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11年2QRBC\111年2QRBC\再保險\"/>
    </mc:Choice>
  </mc:AlternateContent>
  <xr:revisionPtr revIDLastSave="0" documentId="13_ncr:1_{CF18E7BF-899A-43EA-8D24-119F5FFDF7C9}" xr6:coauthVersionLast="47" xr6:coauthVersionMax="47" xr10:uidLastSave="{00000000-0000-0000-0000-000000000000}"/>
  <bookViews>
    <workbookView xWindow="-120" yWindow="-120" windowWidth="29040" windowHeight="15840" tabRatio="946" firstSheet="60" activeTab="79"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5-3" sheetId="162" r:id="rId57"/>
    <sheet name="表30-6" sheetId="36" r:id="rId58"/>
    <sheet name="表30-6-1" sheetId="154" r:id="rId59"/>
    <sheet name="表30-7" sheetId="37" r:id="rId60"/>
    <sheet name="表30-8" sheetId="39" r:id="rId61"/>
    <sheet name="表30-8-1" sheetId="108" r:id="rId62"/>
    <sheet name="表30-8-2" sheetId="109" r:id="rId63"/>
    <sheet name="表30-8-3" sheetId="104" r:id="rId64"/>
    <sheet name="表30-8-4" sheetId="125" r:id="rId65"/>
    <sheet name="表30-8-5" sheetId="145" r:id="rId66"/>
    <sheet name="表30-8-6" sheetId="146" r:id="rId67"/>
    <sheet name="表30-8-7" sheetId="160" r:id="rId68"/>
    <sheet name="表30-8-8" sheetId="163" r:id="rId69"/>
    <sheet name="表30-9" sheetId="43" r:id="rId70"/>
    <sheet name="表30-10" sheetId="44" r:id="rId71"/>
    <sheet name="表30-11" sheetId="54" r:id="rId72"/>
    <sheet name="表30-12" sheetId="46" r:id="rId73"/>
    <sheet name="表30-13" sheetId="47" r:id="rId74"/>
    <sheet name="表30-14" sheetId="48" r:id="rId75"/>
    <sheet name="表30-15" sheetId="49" r:id="rId76"/>
    <sheet name="表30-16" sheetId="50" r:id="rId77"/>
    <sheet name="表30-14-1" sheetId="51" r:id="rId78"/>
    <sheet name="表30-14-2" sheetId="52" r:id="rId79"/>
    <sheet name="表30-14-3" sheetId="159"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56" hidden="1">'[2]5DAYRPT '!#REF!</definedName>
    <definedName name="__123Graph_X" localSheetId="64" hidden="1">'[2]5DAYRPT '!#REF!</definedName>
    <definedName name="__123Graph_X" hidden="1">'[2]5DAYRPT '!#REF!</definedName>
    <definedName name="_xlnm._FilterDatabase" localSheetId="1" hidden="1">目錄!$A$4:$O$156</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Order1" hidden="1">255</definedName>
    <definedName name="A">[4]不動產!$A$6</definedName>
    <definedName name="aaa" localSheetId="5">[5]Sheet2!$A$6</definedName>
    <definedName name="aaa" localSheetId="13">[5]Sheet2!$A$6</definedName>
    <definedName name="aaa" localSheetId="14">[5]Sheet2!$A$6</definedName>
    <definedName name="aaa" localSheetId="43">[5]Sheet2!$A$6</definedName>
    <definedName name="aaa" localSheetId="51">[5]Sheet2!$A$6</definedName>
    <definedName name="aaa" localSheetId="52">[5]Sheet2!$A$6</definedName>
    <definedName name="aaa" localSheetId="64">[5]Sheet2!$A$6</definedName>
    <definedName name="aaa">[6]Sheet2!$A$6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6">#REF!</definedName>
    <definedName name="AP" localSheetId="64">#REF!</definedName>
    <definedName name="AP">#REF!</definedName>
    <definedName name="Appendix1" localSheetId="17">[7]General!$B$2:$I$47</definedName>
    <definedName name="Appendix1">[8]General!$B$2:$I$47</definedName>
    <definedName name="Appendix2" localSheetId="17">[7]General!$B$50:$I$104</definedName>
    <definedName name="Appendix2">[8]General!$B$50:$I$104</definedName>
    <definedName name="AS2DocOpenMode" hidden="1">"AS2DocumentEdit"</definedName>
    <definedName name="AS2HasNoAutoHeaderFooter">"OFF"</definedName>
    <definedName name="b" localSheetId="14">#REF!</definedName>
    <definedName name="b" localSheetId="56">#REF!</definedName>
    <definedName name="b">#REF!</definedName>
    <definedName name="bbb" localSheetId="14">[5]Sheet2!$A$6</definedName>
    <definedName name="bbb" localSheetId="43">[5]Sheet2!$A$6</definedName>
    <definedName name="bbb">[9]Sheet2!$A$6</definedName>
    <definedName name="Business_Risk1" localSheetId="17">[7]Business!$B$2:$L$35</definedName>
    <definedName name="Business_Risk1">[8]Business!$B$2:$L$35</definedName>
    <definedName name="Business_Risk2" localSheetId="17">[7]Business!$B$37:$L$70</definedName>
    <definedName name="Business_Risk2">[8]Business!$B$37:$L$70</definedName>
    <definedName name="Business_Risk3" localSheetId="17">[7]Business!$B$72:$L$105</definedName>
    <definedName name="Business_Risk3">[8]Business!$B$72:$L$105</definedName>
    <definedName name="Business_Risk4" localSheetId="17">[7]Business!$B$107:$L$140</definedName>
    <definedName name="Business_Risk4">[8]Business!$B$107:$L$140</definedName>
    <definedName name="Business_Risk5" localSheetId="17">[7]Business!$B$142:$L$175</definedName>
    <definedName name="Business_Risk5">[8]Business!$B$142:$L$175</definedName>
    <definedName name="Business_Summary" localSheetId="17">[7]Business!$R$2:$AJ$35</definedName>
    <definedName name="Business_Summary">[8]Business!$R$2:$AJ$35</definedName>
    <definedName name="Capital">'[10]表05-1'!$D$221</definedName>
    <definedName name="cc" localSheetId="14">#REF!</definedName>
    <definedName name="cc" localSheetId="56">#REF!</definedName>
    <definedName name="cc">#REF!</definedName>
    <definedName name="CF_AccruedExpenses" localSheetId="56">#REF!</definedName>
    <definedName name="CF_AccruedExpenses">#REF!</definedName>
    <definedName name="CF_Cash" localSheetId="56">#REF!</definedName>
    <definedName name="CF_Cash">#REF!</definedName>
    <definedName name="CF_CurrentLTDebit" localSheetId="56">#REF!</definedName>
    <definedName name="CF_CurrentLTDebit">#REF!</definedName>
    <definedName name="CF_DeferredTax" localSheetId="56">#REF!</definedName>
    <definedName name="CF_DeferredTax">#REF!</definedName>
    <definedName name="CF_Dividends" localSheetId="56">#REF!</definedName>
    <definedName name="CF_Dividends">#REF!</definedName>
    <definedName name="CF_Intangibles" localSheetId="56">#REF!</definedName>
    <definedName name="CF_Intangibles">#REF!</definedName>
    <definedName name="CF_Inventories" localSheetId="56">#REF!</definedName>
    <definedName name="CF_Inventories">#REF!</definedName>
    <definedName name="CF_Investments" localSheetId="56">#REF!</definedName>
    <definedName name="CF_Investments">#REF!</definedName>
    <definedName name="CF_LTDebt" localSheetId="56">#REF!</definedName>
    <definedName name="CF_LTDebt">#REF!</definedName>
    <definedName name="CF_NetIncome" localSheetId="15">#REF!</definedName>
    <definedName name="CF_NetIncome" localSheetId="52">#REF!</definedName>
    <definedName name="CF_NetIncome" localSheetId="56">#REF!</definedName>
    <definedName name="CF_NetIncome">#REF!</definedName>
    <definedName name="CF_Payables" localSheetId="56">#REF!</definedName>
    <definedName name="CF_Payables">#REF!</definedName>
    <definedName name="CF_PrepaidExpenses" localSheetId="56">#REF!</definedName>
    <definedName name="CF_PrepaidExpenses">#REF!</definedName>
    <definedName name="CF_Property" localSheetId="56">#REF!</definedName>
    <definedName name="CF_Property">#REF!</definedName>
    <definedName name="CF_Receivables" localSheetId="56">#REF!</definedName>
    <definedName name="CF_Receivables">#REF!</definedName>
    <definedName name="CF_Shares" localSheetId="56">#REF!</definedName>
    <definedName name="CF_Shares">#REF!</definedName>
    <definedName name="CF_Taxation" localSheetId="56">#REF!</definedName>
    <definedName name="CF_Taxation">#REF!</definedName>
    <definedName name="Country_Diversification" localSheetId="17">'[7]Ceded WP'!$B$2:$R$66</definedName>
    <definedName name="Country_Diversification">'[8]Ceded WP'!$B$2:$R$66</definedName>
    <definedName name="Country_Index" localSheetId="17">'[7]misc calcs'!$C$142</definedName>
    <definedName name="Country_Index">'[8]misc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6">#REF!</definedName>
    <definedName name="CP" localSheetId="64">#REF!</definedName>
    <definedName name="CP">#REF!</definedName>
    <definedName name="Credit_Risk1" localSheetId="17">[7]Credit!$B$3:$P$59</definedName>
    <definedName name="Credit_Risk1">[8]Credit!$B$3:$P$59</definedName>
    <definedName name="Credit_Risk2" localSheetId="17">[7]Credit!$B$64:$P$120</definedName>
    <definedName name="Credit_Risk2">[8]Credit!$B$64:$P$120</definedName>
    <definedName name="Credit_Risk3" localSheetId="17">[7]Credit!$B$125:$P$181</definedName>
    <definedName name="Credit_Risk3">[8]Credit!$B$125:$P$181</definedName>
    <definedName name="Credit_Risk4" localSheetId="17">[7]Credit!$B$186:$P$242</definedName>
    <definedName name="Credit_Risk4">[8]Credit!$B$186:$P$242</definedName>
    <definedName name="Credit_Risk5" localSheetId="17">[7]Credit!$B$246:$P$303</definedName>
    <definedName name="Credit_Risk5">[8]Credit!$B$246:$P$303</definedName>
    <definedName name="Credit_Summary" localSheetId="17">[7]Credit!$BC$3:$BT$59</definedName>
    <definedName name="Credit_Summary">[8]Credit!$BC$3:$BT$59</definedName>
    <definedName name="Currency_Index" localSheetId="17">'[7]misc calcs'!$C$40</definedName>
    <definedName name="Currency_Index">'[8]misc calcs'!$C$40</definedName>
    <definedName name="Currency_List" localSheetId="17">'[7]misc calcs'!$B$47:$B$116</definedName>
    <definedName name="Currency_List">'[8]misc calcs'!$B$47:$B$116</definedName>
    <definedName name="d" localSheetId="14">#REF!</definedName>
    <definedName name="d" localSheetId="56">#REF!</definedName>
    <definedName name="d">#REF!</definedName>
    <definedName name="_xlnm.Database" localSheetId="15">#REF!</definedName>
    <definedName name="_xlnm.Database" localSheetId="52">#REF!</definedName>
    <definedName name="_xlnm.Database" localSheetId="56">#REF!</definedName>
    <definedName name="_xlnm.Database">#REF!</definedName>
    <definedName name="dfg">'[11]表02(負債業主權益)'!$A$52</definedName>
    <definedName name="Diverse" localSheetId="17">'[7]Ceded WP'!$B$2:$R$66</definedName>
    <definedName name="Diverse">'[8]Ceded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6">#REF!</definedName>
    <definedName name="DWP" localSheetId="64">#REF!</definedName>
    <definedName name="DWP">#REF!</definedName>
    <definedName name="E" localSheetId="14">#REF!</definedName>
    <definedName name="E" localSheetId="56">#REF!</definedName>
    <definedName name="E">#REF!</definedName>
    <definedName name="EndDate">[12]Prem!$D$3</definedName>
    <definedName name="Exchange_Rate_Date" localSheetId="17">'[7]misc calcs'!$E$46</definedName>
    <definedName name="Exchange_Rate_Date">'[8]misc calcs'!$E$46</definedName>
    <definedName name="Exchange_Rates" localSheetId="17">'[7]misc calcs'!$E$47:$E$116</definedName>
    <definedName name="Exchange_Rates">'[8]misc calcs'!$E$47:$E$116</definedName>
    <definedName name="f" localSheetId="14">#REF!</definedName>
    <definedName name="f" localSheetId="56">#REF!</definedName>
    <definedName name="f">#REF!</definedName>
    <definedName name="fde">[11]表03!$A$50</definedName>
    <definedName name="frd">[11]表09!$A$24</definedName>
    <definedName name="G" localSheetId="14">#REF!</definedName>
    <definedName name="G" localSheetId="56">#REF!</definedName>
    <definedName name="G">#REF!</definedName>
    <definedName name="i" localSheetId="14">#REF!</definedName>
    <definedName name="i" localSheetId="56">#REF!</definedName>
    <definedName name="i">#REF!</definedName>
    <definedName name="I1_01_01" localSheetId="5">'[13]表02-2'!$B$23</definedName>
    <definedName name="I1_01_01" localSheetId="13">'[13]表02-2'!$B$23</definedName>
    <definedName name="I1_01_01" localSheetId="14">'[13]表02-2'!$B$23</definedName>
    <definedName name="I1_01_01" localSheetId="43">'[14]表01-1'!$B$23</definedName>
    <definedName name="I1_01_01" localSheetId="51">'[13]表02-2'!$B$23</definedName>
    <definedName name="I1_01_01" localSheetId="52">'[13]表02-2'!$B$23</definedName>
    <definedName name="I1_01_01" localSheetId="64">'[13]表02-2'!$B$23</definedName>
    <definedName name="I1_01_01">'[14]表01-1'!$B$23</definedName>
    <definedName name="I1_02_01" localSheetId="5">'[13]表02-6'!$A$44</definedName>
    <definedName name="I1_02_01" localSheetId="13">'[13]表02-6'!$A$44</definedName>
    <definedName name="I1_02_01" localSheetId="14">'[13]表02-6'!$A$44</definedName>
    <definedName name="I1_02_01" localSheetId="17">#REF!</definedName>
    <definedName name="I1_02_01" localSheetId="43">'[13]表02-6'!$A$44</definedName>
    <definedName name="I1_02_01" localSheetId="51">'[13]表02-6'!$A$44</definedName>
    <definedName name="I1_02_01" localSheetId="52">'[13]表02-6'!$A$44</definedName>
    <definedName name="I1_02_01" localSheetId="56">#REF!</definedName>
    <definedName name="I1_02_01" localSheetId="64">'[13]表02-6'!$A$44</definedName>
    <definedName name="I1_02_01">#REF!</definedName>
    <definedName name="I1_02_02" localSheetId="5">'[13]表02-7'!$A$19</definedName>
    <definedName name="I1_02_02" localSheetId="13">'[13]表02-7'!$A$19</definedName>
    <definedName name="I1_02_02" localSheetId="14">'[13]表02-7'!$A$19</definedName>
    <definedName name="I1_02_02" localSheetId="17">#REF!</definedName>
    <definedName name="I1_02_02" localSheetId="43">'[13]表02-7'!$A$19</definedName>
    <definedName name="I1_02_02" localSheetId="51">'[13]表02-7'!$A$19</definedName>
    <definedName name="I1_02_02" localSheetId="52">'[13]表02-7'!$A$19</definedName>
    <definedName name="I1_02_02" localSheetId="56">#REF!</definedName>
    <definedName name="I1_02_02" localSheetId="64">'[13]表02-7'!$A$19</definedName>
    <definedName name="I1_02_02">#REF!</definedName>
    <definedName name="I1_02_03" localSheetId="5">'[13]表02-5'!$A$29</definedName>
    <definedName name="I1_02_03" localSheetId="13">'[13]表02-5'!$A$29</definedName>
    <definedName name="I1_02_03" localSheetId="14">'[13]表02-5'!$A$29</definedName>
    <definedName name="I1_02_03" localSheetId="17">#REF!</definedName>
    <definedName name="I1_02_03" localSheetId="43">'[13]表02-5'!$A$29</definedName>
    <definedName name="I1_02_03" localSheetId="51">'[13]表02-5'!$A$29</definedName>
    <definedName name="I1_02_03" localSheetId="52">'[13]表02-5'!$A$29</definedName>
    <definedName name="I1_02_03" localSheetId="56">#REF!</definedName>
    <definedName name="I1_02_03" localSheetId="64">'[13]表02-5'!$A$29</definedName>
    <definedName name="I1_02_03">#REF!</definedName>
    <definedName name="I1_02_04" localSheetId="5">'[13]表02-3'!$A$30</definedName>
    <definedName name="I1_02_04" localSheetId="13">'[13]表02-3'!$A$30</definedName>
    <definedName name="I1_02_04" localSheetId="14">'[13]表02-3'!$A$30</definedName>
    <definedName name="I1_02_04" localSheetId="17">#REF!</definedName>
    <definedName name="I1_02_04" localSheetId="43">'[13]表02-3'!$A$30</definedName>
    <definedName name="I1_02_04" localSheetId="51">'[13]表02-3'!$A$30</definedName>
    <definedName name="I1_02_04" localSheetId="52">'[13]表02-3'!$A$30</definedName>
    <definedName name="I1_02_04" localSheetId="56">#REF!</definedName>
    <definedName name="I1_02_04" localSheetId="64">'[13]表02-3'!$A$30</definedName>
    <definedName name="I1_02_04">#REF!</definedName>
    <definedName name="I1_02_05" localSheetId="5">'[13]表02-4'!$A$16</definedName>
    <definedName name="I1_02_05" localSheetId="13">'[13]表02-4'!$A$16</definedName>
    <definedName name="I1_02_05" localSheetId="14">'[13]表02-4'!$A$16</definedName>
    <definedName name="I1_02_05" localSheetId="17">#REF!</definedName>
    <definedName name="I1_02_05" localSheetId="43">'[13]表02-4'!$A$16</definedName>
    <definedName name="I1_02_05" localSheetId="51">'[13]表02-4'!$A$16</definedName>
    <definedName name="I1_02_05" localSheetId="52">'[13]表02-4'!$A$16</definedName>
    <definedName name="I1_02_05" localSheetId="56">#REF!</definedName>
    <definedName name="I1_02_05" localSheetId="64">'[13]表02-4'!$A$16</definedName>
    <definedName name="I1_02_05">#REF!</definedName>
    <definedName name="I1_02_06" localSheetId="5">[13]Sheet1!$A$18</definedName>
    <definedName name="I1_02_06" localSheetId="13">[13]Sheet1!$A$18</definedName>
    <definedName name="I1_02_06" localSheetId="14">[13]Sheet1!$A$18</definedName>
    <definedName name="I1_02_06" localSheetId="17">#REF!</definedName>
    <definedName name="I1_02_06" localSheetId="43">[13]Sheet1!$A$18</definedName>
    <definedName name="I1_02_06" localSheetId="51">[13]Sheet1!$A$18</definedName>
    <definedName name="I1_02_06" localSheetId="52">[13]Sheet1!$A$18</definedName>
    <definedName name="I1_02_06" localSheetId="56">#REF!</definedName>
    <definedName name="I1_02_06" localSheetId="64">[13]Sheet1!$A$18</definedName>
    <definedName name="I1_02_06">#REF!</definedName>
    <definedName name="I1_02_07" localSheetId="5">'[13]表01-1'!$A$22</definedName>
    <definedName name="I1_02_07" localSheetId="13">'[13]表01-1'!$A$22</definedName>
    <definedName name="I1_02_07" localSheetId="14">'[13]表01-1'!$A$22</definedName>
    <definedName name="I1_02_07" localSheetId="17">#REF!</definedName>
    <definedName name="I1_02_07" localSheetId="43">'[13]表01-1'!$A$22</definedName>
    <definedName name="I1_02_07" localSheetId="51">'[13]表01-1'!$A$22</definedName>
    <definedName name="I1_02_07" localSheetId="52">'[13]表01-1'!$A$22</definedName>
    <definedName name="I1_02_07" localSheetId="56">#REF!</definedName>
    <definedName name="I1_02_07" localSheetId="64">'[13]表01-1'!$A$22</definedName>
    <definedName name="I1_02_07">#REF!</definedName>
    <definedName name="Interest_Rate_Risk1" localSheetId="17">[7]Interest!$B$2:$K$68</definedName>
    <definedName name="Interest_Rate_Risk1">[8]Interest!$B$2:$K$68</definedName>
    <definedName name="Interest_Rate_Risk2" localSheetId="17">[7]Interest!$B$70:$K$136</definedName>
    <definedName name="Interest_Rate_Risk2">[8]Interest!$B$70:$K$136</definedName>
    <definedName name="Interest_Rate_Risk3" localSheetId="17">[7]Interest!$B$138:$K$204</definedName>
    <definedName name="Interest_Rate_Risk3">[8]Interest!$B$138:$K$204</definedName>
    <definedName name="Interest_Rate_Risk4" localSheetId="17">[7]Interest!$B$206:$K$272</definedName>
    <definedName name="Interest_Rate_Risk4">[8]Interest!$B$206:$K$272</definedName>
    <definedName name="Interest_Rate_Risk5" localSheetId="17">[7]Interest!$B$274:$K$340</definedName>
    <definedName name="Interest_Rate_Risk5">[8]Interest!$B$274:$K$340</definedName>
    <definedName name="Interest_Summary" localSheetId="17">[7]Interest!$AE$2:$AV$68</definedName>
    <definedName name="Interest_Summary">[8]Interest!$AE$2:$AV$68</definedName>
    <definedName name="Invest_Summary" localSheetId="17">[7]Investment!$AE$2:$BC$74</definedName>
    <definedName name="Invest_Summary">[8]Investment!$AE$2:$BC$74</definedName>
    <definedName name="Investment_Risk1" localSheetId="17">[7]Investment!$B$2:$S$74</definedName>
    <definedName name="Investment_Risk1">[8]Investment!$B$2:$S$74</definedName>
    <definedName name="Investment_Risk2" localSheetId="17">[7]Investment!$B$77:$S$149</definedName>
    <definedName name="Investment_Risk2">[8]Investment!$B$77:$S$149</definedName>
    <definedName name="Investment_Risk3" localSheetId="17">[7]Investment!$B$152:$S$224</definedName>
    <definedName name="Investment_Risk3">[8]Investment!$B$152:$S$224</definedName>
    <definedName name="Investment_Risk4" localSheetId="17">[7]Investment!$B$227:$S$299</definedName>
    <definedName name="Investment_Risk4">[8]Investment!$B$227:$S$299</definedName>
    <definedName name="Investment_Risk5" localSheetId="17">[7]Investment!$B$302:$S$374</definedName>
    <definedName name="Investment_Risk5">[8]Investment!$B$302:$S$374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6">#REF!</definedName>
    <definedName name="LBCell010" localSheetId="64">#REF!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6">#REF!</definedName>
    <definedName name="LBCell020" localSheetId="64">#REF!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6">#REF!</definedName>
    <definedName name="LBCell021" localSheetId="64">#REF!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6">#REF!</definedName>
    <definedName name="LBCell022" localSheetId="64">#REF!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6">#REF!</definedName>
    <definedName name="LBCell030" localSheetId="64">#REF!</definedName>
    <definedName name="LBCell030">#REF!</definedName>
    <definedName name="LBCell071SUM">'[15]表07(總計)'!$E$40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6">#REF!</definedName>
    <definedName name="LBCell090" localSheetId="64">#REF!</definedName>
    <definedName name="LBCell090">#REF!</definedName>
    <definedName name="LBCell111SUM">'[11]表11(總計)'!$E$6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6">#REF!</definedName>
    <definedName name="LBCell150" localSheetId="64">#REF!</definedName>
    <definedName name="LBCell150">#REF!</definedName>
    <definedName name="LBCell160" localSheetId="14">'[16]表13-1'!#REF!</definedName>
    <definedName name="LBCell160" localSheetId="15">'[16]表13-1'!#REF!</definedName>
    <definedName name="LBCell160" localSheetId="52">'[16]表13-1'!#REF!</definedName>
    <definedName name="LBCell160" localSheetId="56">'[16]表13-1'!#REF!</definedName>
    <definedName name="LBCell160">'[16]表13-1'!#REF!</definedName>
    <definedName name="leb">[11]表01!$A$224</definedName>
    <definedName name="LH_Ins_Summary" localSheetId="17">'[7]Life Reserves'!$AD$3:$AR$38</definedName>
    <definedName name="LH_Ins_Summary">'[8]Life Reserves'!$AD$3:$AR$38</definedName>
    <definedName name="LH_Insurance_Risk1" localSheetId="17">'[7]Life Reserves'!$B$3:$L$38</definedName>
    <definedName name="LH_Insurance_Risk1">'[8]Life Reserves'!$B$3:$L$38</definedName>
    <definedName name="LH_Insurance_Risk2" localSheetId="17">'[7]Life Reserves'!$B$43:$L$78</definedName>
    <definedName name="LH_Insurance_Risk2">'[8]Life Reserves'!$B$43:$L$78</definedName>
    <definedName name="LH_Insurance_Risk3" localSheetId="17">'[7]Life Reserves'!$B$83:$L$118</definedName>
    <definedName name="LH_Insurance_Risk3">'[8]Life Reserves'!$B$83:$L$118</definedName>
    <definedName name="LH_Insurance_Risk4" localSheetId="17">'[7]Life Reserves'!$B$123:$L$158</definedName>
    <definedName name="LH_Insurance_Risk4">'[8]Life Reserves'!$B$123:$L$158</definedName>
    <definedName name="LH_Insurance_Risk5" localSheetId="17">'[7]Life Reserves'!$B$163:$L$198</definedName>
    <definedName name="LH_Insurance_Risk5">'[8]Life Reserves'!$B$163:$L$198</definedName>
    <definedName name="li">'[11]表02(資產附表)'!$A$48</definedName>
    <definedName name="lib">'[11]表02(資產)'!$A$43</definedName>
    <definedName name="Local_Risk_Charges" localSheetId="17">'[7]misc calcs'!$G$168:$G$241</definedName>
    <definedName name="Local_Risk_Charges">'[8]misc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6">#REF!</definedName>
    <definedName name="LR" localSheetId="64">#REF!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6">#REF!</definedName>
    <definedName name="LTCell010" localSheetId="64">#REF!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6">#REF!</definedName>
    <definedName name="LTCell020" localSheetId="64">#REF!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6">#REF!</definedName>
    <definedName name="LTCell021" localSheetId="64">#REF!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6">#REF!</definedName>
    <definedName name="LTCell022" localSheetId="64">#REF!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6">#REF!</definedName>
    <definedName name="LTCell030" localSheetId="64">#REF!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6">#REF!</definedName>
    <definedName name="LTCell090" localSheetId="64">#REF!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6">#REF!</definedName>
    <definedName name="LTCell150" localSheetId="64">#REF!</definedName>
    <definedName name="LTCell150">#REF!</definedName>
    <definedName name="LTCell160" localSheetId="14">'[16]表13-1'!#REF!</definedName>
    <definedName name="LTCell160" localSheetId="15">'[16]表13-1'!#REF!</definedName>
    <definedName name="LTCell160" localSheetId="52">'[16]表13-1'!#REF!</definedName>
    <definedName name="LTCell160" localSheetId="56">'[16]表13-1'!#REF!</definedName>
    <definedName name="LTCell160">'[16]表13-1'!#REF!</definedName>
    <definedName name="Market_Risk_Charges" localSheetId="17">'[7]misc calcs'!$F$168:$F$241</definedName>
    <definedName name="Market_Risk_Charges">'[8]misc calcs'!$F$168:$F$241</definedName>
    <definedName name="mh" localSheetId="14">#REF!</definedName>
    <definedName name="mh" localSheetId="56">#REF!</definedName>
    <definedName name="mh">#REF!</definedName>
    <definedName name="MOF_05" localSheetId="56">#REF!</definedName>
    <definedName name="MOF_05">#REF!</definedName>
    <definedName name="netprem_written" localSheetId="5">[5]Sheet2!#REF!</definedName>
    <definedName name="netprem_written" localSheetId="13">[5]Sheet2!#REF!</definedName>
    <definedName name="netprem_written" localSheetId="14">[5]Sheet2!#REF!</definedName>
    <definedName name="netprem_written" localSheetId="15">[6]Sheet2!#REF!</definedName>
    <definedName name="netprem_written" localSheetId="43">[5]Sheet2!#REF!</definedName>
    <definedName name="netprem_written" localSheetId="51">[5]Sheet2!#REF!</definedName>
    <definedName name="netprem_written" localSheetId="52">[5]Sheet2!#REF!</definedName>
    <definedName name="netprem_written" localSheetId="56">[6]Sheet2!#REF!</definedName>
    <definedName name="netprem_written" localSheetId="64">[5]Sheet2!#REF!</definedName>
    <definedName name="netprem_written">[6]Sheet2!#REF!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6">#REF!</definedName>
    <definedName name="NWP" localSheetId="64">#REF!</definedName>
    <definedName name="NWP">#REF!</definedName>
    <definedName name="Premium_Risk1" localSheetId="17">[7]Premium!$B$2:$N$72</definedName>
    <definedName name="Premium_Risk1">[8]Premium!$B$2:$N$72</definedName>
    <definedName name="Premium_Risk2" localSheetId="17">[7]Premium!$B$75:$N$145</definedName>
    <definedName name="Premium_Risk2">[8]Premium!$B$75:$N$145</definedName>
    <definedName name="Premium_Risk3" localSheetId="17">[7]Premium!$B$148:$N$218</definedName>
    <definedName name="Premium_Risk3">[8]Premium!$B$148:$N$218</definedName>
    <definedName name="Premium_Risk4" localSheetId="17">[7]Premium!$B$221:$N$291</definedName>
    <definedName name="Premium_Risk4">[8]Premium!$B$221:$N$291</definedName>
    <definedName name="Premium_Risk5" localSheetId="17">[7]Premium!$B$294:$N$364</definedName>
    <definedName name="Premium_Risk5">[8]Premium!$B$294:$N$364</definedName>
    <definedName name="Premium_Summary" localSheetId="17">[7]Premium!$AB$2:$AU$72</definedName>
    <definedName name="Premium_Summary">[8]Premium!$AB$2:$AU$72</definedName>
    <definedName name="_xlnm.Print_Area" localSheetId="4">表06!$A$1:$AN$63</definedName>
    <definedName name="_xlnm.Print_Area" localSheetId="5">'表09-1'!$A$1:$AF$33</definedName>
    <definedName name="_xlnm.Print_Area" localSheetId="9">'表10-3'!$A$1:$I$50</definedName>
    <definedName name="_xlnm.Print_Area" localSheetId="13">'表12-1'!$A$1:$AA$29</definedName>
    <definedName name="_xlnm.Print_Area" localSheetId="15">'表13-1'!$A$1:$AI$41</definedName>
    <definedName name="_xlnm.Print_Area" localSheetId="17">'表13-4'!$A$1:$Z$31</definedName>
    <definedName name="_xlnm.Print_Area" localSheetId="28">'表19-4'!$A$1:$AH$35</definedName>
    <definedName name="_xlnm.Print_Area" localSheetId="29">'表19-5'!$A$1:$P$27</definedName>
    <definedName name="_xlnm.Print_Area" localSheetId="30">'表19-6'!$A$1:$P$27</definedName>
    <definedName name="_xlnm.Print_Area" localSheetId="35">'表22-3'!$A$1:$N$49</definedName>
    <definedName name="_xlnm.Print_Area" localSheetId="41">'表25-1'!$A$1:$AF$58</definedName>
    <definedName name="_xlnm.Print_Area" localSheetId="77">'表30-14-1'!$A$1:$L$1306</definedName>
    <definedName name="_xlnm.Print_Area" localSheetId="78">'表30-14-2'!$A$1:$M$791</definedName>
    <definedName name="_xlnm.Print_Area" localSheetId="45">'表30-2'!$A$1:$G$136</definedName>
    <definedName name="_xlnm.Print_Area" localSheetId="51">'表30-4-1'!$A$1:$I$30</definedName>
    <definedName name="_xlnm.Print_Area" localSheetId="52">'表30-4-2'!$A$1:$K$29</definedName>
    <definedName name="_xlnm.Print_Area" localSheetId="64">'表30-8-4'!$A$1:$K$60</definedName>
    <definedName name="_xlnm.Print_Area" localSheetId="65">'表30-8-5'!$A$1:$M$28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3">'表30-13'!$3:$4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 localSheetId="56">#REF!</definedName>
    <definedName name="Print1">#REF!</definedName>
    <definedName name="Recoverable_Breakout1" localSheetId="17">[7]Credit!$AA$6:$AS$59</definedName>
    <definedName name="Recoverable_Breakout1">[8]Credit!$AA$6:$AS$59</definedName>
    <definedName name="Recoverable_Breakout2" localSheetId="17">[7]Credit!$AA$67:$AS$120</definedName>
    <definedName name="Recoverable_Breakout2">[8]Credit!$AA$67:$AS$120</definedName>
    <definedName name="Recoverable_Breakout3" localSheetId="17">[7]Credit!$AA$128:$AS$181</definedName>
    <definedName name="Recoverable_Breakout3">[8]Credit!$AA$128:$AS$181</definedName>
    <definedName name="Recoverable_Breakout4" localSheetId="17">[7]Credit!$AA$189:$AS$242</definedName>
    <definedName name="Recoverable_Breakout4">[8]Credit!$AA$189:$AS$242</definedName>
    <definedName name="Recoverable_Breakout5" localSheetId="17">[7]Credit!$AA$246:$AS$303</definedName>
    <definedName name="Recoverable_Breakout5">[8]Credit!$AA$246:$AS$303</definedName>
    <definedName name="Req_Cap_Summary" localSheetId="17">'[7]Req Cap'!$AA$3:$AV$70</definedName>
    <definedName name="Req_Cap_Summary">'[8]Req Cap'!$AA$3:$AV$70</definedName>
    <definedName name="Required_Capital1" localSheetId="17">'[7]Req Cap'!$B$3:$P$70</definedName>
    <definedName name="Required_Capital1">'[8]Req Cap'!$B$3:$P$70</definedName>
    <definedName name="Required_Capital2" localSheetId="17">'[7]Req Cap'!$B$74:$P$141</definedName>
    <definedName name="Required_Capital2">'[8]Req Cap'!$B$74:$P$141</definedName>
    <definedName name="Required_Capital3" localSheetId="17">'[7]Req Cap'!$B$145:$P$212</definedName>
    <definedName name="Required_Capital3">'[8]Req Cap'!$B$145:$P$212</definedName>
    <definedName name="Required_Capital4" localSheetId="17">'[7]Req Cap'!$B$216:$P$283</definedName>
    <definedName name="Required_Capital4">'[8]Req Cap'!$B$216:$P$283</definedName>
    <definedName name="Required_Capital5" localSheetId="17">'[7]Req Cap'!$B$287:$P$354</definedName>
    <definedName name="Required_Capital5">'[8]Req Cap'!$B$287:$P$354</definedName>
    <definedName name="Reserve_Risk1" localSheetId="17">'[7]NonLife Reserves'!$B$2:$T$62</definedName>
    <definedName name="Reserve_Risk1">'[8]NonLife Reserves'!$B$2:$T$62</definedName>
    <definedName name="Reserve_Risk2" localSheetId="17">'[7]NonLife Reserves'!$B$66:$T$126</definedName>
    <definedName name="Reserve_Risk2">'[8]NonLife Reserves'!$B$66:$T$126</definedName>
    <definedName name="Reserve_Risk3" localSheetId="17">'[7]NonLife Reserves'!$B$130:$T$190</definedName>
    <definedName name="Reserve_Risk3">'[8]NonLife Reserves'!$B$130:$T$190</definedName>
    <definedName name="Reserve_Risk4" localSheetId="17">'[7]NonLife Reserves'!$B$194:$T$254</definedName>
    <definedName name="Reserve_Risk4">'[8]NonLife Reserves'!$B$194:$T$254</definedName>
    <definedName name="Reserve_Risk5" localSheetId="17">'[7]NonLife Reserves'!$B$258:$T$318</definedName>
    <definedName name="Reserve_Risk5">'[8]NonLife Reserves'!$B$258:$T$318</definedName>
    <definedName name="Reserve_Summary" localSheetId="17">'[7]NonLife Reserves'!$AC$2:$AV$62</definedName>
    <definedName name="Reserve_Summary">'[8]NonLife Reserves'!$AC$2:$AV$62</definedName>
    <definedName name="Reserve_Summary2" localSheetId="17">'[7]NonLife Reserves'!$AY$2:$BR$62</definedName>
    <definedName name="Reserve_Summary2">'[8]NonLife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6">#REF!</definedName>
    <definedName name="SHT040BR1" localSheetId="64">#REF!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6">#REF!</definedName>
    <definedName name="SHT040BR2" localSheetId="64">#REF!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6">#REF!</definedName>
    <definedName name="SHT040TR1" localSheetId="64">#REF!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6">#REF!</definedName>
    <definedName name="SHT040TR2" localSheetId="64">#REF!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6">#REF!</definedName>
    <definedName name="SHT050BR1" localSheetId="64">#REF!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6">#REF!</definedName>
    <definedName name="SHT050BR2" localSheetId="64">#REF!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6">#REF!</definedName>
    <definedName name="SHT050BR3" localSheetId="64">#REF!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6">#REF!</definedName>
    <definedName name="SHT050BR4" localSheetId="64">#REF!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6">#REF!</definedName>
    <definedName name="SHT050BR5" localSheetId="64">#REF!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6">#REF!</definedName>
    <definedName name="SHT050BR6" localSheetId="64">#REF!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6">#REF!</definedName>
    <definedName name="SHT050BR7" localSheetId="64">#REF!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6">#REF!</definedName>
    <definedName name="SHT050BR8" localSheetId="64">#REF!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6">#REF!</definedName>
    <definedName name="SHT050BR9" localSheetId="64">#REF!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6">#REF!</definedName>
    <definedName name="SHT050TR1" localSheetId="64">#REF!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6">#REF!</definedName>
    <definedName name="SHT050TR2" localSheetId="64">#REF!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6">#REF!</definedName>
    <definedName name="SHT050TR3" localSheetId="64">#REF!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6">#REF!</definedName>
    <definedName name="SHT050TR4" localSheetId="64">#REF!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6">#REF!</definedName>
    <definedName name="SHT050TR5" localSheetId="64">#REF!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6">#REF!</definedName>
    <definedName name="SHT050TR6" localSheetId="64">#REF!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6">#REF!</definedName>
    <definedName name="SHT050TR7" localSheetId="64">#REF!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6">#REF!</definedName>
    <definedName name="SHT050TR8" localSheetId="64">#REF!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6">#REF!</definedName>
    <definedName name="SHT050TR9" localSheetId="64">#REF!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6">#REF!</definedName>
    <definedName name="SHT051BR1" localSheetId="64">#REF!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6">#REF!</definedName>
    <definedName name="SHT051BR2" localSheetId="64">#REF!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6">#REF!</definedName>
    <definedName name="SHT051BR3" localSheetId="64">#REF!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6">#REF!</definedName>
    <definedName name="SHT051BR4" localSheetId="64">#REF!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6">#REF!</definedName>
    <definedName name="SHT051BR5" localSheetId="64">#REF!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6">#REF!</definedName>
    <definedName name="SHT051BR6" localSheetId="64">#REF!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6">#REF!</definedName>
    <definedName name="SHT051BR7" localSheetId="64">#REF!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6">#REF!</definedName>
    <definedName name="SHT051BR8" localSheetId="64">#REF!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6">#REF!</definedName>
    <definedName name="SHT051BR9" localSheetId="64">#REF!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6">#REF!</definedName>
    <definedName name="SHT051TR1" localSheetId="64">#REF!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6">#REF!</definedName>
    <definedName name="SHT051TR2" localSheetId="64">#REF!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6">#REF!</definedName>
    <definedName name="SHT051TR3" localSheetId="64">#REF!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6">#REF!</definedName>
    <definedName name="SHT051TR4" localSheetId="64">#REF!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6">#REF!</definedName>
    <definedName name="SHT051TR5" localSheetId="64">#REF!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6">#REF!</definedName>
    <definedName name="SHT051TR6" localSheetId="64">#REF!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6">#REF!</definedName>
    <definedName name="SHT051TR7" localSheetId="64">#REF!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6">#REF!</definedName>
    <definedName name="SHT051TR8" localSheetId="64">#REF!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6">#REF!</definedName>
    <definedName name="SHT051TR9" localSheetId="64">#REF!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6">#REF!</definedName>
    <definedName name="SHT060BR1" localSheetId="64">#REF!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6">#REF!</definedName>
    <definedName name="SHT060BR2" localSheetId="64">#REF!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6">#REF!</definedName>
    <definedName name="SHT060BR3" localSheetId="64">#REF!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6">#REF!</definedName>
    <definedName name="SHT060TR1" localSheetId="64">#REF!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6">#REF!</definedName>
    <definedName name="SHT060TR2" localSheetId="64">#REF!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6">#REF!</definedName>
    <definedName name="SHT060TR3" localSheetId="64">#REF!</definedName>
    <definedName name="SHT060TR3">#REF!</definedName>
    <definedName name="SHT060TR8">[15]表06!$G$35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6">#REF!</definedName>
    <definedName name="SHT070TR1" localSheetId="64">#REF!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6">#REF!</definedName>
    <definedName name="SHT070TR2" localSheetId="64">#REF!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6">#REF!</definedName>
    <definedName name="SHT070TR3" localSheetId="64">#REF!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6">#REF!</definedName>
    <definedName name="SHT070TR4" localSheetId="64">#REF!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6">#REF!</definedName>
    <definedName name="SHT070TR5" localSheetId="64">#REF!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6">#REF!</definedName>
    <definedName name="SHT070TR6" localSheetId="64">#REF!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6">#REF!</definedName>
    <definedName name="SHT070TR7" localSheetId="64">#REF!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6">#REF!</definedName>
    <definedName name="SHT070TR8" localSheetId="64">#REF!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6">#REF!</definedName>
    <definedName name="SHT070TR9" localSheetId="64">#REF!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6">#REF!</definedName>
    <definedName name="SHT071TR1" localSheetId="64">#REF!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6">#REF!</definedName>
    <definedName name="SHT071TR2" localSheetId="64">#REF!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6">#REF!</definedName>
    <definedName name="SHT071TR3" localSheetId="64">#REF!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6">#REF!</definedName>
    <definedName name="SHT071TR4" localSheetId="64">#REF!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6">#REF!</definedName>
    <definedName name="SHT071TR5" localSheetId="64">#REF!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6">#REF!</definedName>
    <definedName name="SHT071TR6" localSheetId="64">#REF!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6">#REF!</definedName>
    <definedName name="SHT071TR7" localSheetId="64">#REF!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6">#REF!</definedName>
    <definedName name="SHT071TR8" localSheetId="64">#REF!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6">#REF!</definedName>
    <definedName name="SHT071TR9" localSheetId="64">#REF!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6">#REF!</definedName>
    <definedName name="SHT080BR1" localSheetId="64">#REF!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6">#REF!</definedName>
    <definedName name="SHT080TR1" localSheetId="64">#REF!</definedName>
    <definedName name="SHT080TR1">#REF!</definedName>
    <definedName name="SHT100TR8">[11]表10!$G$38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6">#REF!</definedName>
    <definedName name="SHT151BR1" localSheetId="64">#REF!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6">#REF!</definedName>
    <definedName name="SHT151TR1" localSheetId="64">#REF!</definedName>
    <definedName name="SHT151TR1">#REF!</definedName>
    <definedName name="sht151tr2">'[11]表15(合併列示及總計)'!$E$7:$E$11</definedName>
    <definedName name="Sovereign_Risk_Charges" localSheetId="17">'[7]misc calcs'!$E$168:$E$241</definedName>
    <definedName name="Sovereign_Risk_Charges">'[8]misc calcs'!$E$168:$E$241</definedName>
    <definedName name="TextRefCopy1" localSheetId="56">#REF!</definedName>
    <definedName name="TextRefCopy1">#REF!</definedName>
    <definedName name="TextRefCopy10" localSheetId="56">#REF!</definedName>
    <definedName name="TextRefCopy10">#REF!</definedName>
    <definedName name="TextRefCopy11" localSheetId="56">#REF!</definedName>
    <definedName name="TextRefCopy11">#REF!</definedName>
    <definedName name="TextRefCopy12" localSheetId="56">#REF!</definedName>
    <definedName name="TextRefCopy12">#REF!</definedName>
    <definedName name="TextRefCopy13" localSheetId="15">#REF!</definedName>
    <definedName name="TextRefCopy13" localSheetId="52">#REF!</definedName>
    <definedName name="TextRefCopy13" localSheetId="56">#REF!</definedName>
    <definedName name="TextRefCopy13">#REF!</definedName>
    <definedName name="TextRefCopy14" localSheetId="56">#REF!</definedName>
    <definedName name="TextRefCopy14">#REF!</definedName>
    <definedName name="TextRefCopy15" localSheetId="56">#REF!</definedName>
    <definedName name="TextRefCopy15">#REF!</definedName>
    <definedName name="TextRefCopy16" localSheetId="56">#REF!</definedName>
    <definedName name="TextRefCopy16">#REF!</definedName>
    <definedName name="TextRefCopy17" localSheetId="56">#REF!</definedName>
    <definedName name="TextRefCopy17">#REF!</definedName>
    <definedName name="TextRefCopy18" localSheetId="56">#REF!</definedName>
    <definedName name="TextRefCopy18">#REF!</definedName>
    <definedName name="TextRefCopy19" localSheetId="56">#REF!</definedName>
    <definedName name="TextRefCopy19">#REF!</definedName>
    <definedName name="TextRefCopy2" localSheetId="56">#REF!</definedName>
    <definedName name="TextRefCopy2">#REF!</definedName>
    <definedName name="TextRefCopy20" localSheetId="56">#REF!</definedName>
    <definedName name="TextRefCopy20">#REF!</definedName>
    <definedName name="TextRefCopy21" localSheetId="56">#REF!</definedName>
    <definedName name="TextRefCopy21">#REF!</definedName>
    <definedName name="TextRefCopy22" localSheetId="56">#REF!</definedName>
    <definedName name="TextRefCopy22">#REF!</definedName>
    <definedName name="TextRefCopy23" localSheetId="56">#REF!</definedName>
    <definedName name="TextRefCopy23">#REF!</definedName>
    <definedName name="TextRefCopy24" localSheetId="56">#REF!</definedName>
    <definedName name="TextRefCopy24">#REF!</definedName>
    <definedName name="TextRefCopy25" localSheetId="56">#REF!</definedName>
    <definedName name="TextRefCopy25">#REF!</definedName>
    <definedName name="TextRefCopy26" localSheetId="56">#REF!</definedName>
    <definedName name="TextRefCopy26">#REF!</definedName>
    <definedName name="TextRefCopy27" localSheetId="56">#REF!</definedName>
    <definedName name="TextRefCopy27">#REF!</definedName>
    <definedName name="TextRefCopy28" localSheetId="56">#REF!</definedName>
    <definedName name="TextRefCopy28">#REF!</definedName>
    <definedName name="TextRefCopy29" localSheetId="15">#REF!</definedName>
    <definedName name="TextRefCopy29" localSheetId="52">#REF!</definedName>
    <definedName name="TextRefCopy29" localSheetId="56">#REF!</definedName>
    <definedName name="TextRefCopy29">#REF!</definedName>
    <definedName name="TextRefCopy3" localSheetId="56">#REF!</definedName>
    <definedName name="TextRefCopy3">#REF!</definedName>
    <definedName name="TextRefCopy30" localSheetId="56">#REF!</definedName>
    <definedName name="TextRefCopy30">#REF!</definedName>
    <definedName name="TextRefCopy31" localSheetId="56">#REF!</definedName>
    <definedName name="TextRefCopy31">#REF!</definedName>
    <definedName name="TextRefCopy32" localSheetId="56">#REF!</definedName>
    <definedName name="TextRefCopy32">#REF!</definedName>
    <definedName name="TextRefCopy33" localSheetId="56">#REF!</definedName>
    <definedName name="TextRefCopy33">#REF!</definedName>
    <definedName name="TextRefCopy34" localSheetId="56">#REF!</definedName>
    <definedName name="TextRefCopy34">#REF!</definedName>
    <definedName name="TextRefCopy35" localSheetId="56">#REF!</definedName>
    <definedName name="TextRefCopy35">#REF!</definedName>
    <definedName name="TextRefCopy36" localSheetId="56">#REF!</definedName>
    <definedName name="TextRefCopy36">#REF!</definedName>
    <definedName name="TextRefCopy37" localSheetId="56">#REF!</definedName>
    <definedName name="TextRefCopy37">#REF!</definedName>
    <definedName name="TextRefCopy38" localSheetId="56">#REF!</definedName>
    <definedName name="TextRefCopy38">#REF!</definedName>
    <definedName name="TextRefCopy39" localSheetId="56">#REF!</definedName>
    <definedName name="TextRefCopy39">#REF!</definedName>
    <definedName name="TextRefCopy4" localSheetId="15">#REF!</definedName>
    <definedName name="TextRefCopy4" localSheetId="52">#REF!</definedName>
    <definedName name="TextRefCopy4" localSheetId="56">#REF!</definedName>
    <definedName name="TextRefCopy4">#REF!</definedName>
    <definedName name="TextRefCopy40" localSheetId="56">#REF!</definedName>
    <definedName name="TextRefCopy40">#REF!</definedName>
    <definedName name="TextRefCopy41" localSheetId="56">#REF!</definedName>
    <definedName name="TextRefCopy41">#REF!</definedName>
    <definedName name="TextRefCopy42" localSheetId="56">#REF!</definedName>
    <definedName name="TextRefCopy42">#REF!</definedName>
    <definedName name="TextRefCopy43" localSheetId="56">#REF!</definedName>
    <definedName name="TextRefCopy43">#REF!</definedName>
    <definedName name="TextRefCopy44" localSheetId="56">#REF!</definedName>
    <definedName name="TextRefCopy44">#REF!</definedName>
    <definedName name="TextRefCopy45" localSheetId="56">#REF!</definedName>
    <definedName name="TextRefCopy45">#REF!</definedName>
    <definedName name="TextRefCopy46" localSheetId="56">#REF!</definedName>
    <definedName name="TextRefCopy46">#REF!</definedName>
    <definedName name="TextRefCopy5" localSheetId="56">#REF!</definedName>
    <definedName name="TextRefCopy5">#REF!</definedName>
    <definedName name="TextRefCopy6" localSheetId="56">#REF!</definedName>
    <definedName name="TextRefCopy6">#REF!</definedName>
    <definedName name="TextRefCopy7" localSheetId="56">#REF!</definedName>
    <definedName name="TextRefCopy7">#REF!</definedName>
    <definedName name="TextRefCopy8" localSheetId="56">#REF!</definedName>
    <definedName name="TextRefCopy8">#REF!</definedName>
    <definedName name="TextRefCopy9" localSheetId="56">#REF!</definedName>
    <definedName name="TextRefCopy9">#REF!</definedName>
    <definedName name="TextRefCopyRangeCount" hidden="1">46</definedName>
    <definedName name="TWD" localSheetId="15">#REF!</definedName>
    <definedName name="TWD" localSheetId="52">#REF!</definedName>
    <definedName name="TWD" localSheetId="56">#REF!</definedName>
    <definedName name="TWD">#REF!</definedName>
    <definedName name="USD_Business_Risk1" localSheetId="17">[7]Business!$B$410:$L$443</definedName>
    <definedName name="USD_Business_Risk1">[8]Business!$B$410:$L$443</definedName>
    <definedName name="USD_Business_Risk2" localSheetId="17">[7]Business!$B$445:$L$478</definedName>
    <definedName name="USD_Business_Risk2">[8]Business!$B$445:$L$478</definedName>
    <definedName name="USD_Business_Risk3" localSheetId="17">[7]Business!$B$480:$L$513</definedName>
    <definedName name="USD_Business_Risk3">[8]Business!$B$480:$L$513</definedName>
    <definedName name="USD_Business_Risk4" localSheetId="17">[7]Business!$B$515:$L$548</definedName>
    <definedName name="USD_Business_Risk4">[8]Business!$B$515:$L$548</definedName>
    <definedName name="USD_Business_Risk5" localSheetId="17">[7]Business!$B$550:$L$583</definedName>
    <definedName name="USD_Business_Risk5">[8]Business!$B$550:$L$583</definedName>
    <definedName name="USD_Business_Summary" localSheetId="17">[7]Business!$R$410:$AJ$443</definedName>
    <definedName name="USD_Business_Summary">[8]Business!$R$410:$AJ$443</definedName>
    <definedName name="USD_Credit_Risk1" localSheetId="17">[7]Credit!$B$403:$P$459</definedName>
    <definedName name="USD_Credit_Risk1">[8]Credit!$B$403:$P$459</definedName>
    <definedName name="USD_Credit_Risk2" localSheetId="17">[7]Credit!$B$464:$P$520</definedName>
    <definedName name="USD_Credit_Risk2">[8]Credit!$B$464:$P$520</definedName>
    <definedName name="USD_Credit_Risk3" localSheetId="17">[7]Credit!$B$525:$P$581</definedName>
    <definedName name="USD_Credit_Risk3">[8]Credit!$B$525:$P$581</definedName>
    <definedName name="USD_Credit_Risk4" localSheetId="17">[7]Credit!$B$586:$P$642</definedName>
    <definedName name="USD_Credit_Risk4">[8]Credit!$B$586:$P$642</definedName>
    <definedName name="USD_Credit_Risk5" localSheetId="17">[7]Credit!$B$646:$P$703</definedName>
    <definedName name="USD_Credit_Risk5">[8]Credit!$B$646:$P$703</definedName>
    <definedName name="USD_Credit_Summary" localSheetId="17">[7]Credit!$BC$403:$BT$459</definedName>
    <definedName name="USD_Credit_Summary">[8]Credit!$BC$403:$BT$459</definedName>
    <definedName name="USD_Diverse" localSheetId="17">'[7]Ceded WP'!$B$406:$R$470</definedName>
    <definedName name="USD_Diverse">'[8]Ceded WP'!$B$406:$R$470</definedName>
    <definedName name="USD_Interest_Rate_Risk1" localSheetId="17">[7]Interest!$B$538:$K$604</definedName>
    <definedName name="USD_Interest_Rate_Risk1">[8]Interest!$B$538:$K$604</definedName>
    <definedName name="USD_Interest_Rate_Risk2" localSheetId="17">[7]Interest!$B$606:$K$672</definedName>
    <definedName name="USD_Interest_Rate_Risk2">[8]Interest!$B$606:$K$672</definedName>
    <definedName name="USD_Interest_Rate_Risk3" localSheetId="17">[7]Interest!$B$674:$K$740</definedName>
    <definedName name="USD_Interest_Rate_Risk3">[8]Interest!$B$674:$K$740</definedName>
    <definedName name="USD_Interest_Rate_Risk4" localSheetId="17">[7]Interest!$B$742:$K$808</definedName>
    <definedName name="USD_Interest_Rate_Risk4">[8]Interest!$B$742:$K$808</definedName>
    <definedName name="USD_Interest_Rate_Risk5" localSheetId="17">[7]Interest!$B$810:$K$876</definedName>
    <definedName name="USD_Interest_Rate_Risk5">[8]Interest!$B$810:$K$876</definedName>
    <definedName name="USD_Interest_Summary" localSheetId="17">[7]Interest!$AE$538:$AV$604</definedName>
    <definedName name="USD_Interest_Summary">[8]Interest!$AE$538:$AV$604</definedName>
    <definedName name="USD_Invest_Summary" localSheetId="17">[7]Investment!$AE$433:$BC$505</definedName>
    <definedName name="USD_Invest_Summary">[8]Investment!$AE$433:$BC$505</definedName>
    <definedName name="USD_Investment_Risk1" localSheetId="17">[7]Investment!$B$433:$S$505</definedName>
    <definedName name="USD_Investment_Risk1">[8]Investment!$B$433:$S$505</definedName>
    <definedName name="USD_Investment_Risk2" localSheetId="17">[7]Investment!$B$508:$S$580</definedName>
    <definedName name="USD_Investment_Risk2">[8]Investment!$B$508:$S$580</definedName>
    <definedName name="USD_Investment_Risk3" localSheetId="17">[7]Investment!$B$583:$S$655</definedName>
    <definedName name="USD_Investment_Risk3">[8]Investment!$B$583:$S$655</definedName>
    <definedName name="USD_Investment_Risk4" localSheetId="17">[7]Investment!$B$658:$S$730</definedName>
    <definedName name="USD_Investment_Risk4">[8]Investment!$B$658:$S$730</definedName>
    <definedName name="USD_Investment_Risk5" localSheetId="17">[7]Investment!$B$733:$S$805</definedName>
    <definedName name="USD_Investment_Risk5">[8]Investment!$B$733:$S$805</definedName>
    <definedName name="USD_LH_Ins_Summary" localSheetId="17">'[7]Life Reserves'!$AD$331:$AR$366</definedName>
    <definedName name="USD_LH_Ins_Summary">'[8]Life Reserves'!$AD$331:$AR$366</definedName>
    <definedName name="USD_LH_Insurance_Risk1" localSheetId="17">'[7]Life Reserves'!$B$331:$L$366</definedName>
    <definedName name="USD_LH_Insurance_Risk1">'[8]Life Reserves'!$B$331:$L$366</definedName>
    <definedName name="USD_LH_Insurance_Risk2" localSheetId="17">'[7]Life Reserves'!$B$371:$L$406</definedName>
    <definedName name="USD_LH_Insurance_Risk2">'[8]Life Reserves'!$B$371:$L$406</definedName>
    <definedName name="USD_LH_Insurance_Risk3" localSheetId="17">'[7]Life Reserves'!$B$411:$L$446</definedName>
    <definedName name="USD_LH_Insurance_Risk3">'[8]Life Reserves'!$B$411:$L$446</definedName>
    <definedName name="USD_LH_Insurance_Risk4" localSheetId="17">'[7]Life Reserves'!$B$451:$L$486</definedName>
    <definedName name="USD_LH_Insurance_Risk4">'[8]Life Reserves'!$B$451:$L$486</definedName>
    <definedName name="USD_LH_Insurance_Risk5" localSheetId="17">'[7]Life Reserves'!$B$491:$L$526</definedName>
    <definedName name="USD_LH_Insurance_Risk5">'[8]Life Reserves'!$B$491:$L$526</definedName>
    <definedName name="USD_Premium_Risk1" localSheetId="17">[7]Premium!$B$513:$N$583</definedName>
    <definedName name="USD_Premium_Risk1">[8]Premium!$B$513:$N$583</definedName>
    <definedName name="USD_Premium_Risk2" localSheetId="17">[7]Premium!$B$586:$N$656</definedName>
    <definedName name="USD_Premium_Risk2">[8]Premium!$B$586:$N$656</definedName>
    <definedName name="USD_Premium_Risk3" localSheetId="17">[7]Premium!$B$659:$N$729</definedName>
    <definedName name="USD_Premium_Risk3">[8]Premium!$B$659:$N$729</definedName>
    <definedName name="USD_Premium_Risk4" localSheetId="17">[7]Premium!$B$732:$N$802</definedName>
    <definedName name="USD_Premium_Risk4">[8]Premium!$B$732:$N$802</definedName>
    <definedName name="USD_Premium_Risk5" localSheetId="17">[7]Premium!$B$805:$N$875</definedName>
    <definedName name="USD_Premium_Risk5">[8]Premium!$B$805:$N$875</definedName>
    <definedName name="USD_Premium_Summary" localSheetId="17">[7]Premium!$AB$513:$AU$583</definedName>
    <definedName name="USD_Premium_Summary">[8]Premium!$AB$513:$AU$583</definedName>
    <definedName name="USD_Recoverable_Breakout1" localSheetId="17">[7]Credit!$AA$406:$AS$459</definedName>
    <definedName name="USD_Recoverable_Breakout1">[8]Credit!$AA$406:$AS$459</definedName>
    <definedName name="USD_Recoverable_Breakout2" localSheetId="17">[7]Credit!$AA$467:$AS$520</definedName>
    <definedName name="USD_Recoverable_Breakout2">[8]Credit!$AA$467:$AS$520</definedName>
    <definedName name="USD_Recoverable_Breakout3" localSheetId="17">[7]Credit!$AA$528:$AS$581</definedName>
    <definedName name="USD_Recoverable_Breakout3">[8]Credit!$AA$528:$AS$581</definedName>
    <definedName name="USD_Recoverable_Breakout4" localSheetId="17">[7]Credit!$AA$589:$AS$642</definedName>
    <definedName name="USD_Recoverable_Breakout4">[8]Credit!$AA$589:$AS$642</definedName>
    <definedName name="USD_Recoverable_Breakout5" localSheetId="17">[7]Credit!$AA$646:$AS$703</definedName>
    <definedName name="USD_Recoverable_Breakout5">[8]Credit!$AA$646:$AS$703</definedName>
    <definedName name="USD_Req_Cap_Summary" localSheetId="17">'[7]Req Cap'!$AA$403:$AV$470</definedName>
    <definedName name="USD_Req_Cap_Summary">'[8]Req Cap'!$AA$403:$AV$470</definedName>
    <definedName name="USD_Required_Capital1" localSheetId="17">'[7]Req Cap'!$B$403:$P$470</definedName>
    <definedName name="USD_Required_Capital1">'[8]Req Cap'!$B$403:$P$470</definedName>
    <definedName name="USD_Required_Capital2" localSheetId="17">'[7]Req Cap'!$B$474:$P$541</definedName>
    <definedName name="USD_Required_Capital2">'[8]Req Cap'!$B$474:$P$541</definedName>
    <definedName name="USD_Required_Capital3" localSheetId="17">'[7]Req Cap'!$B$545:$P$612</definedName>
    <definedName name="USD_Required_Capital3">'[8]Req Cap'!$B$545:$P$612</definedName>
    <definedName name="USD_Required_Capital4" localSheetId="17">'[7]Req Cap'!$B$616:$P$683</definedName>
    <definedName name="USD_Required_Capital4">'[8]Req Cap'!$B$616:$P$683</definedName>
    <definedName name="USD_Required_Capital5" localSheetId="17">'[7]Req Cap'!$B$686:$P$754</definedName>
    <definedName name="USD_Required_Capital5">'[8]Req Cap'!$B$686:$P$754</definedName>
    <definedName name="USD_Reserve_Risk1" localSheetId="17">'[7]NonLife Reserves'!$B$492:$T$552</definedName>
    <definedName name="USD_Reserve_Risk1">'[8]NonLife Reserves'!$B$492:$T$552</definedName>
    <definedName name="USD_Reserve_Risk2" localSheetId="17">'[7]NonLife Reserves'!$B$556:$T$616</definedName>
    <definedName name="USD_Reserve_Risk2">'[8]NonLife Reserves'!$B$556:$T$616</definedName>
    <definedName name="USD_Reserve_Risk3" localSheetId="17">'[7]NonLife Reserves'!$B$620:$T$680</definedName>
    <definedName name="USD_Reserve_Risk3">'[8]NonLife Reserves'!$B$620:$T$680</definedName>
    <definedName name="USD_Reserve_Risk4" localSheetId="17">'[7]NonLife Reserves'!$B$684:$T$744</definedName>
    <definedName name="USD_Reserve_Risk4">'[8]NonLife Reserves'!$B$684:$T$744</definedName>
    <definedName name="USD_Reserve_Risk5" localSheetId="17">'[7]NonLife Reserves'!$B$748:$T$808</definedName>
    <definedName name="USD_Reserve_Risk5">'[8]NonLife Reserves'!$B$748:$T$808</definedName>
    <definedName name="USD_Reserve_Summary" localSheetId="17">'[7]NonLife Reserves'!$AC$492:$AV$552</definedName>
    <definedName name="USD_Reserve_Summary">'[8]NonLife Reserves'!$AC$492:$AV$552</definedName>
    <definedName name="USD_Reserve_Summary2" localSheetId="17">'[7]NonLife Reserves'!$AY$492:$BR$552</definedName>
    <definedName name="USD_Reserve_Summary2">'[8]NonLife Reserves'!$AY$492:$BR$552</definedName>
    <definedName name="weight_rate" localSheetId="14">#REF!</definedName>
    <definedName name="weight_rate" localSheetId="56">#REF!</definedName>
    <definedName name="weight_rate">#REF!</definedName>
    <definedName name="xxxChunkR16382C1" localSheetId="56">+#REF!+#REF!+#REF!+#REF!+#REF!+#REF!+#REF!+#REF!+#REF!+#REF!+#REF!+#REF!+#REF!+#REF!+#REF!+#REF!+#REF!+#REF!+#REF!+#REF!+#REF!+#REF!+#REF!+#REF!+#REF!+#REF!+#REF!+#REF!</definedName>
    <definedName name="xxxChunkR16382C1">+#REF!+#REF!+#REF!+#REF!+#REF!+#REF!+#REF!+#REF!+#REF!+#REF!+#REF!+#REF!+#REF!+#REF!+#REF!+#REF!+#REF!+#REF!+#REF!+#REF!+#REF!+#REF!+#REF!+#REF!+#REF!+#REF!+#REF!+#REF!</definedName>
    <definedName name="xxxChunkR16383C1" localSheetId="56">+#REF!+#REF!+#REF!+#REF!+#REF!-#REF!+#REF!+#REF!+#REF!+#REF!+#REF!+#REF!-#REF!+#REF!-#REF!+#REF!+#REF!+#REF!+#REF!+#REF!+#REF!+#REF!+#REF!+#REF!+#REF!+#REF!+#REF!+#REF!+#REF!+#REF!+#REF!+#REF!-#REF!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'表20-1'!$B$1:$J$37</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'表20-1'!$A$1:$J$49</definedName>
    <definedName name="Z_E69C307B_4ABB_40A8_9AB0_2BE059051B2A_.wvu.PrintArea" localSheetId="34" hidden="1">'表21-2'!$A$1:$N$25</definedName>
    <definedName name="Z_E69C307B_4ABB_40A8_9AB0_2BE059051B2A_.wvu.PrintArea" localSheetId="35" hidden="1">'表22-3'!$A$1:$N$50</definedName>
    <definedName name="Z_E69C307B_4ABB_40A8_9AB0_2BE059051B2A_.wvu.PrintArea" localSheetId="36" hidden="1">'表22-4'!$A$1:$K$23</definedName>
    <definedName name="Z_E69C307B_4ABB_40A8_9AB0_2BE059051B2A_.wvu.PrintArea" localSheetId="37" hidden="1">'表23-1'!$A$1:$P$53</definedName>
    <definedName name="Z_E69C307B_4ABB_40A8_9AB0_2BE059051B2A_.wvu.PrintArea" localSheetId="38" hidden="1">'表23-2'!$A$1:$M$24</definedName>
    <definedName name="Z_E69C307B_4ABB_40A8_9AB0_2BE059051B2A_.wvu.PrintArea" localSheetId="39" hidden="1">'表24-1'!$A$1:$Y$52</definedName>
    <definedName name="Z_E69C307B_4ABB_40A8_9AB0_2BE059051B2A_.wvu.PrintArea" localSheetId="40" hidden="1">'表24-2'!$A$1:$W$24</definedName>
    <definedName name="Z_E69C307B_4ABB_40A8_9AB0_2BE059051B2A_.wvu.PrintArea" localSheetId="41" hidden="1">'表25-1'!$A$1:$AF$55</definedName>
    <definedName name="Z_E69C307B_4ABB_40A8_9AB0_2BE059051B2A_.wvu.PrintArea" localSheetId="42" hidden="1">'表25-2'!$A$1:$AF$27</definedName>
    <definedName name="公司代碼">[17]公司別!$A$1:$B$60</definedName>
    <definedName name="利率" localSheetId="56">#REF!</definedName>
    <definedName name="利率">#REF!</definedName>
    <definedName name="核準文號" localSheetId="56">#REF!</definedName>
    <definedName name="核準文號">#REF!</definedName>
    <definedName name="匯率" localSheetId="17">#REF!</definedName>
    <definedName name="匯率" localSheetId="56">#REF!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6">#REF!</definedName>
    <definedName name="總體法規稽核結論" localSheetId="64">#REF!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6">#REF!</definedName>
    <definedName name="總體數學勾稽結論" localSheetId="64">#REF!</definedName>
    <definedName name="總體數學勾稽結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41" i="31" l="1"/>
  <c r="D101" i="31"/>
  <c r="D95" i="30"/>
  <c r="F95" i="30" s="1"/>
  <c r="D35" i="30"/>
  <c r="F404" i="51"/>
  <c r="F800" i="52"/>
  <c r="F799" i="52"/>
  <c r="F798" i="52"/>
  <c r="F797" i="52"/>
  <c r="F796" i="52"/>
  <c r="F795" i="52"/>
  <c r="F794" i="52"/>
  <c r="F793" i="52"/>
  <c r="F792" i="52"/>
  <c r="F791" i="52"/>
  <c r="F790" i="52"/>
  <c r="F789" i="52"/>
  <c r="F788" i="52"/>
  <c r="F787" i="52"/>
  <c r="F786" i="52"/>
  <c r="F785" i="52"/>
  <c r="F784" i="52"/>
  <c r="F783" i="52"/>
  <c r="F782" i="52"/>
  <c r="F781" i="52"/>
  <c r="F780" i="52"/>
  <c r="F779" i="52"/>
  <c r="F778" i="52"/>
  <c r="F776" i="52"/>
  <c r="F774" i="52"/>
  <c r="F772" i="52"/>
  <c r="F769" i="52"/>
  <c r="F768" i="52"/>
  <c r="F767" i="52"/>
  <c r="F766" i="52"/>
  <c r="F765" i="52"/>
  <c r="F764" i="52"/>
  <c r="F763" i="52"/>
  <c r="F762" i="52"/>
  <c r="F761" i="52"/>
  <c r="F760" i="52"/>
  <c r="F759" i="52"/>
  <c r="F758" i="52"/>
  <c r="F757" i="52"/>
  <c r="F756" i="52"/>
  <c r="F755" i="52"/>
  <c r="F754" i="52"/>
  <c r="F753" i="52"/>
  <c r="F752" i="52"/>
  <c r="F751" i="52"/>
  <c r="F750" i="52"/>
  <c r="F749" i="52"/>
  <c r="F748" i="52"/>
  <c r="F747" i="52"/>
  <c r="F746" i="52"/>
  <c r="F745" i="52"/>
  <c r="F744" i="52"/>
  <c r="F743" i="52"/>
  <c r="F742" i="52"/>
  <c r="F741" i="52"/>
  <c r="F740" i="52"/>
  <c r="F739" i="52"/>
  <c r="F738" i="52"/>
  <c r="F737" i="52"/>
  <c r="F736" i="52"/>
  <c r="F735" i="52"/>
  <c r="F734" i="52"/>
  <c r="F733" i="52"/>
  <c r="F732" i="52"/>
  <c r="F731" i="52"/>
  <c r="F730" i="52"/>
  <c r="F729" i="52"/>
  <c r="F728" i="52"/>
  <c r="F727" i="52"/>
  <c r="F726" i="52"/>
  <c r="F725" i="52"/>
  <c r="F724" i="52"/>
  <c r="F723" i="52"/>
  <c r="F722" i="52"/>
  <c r="F721" i="52"/>
  <c r="F720" i="52"/>
  <c r="F719" i="52"/>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801" i="52" s="1"/>
  <c r="G616" i="52" s="1"/>
  <c r="F13" i="52"/>
  <c r="F12" i="52"/>
  <c r="F11" i="52"/>
  <c r="F10" i="52"/>
  <c r="F9" i="52"/>
  <c r="F8" i="52"/>
  <c r="F7" i="52"/>
  <c r="F6" i="52"/>
  <c r="F5" i="52"/>
  <c r="F4" i="52"/>
  <c r="F1190"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191" i="51" s="1"/>
  <c r="F12" i="51"/>
  <c r="F11" i="51"/>
  <c r="F10" i="51"/>
  <c r="F9" i="51"/>
  <c r="F8" i="51"/>
  <c r="F7" i="51"/>
  <c r="F6" i="51"/>
  <c r="F5" i="51"/>
  <c r="F4" i="51"/>
  <c r="G329" i="52"/>
  <c r="G254" i="52"/>
  <c r="G759" i="52"/>
  <c r="G304" i="52"/>
  <c r="D135" i="35"/>
  <c r="D132" i="35"/>
  <c r="D131" i="35" s="1"/>
  <c r="D117" i="35"/>
  <c r="D107" i="35"/>
  <c r="D76" i="35"/>
  <c r="D125" i="35"/>
  <c r="D116" i="35" s="1"/>
  <c r="K4" i="159" a="1"/>
  <c r="K4" i="159" s="1"/>
  <c r="J4" i="159" a="1"/>
  <c r="J4" i="159" s="1"/>
  <c r="I4" i="159" a="1"/>
  <c r="I4" i="159" s="1"/>
  <c r="H4" i="159" a="1"/>
  <c r="H4" i="159" s="1"/>
  <c r="H2" i="159"/>
  <c r="D11" i="104"/>
  <c r="C8" i="39"/>
  <c r="C9" i="39"/>
  <c r="C10" i="39"/>
  <c r="C11" i="39"/>
  <c r="E11" i="39" s="1"/>
  <c r="P19" i="120"/>
  <c r="P20" i="120"/>
  <c r="P21" i="120"/>
  <c r="P22" i="120"/>
  <c r="AE26" i="120"/>
  <c r="F19" i="162"/>
  <c r="D26" i="104"/>
  <c r="D28" i="104"/>
  <c r="D21" i="104"/>
  <c r="D20" i="104"/>
  <c r="D19" i="104"/>
  <c r="D18" i="104"/>
  <c r="D22" i="104" s="1"/>
  <c r="D16" i="104"/>
  <c r="D15" i="104"/>
  <c r="D17" i="104" s="1"/>
  <c r="D13" i="104"/>
  <c r="D14" i="104" s="1"/>
  <c r="D12" i="104"/>
  <c r="F27" i="162"/>
  <c r="B11" i="162" s="1"/>
  <c r="D11" i="162" s="1"/>
  <c r="F26" i="162"/>
  <c r="F25" i="162"/>
  <c r="F24" i="162"/>
  <c r="F22" i="162"/>
  <c r="F21" i="162"/>
  <c r="F20" i="162"/>
  <c r="C6" i="104"/>
  <c r="C13" i="39" s="1"/>
  <c r="E10" i="39"/>
  <c r="E9" i="39"/>
  <c r="E8" i="39"/>
  <c r="H14" i="29"/>
  <c r="D93" i="30"/>
  <c r="E37" i="160"/>
  <c r="D37" i="160"/>
  <c r="C37" i="160"/>
  <c r="E36" i="160"/>
  <c r="E35" i="160" s="1"/>
  <c r="D36" i="160"/>
  <c r="D35" i="160" s="1"/>
  <c r="C36" i="160"/>
  <c r="E34" i="160"/>
  <c r="H34" i="160" s="1"/>
  <c r="D34" i="160"/>
  <c r="G34" i="160" s="1"/>
  <c r="C34" i="160"/>
  <c r="F34" i="160" s="1"/>
  <c r="D11" i="31" s="1"/>
  <c r="E32" i="160"/>
  <c r="D32" i="160"/>
  <c r="C32" i="160"/>
  <c r="E31" i="160"/>
  <c r="E30" i="160" s="1"/>
  <c r="D31" i="160"/>
  <c r="D30" i="160" s="1"/>
  <c r="C31" i="160"/>
  <c r="E29" i="160"/>
  <c r="H29" i="160" s="1"/>
  <c r="D29" i="160"/>
  <c r="G29" i="160" s="1"/>
  <c r="C29" i="160"/>
  <c r="F29" i="160" s="1"/>
  <c r="D79" i="30" s="1"/>
  <c r="E27" i="160"/>
  <c r="D27" i="160"/>
  <c r="C27" i="160"/>
  <c r="E26" i="160"/>
  <c r="D26" i="160"/>
  <c r="C26" i="160"/>
  <c r="E24" i="160"/>
  <c r="D24" i="160"/>
  <c r="C24" i="160"/>
  <c r="F24" i="160"/>
  <c r="A23" i="160"/>
  <c r="A24" i="160" s="1"/>
  <c r="A25" i="160"/>
  <c r="A26" i="160"/>
  <c r="A27" i="160" s="1"/>
  <c r="A28" i="160" s="1"/>
  <c r="A29" i="160" s="1"/>
  <c r="A30" i="160" s="1"/>
  <c r="A31" i="160" s="1"/>
  <c r="A32" i="160" s="1"/>
  <c r="A33" i="160" s="1"/>
  <c r="A34" i="160" s="1"/>
  <c r="A35" i="160" s="1"/>
  <c r="A36" i="160" s="1"/>
  <c r="A37" i="160" s="1"/>
  <c r="J22" i="160" s="1"/>
  <c r="J23" i="160" s="1"/>
  <c r="J24" i="160" s="1"/>
  <c r="J25" i="160" s="1"/>
  <c r="J26" i="160" s="1"/>
  <c r="J27" i="160" s="1"/>
  <c r="J28" i="160" s="1"/>
  <c r="D72" i="31"/>
  <c r="F72" i="31"/>
  <c r="E87" i="30"/>
  <c r="D115" i="30"/>
  <c r="F115" i="30" s="1"/>
  <c r="D110" i="30"/>
  <c r="D106" i="30"/>
  <c r="D92" i="30"/>
  <c r="F92" i="30" s="1"/>
  <c r="D91" i="30"/>
  <c r="D87" i="30"/>
  <c r="D85" i="30"/>
  <c r="D57" i="30"/>
  <c r="F57" i="30" s="1"/>
  <c r="D52" i="30"/>
  <c r="D48" i="30"/>
  <c r="D97" i="30"/>
  <c r="F97" i="30" s="1"/>
  <c r="D96" i="30"/>
  <c r="F96" i="30"/>
  <c r="D94" i="30"/>
  <c r="F94" i="30" s="1"/>
  <c r="D82" i="30"/>
  <c r="F82" i="30" s="1"/>
  <c r="D75" i="30"/>
  <c r="F75" i="30"/>
  <c r="D74" i="30"/>
  <c r="D72" i="30"/>
  <c r="F72" i="30" s="1"/>
  <c r="D45" i="30"/>
  <c r="F45" i="30"/>
  <c r="D37" i="30"/>
  <c r="F37" i="30"/>
  <c r="D36" i="30"/>
  <c r="F36" i="30"/>
  <c r="F35" i="30"/>
  <c r="D34" i="30"/>
  <c r="F34" i="30"/>
  <c r="D33" i="30"/>
  <c r="D32" i="30"/>
  <c r="D31" i="30"/>
  <c r="D27" i="30"/>
  <c r="D25" i="30"/>
  <c r="D22" i="30"/>
  <c r="F22" i="30"/>
  <c r="D15" i="30"/>
  <c r="F15" i="30"/>
  <c r="D14" i="30"/>
  <c r="F14" i="30" s="1"/>
  <c r="D12" i="30"/>
  <c r="F12" i="30" s="1"/>
  <c r="A6" i="30"/>
  <c r="A7" i="30" s="1"/>
  <c r="A8" i="30" s="1"/>
  <c r="A9" i="30" s="1"/>
  <c r="A10" i="30" s="1"/>
  <c r="A11" i="30"/>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E47" i="31"/>
  <c r="A6" i="31"/>
  <c r="A7" i="3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D154" i="31"/>
  <c r="F154" i="31" s="1"/>
  <c r="D132" i="31"/>
  <c r="D138" i="31"/>
  <c r="F138" i="31" s="1"/>
  <c r="D115" i="31"/>
  <c r="F115" i="31" s="1"/>
  <c r="D92" i="31"/>
  <c r="D98" i="31"/>
  <c r="F98" i="31" s="1"/>
  <c r="A31" i="150"/>
  <c r="A32" i="150" s="1"/>
  <c r="A33" i="150" s="1"/>
  <c r="A25" i="150"/>
  <c r="A26" i="150"/>
  <c r="A7" i="113"/>
  <c r="A8" i="113" s="1"/>
  <c r="A9" i="113"/>
  <c r="A10" i="113" s="1"/>
  <c r="A11" i="113" s="1"/>
  <c r="A12" i="113"/>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6" i="59"/>
  <c r="A7" i="59" s="1"/>
  <c r="A8" i="59"/>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7" i="58"/>
  <c r="A8" i="58"/>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7" i="112"/>
  <c r="A8" i="112"/>
  <c r="A9" i="112" s="1"/>
  <c r="A10" i="112" s="1"/>
  <c r="A11" i="112" s="1"/>
  <c r="A12" i="112" s="1"/>
  <c r="A13" i="112" s="1"/>
  <c r="A14" i="112" s="1"/>
  <c r="A15" i="112"/>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55" i="111"/>
  <c r="L254" i="111"/>
  <c r="L253" i="111"/>
  <c r="L252" i="111"/>
  <c r="L251" i="111"/>
  <c r="L250" i="111"/>
  <c r="L249" i="111"/>
  <c r="L248" i="111"/>
  <c r="L247" i="111"/>
  <c r="L246" i="111"/>
  <c r="L245" i="111"/>
  <c r="L242" i="111"/>
  <c r="L241" i="111"/>
  <c r="L240" i="111"/>
  <c r="L238" i="111"/>
  <c r="L237" i="111"/>
  <c r="L236" i="111"/>
  <c r="L234" i="111"/>
  <c r="L233" i="111"/>
  <c r="L232" i="111"/>
  <c r="L228" i="111"/>
  <c r="L227" i="111"/>
  <c r="L225" i="111"/>
  <c r="L224" i="111"/>
  <c r="L223" i="111"/>
  <c r="L222" i="111"/>
  <c r="L221" i="111"/>
  <c r="L219" i="111"/>
  <c r="L218" i="111"/>
  <c r="L217" i="111"/>
  <c r="L216" i="111"/>
  <c r="L213" i="111"/>
  <c r="L212" i="111"/>
  <c r="L211" i="111"/>
  <c r="L210" i="111"/>
  <c r="L209" i="111"/>
  <c r="L208" i="111"/>
  <c r="L206"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55" i="111"/>
  <c r="K254" i="111"/>
  <c r="K253" i="111"/>
  <c r="K252" i="111"/>
  <c r="K251" i="111"/>
  <c r="K250" i="111"/>
  <c r="K249" i="111"/>
  <c r="K248" i="111"/>
  <c r="K247" i="111"/>
  <c r="K246" i="111"/>
  <c r="K245" i="111"/>
  <c r="K242" i="111"/>
  <c r="K241" i="111"/>
  <c r="K240" i="111"/>
  <c r="K238" i="111"/>
  <c r="K237" i="111"/>
  <c r="K236" i="111"/>
  <c r="K234" i="111"/>
  <c r="K233" i="111"/>
  <c r="K232" i="111"/>
  <c r="K228" i="111"/>
  <c r="K227" i="111"/>
  <c r="K225" i="111"/>
  <c r="K224" i="111"/>
  <c r="K223" i="111"/>
  <c r="K222" i="111"/>
  <c r="K221" i="111"/>
  <c r="K219" i="111"/>
  <c r="K218" i="111"/>
  <c r="K217" i="111"/>
  <c r="K216" i="111"/>
  <c r="K213" i="111"/>
  <c r="K212" i="111"/>
  <c r="K211" i="111"/>
  <c r="K210" i="111"/>
  <c r="K209" i="111"/>
  <c r="K208" i="111"/>
  <c r="K206"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56" i="111"/>
  <c r="L256" i="111"/>
  <c r="J239" i="111"/>
  <c r="L239" i="111"/>
  <c r="J235" i="111"/>
  <c r="L235" i="111" s="1"/>
  <c r="J231" i="111"/>
  <c r="L231" i="111"/>
  <c r="J226" i="111"/>
  <c r="L226" i="111" s="1"/>
  <c r="J220" i="111"/>
  <c r="L220" i="111" s="1"/>
  <c r="J215" i="111"/>
  <c r="L215" i="111"/>
  <c r="J207" i="111"/>
  <c r="J194" i="111"/>
  <c r="J187" i="111"/>
  <c r="J179" i="111"/>
  <c r="J172" i="111"/>
  <c r="L172" i="111"/>
  <c r="J165" i="111"/>
  <c r="L165" i="111" s="1"/>
  <c r="J157" i="111"/>
  <c r="L157" i="111"/>
  <c r="J153" i="111"/>
  <c r="J151" i="111"/>
  <c r="L151" i="111" s="1"/>
  <c r="J148" i="111"/>
  <c r="L148" i="111"/>
  <c r="J135" i="111"/>
  <c r="L135" i="111" s="1"/>
  <c r="J127" i="111"/>
  <c r="L127" i="111" s="1"/>
  <c r="J123" i="111"/>
  <c r="L123" i="111" s="1"/>
  <c r="J118" i="111"/>
  <c r="L118" i="111"/>
  <c r="J106" i="111"/>
  <c r="L106" i="111" s="1"/>
  <c r="J100" i="111"/>
  <c r="L100" i="111"/>
  <c r="J95" i="111"/>
  <c r="J92" i="111"/>
  <c r="L92" i="111" s="1"/>
  <c r="J88" i="111"/>
  <c r="J82" i="111"/>
  <c r="J73" i="111"/>
  <c r="L73" i="111" s="1"/>
  <c r="J65" i="111"/>
  <c r="J56" i="111"/>
  <c r="L56" i="111" s="1"/>
  <c r="J52" i="111"/>
  <c r="L52" i="111"/>
  <c r="J49" i="111"/>
  <c r="L49" i="111"/>
  <c r="J44" i="111"/>
  <c r="L44" i="111"/>
  <c r="J34" i="111"/>
  <c r="L34" i="111"/>
  <c r="J28" i="111"/>
  <c r="L28" i="111"/>
  <c r="J14" i="111"/>
  <c r="L14" i="111" s="1"/>
  <c r="J8" i="111"/>
  <c r="L8" i="111"/>
  <c r="H256" i="111"/>
  <c r="H257" i="111"/>
  <c r="I237" i="111"/>
  <c r="H239" i="111"/>
  <c r="H235" i="111"/>
  <c r="H231" i="111"/>
  <c r="H226" i="111"/>
  <c r="H220" i="111"/>
  <c r="H215" i="111"/>
  <c r="H207" i="111"/>
  <c r="H203" i="111"/>
  <c r="H194" i="111"/>
  <c r="H179" i="111"/>
  <c r="H165" i="111"/>
  <c r="H157" i="111"/>
  <c r="H153" i="111"/>
  <c r="H148" i="111"/>
  <c r="H143" i="111"/>
  <c r="H135" i="111"/>
  <c r="H127" i="111"/>
  <c r="H123" i="111"/>
  <c r="H118" i="111"/>
  <c r="H113" i="111"/>
  <c r="I113" i="111"/>
  <c r="H106" i="111"/>
  <c r="H100" i="111"/>
  <c r="H95" i="111"/>
  <c r="H92" i="111"/>
  <c r="H91" i="111"/>
  <c r="I91" i="111" s="1"/>
  <c r="H88" i="111"/>
  <c r="H73" i="111"/>
  <c r="H65" i="111"/>
  <c r="H56" i="111"/>
  <c r="I56" i="111"/>
  <c r="H52" i="111"/>
  <c r="H49" i="111"/>
  <c r="H44" i="111"/>
  <c r="H42" i="111"/>
  <c r="H34" i="111"/>
  <c r="H28" i="111"/>
  <c r="H14" i="111"/>
  <c r="H8" i="111"/>
  <c r="G255" i="111"/>
  <c r="G254" i="111"/>
  <c r="G253" i="111"/>
  <c r="G252" i="111"/>
  <c r="G251" i="111"/>
  <c r="G250" i="111"/>
  <c r="G249" i="111"/>
  <c r="G248" i="111"/>
  <c r="G247" i="111"/>
  <c r="G246" i="111"/>
  <c r="G245" i="111"/>
  <c r="G242" i="111"/>
  <c r="G241" i="111"/>
  <c r="G240" i="111"/>
  <c r="G238" i="111"/>
  <c r="G237" i="111"/>
  <c r="G236" i="111"/>
  <c r="D117" i="30" s="1"/>
  <c r="G234" i="111"/>
  <c r="G233" i="111"/>
  <c r="G232" i="111"/>
  <c r="D59" i="30" s="1"/>
  <c r="G228" i="111"/>
  <c r="G227" i="111"/>
  <c r="G225" i="111"/>
  <c r="D123" i="30"/>
  <c r="F123" i="30" s="1"/>
  <c r="G224" i="111"/>
  <c r="D65" i="30"/>
  <c r="G223" i="111"/>
  <c r="G222" i="111"/>
  <c r="G221" i="111"/>
  <c r="G219" i="111"/>
  <c r="G218" i="111"/>
  <c r="G217" i="111"/>
  <c r="D122" i="30"/>
  <c r="F122" i="30"/>
  <c r="G216" i="111"/>
  <c r="D64" i="30" s="1"/>
  <c r="F64" i="30" s="1"/>
  <c r="G213" i="111"/>
  <c r="G212" i="111"/>
  <c r="D73" i="31"/>
  <c r="F73" i="31"/>
  <c r="G211" i="111"/>
  <c r="G210" i="111"/>
  <c r="G209" i="111"/>
  <c r="G208" i="111"/>
  <c r="G206" i="111"/>
  <c r="G205" i="111"/>
  <c r="G204" i="111"/>
  <c r="G201" i="111"/>
  <c r="G200" i="111"/>
  <c r="D112" i="30" s="1"/>
  <c r="F112" i="30" s="1"/>
  <c r="G199" i="111"/>
  <c r="D111" i="30"/>
  <c r="F111" i="30" s="1"/>
  <c r="G198" i="111"/>
  <c r="G197" i="111"/>
  <c r="D99" i="30"/>
  <c r="F99" i="30"/>
  <c r="G196" i="111"/>
  <c r="G195" i="111"/>
  <c r="D98" i="30"/>
  <c r="G193" i="111"/>
  <c r="G192" i="111"/>
  <c r="G191" i="111"/>
  <c r="G190" i="111"/>
  <c r="G189" i="111"/>
  <c r="G188" i="111"/>
  <c r="G186" i="111"/>
  <c r="G185" i="111"/>
  <c r="D54" i="30"/>
  <c r="F54" i="30" s="1"/>
  <c r="G184" i="111"/>
  <c r="D53" i="30"/>
  <c r="F53" i="30" s="1"/>
  <c r="G183" i="111"/>
  <c r="G182" i="111"/>
  <c r="D39" i="30" s="1"/>
  <c r="F39" i="30" s="1"/>
  <c r="G181" i="111"/>
  <c r="G180" i="111"/>
  <c r="D38" i="30"/>
  <c r="G178" i="111"/>
  <c r="G177" i="111"/>
  <c r="G176" i="111"/>
  <c r="G175" i="111"/>
  <c r="G174" i="111"/>
  <c r="G173" i="111"/>
  <c r="G170" i="111"/>
  <c r="G169" i="111"/>
  <c r="G168" i="111"/>
  <c r="G167" i="111"/>
  <c r="G166" i="111"/>
  <c r="G164" i="111"/>
  <c r="D153" i="31"/>
  <c r="F153" i="31" s="1"/>
  <c r="G163" i="111"/>
  <c r="D152" i="31"/>
  <c r="F152" i="31" s="1"/>
  <c r="G162" i="111"/>
  <c r="G161" i="111"/>
  <c r="D150" i="31"/>
  <c r="F150" i="31" s="1"/>
  <c r="G160" i="111"/>
  <c r="G159" i="111"/>
  <c r="D146" i="31"/>
  <c r="F146" i="31"/>
  <c r="G158" i="111"/>
  <c r="G156" i="111"/>
  <c r="G155" i="111"/>
  <c r="G154" i="111"/>
  <c r="G152" i="111"/>
  <c r="G150" i="111"/>
  <c r="G149" i="111"/>
  <c r="G147" i="111"/>
  <c r="G146" i="111"/>
  <c r="G145" i="111"/>
  <c r="G144" i="111"/>
  <c r="G142" i="111"/>
  <c r="G140" i="111"/>
  <c r="G139" i="111"/>
  <c r="G138" i="111"/>
  <c r="D104" i="31" s="1"/>
  <c r="F104" i="31" s="1"/>
  <c r="G137" i="111"/>
  <c r="G136" i="111"/>
  <c r="G134" i="111"/>
  <c r="D114" i="31"/>
  <c r="G133" i="111"/>
  <c r="D113" i="31"/>
  <c r="G132" i="111"/>
  <c r="G131" i="111"/>
  <c r="G130" i="111"/>
  <c r="G129" i="111"/>
  <c r="G128" i="111"/>
  <c r="G126" i="111"/>
  <c r="G125" i="111"/>
  <c r="G124" i="111"/>
  <c r="G122" i="111"/>
  <c r="G120" i="111"/>
  <c r="G119" i="111"/>
  <c r="G117" i="111"/>
  <c r="G116" i="111"/>
  <c r="G115" i="111"/>
  <c r="G114" i="111"/>
  <c r="G112" i="111"/>
  <c r="G108" i="111"/>
  <c r="G107" i="111"/>
  <c r="G105" i="111"/>
  <c r="G104" i="111"/>
  <c r="G103" i="111"/>
  <c r="D66" i="31"/>
  <c r="G102" i="111"/>
  <c r="G101" i="111"/>
  <c r="G97" i="111"/>
  <c r="G96" i="111"/>
  <c r="G94" i="111"/>
  <c r="G93" i="111"/>
  <c r="G90" i="111"/>
  <c r="G89" i="111"/>
  <c r="G87" i="111"/>
  <c r="G86" i="111"/>
  <c r="G85" i="111"/>
  <c r="G84" i="111"/>
  <c r="G83" i="111"/>
  <c r="G80" i="111"/>
  <c r="G79" i="111"/>
  <c r="D89" i="30" s="1"/>
  <c r="F89" i="30" s="1"/>
  <c r="G78" i="111"/>
  <c r="D88" i="30"/>
  <c r="F88" i="30" s="1"/>
  <c r="G77" i="111"/>
  <c r="G76" i="111"/>
  <c r="G75" i="111"/>
  <c r="D86" i="30"/>
  <c r="F86" i="30" s="1"/>
  <c r="G74" i="111"/>
  <c r="G72" i="111"/>
  <c r="G71" i="111"/>
  <c r="D29" i="30" s="1"/>
  <c r="F29" i="30" s="1"/>
  <c r="G70" i="111"/>
  <c r="D28" i="30"/>
  <c r="G69" i="111"/>
  <c r="G68" i="111"/>
  <c r="G67" i="111"/>
  <c r="D26" i="30"/>
  <c r="G66" i="111"/>
  <c r="G63" i="111"/>
  <c r="G62" i="111"/>
  <c r="D44" i="31" s="1"/>
  <c r="G61" i="111"/>
  <c r="G60" i="111"/>
  <c r="D79" i="31" s="1"/>
  <c r="G59" i="111"/>
  <c r="G58" i="111"/>
  <c r="D41" i="31"/>
  <c r="G57" i="111"/>
  <c r="G54" i="111"/>
  <c r="G53" i="111"/>
  <c r="G51" i="111"/>
  <c r="G50" i="111"/>
  <c r="G47" i="111"/>
  <c r="G46" i="111"/>
  <c r="G45" i="111"/>
  <c r="G43" i="111"/>
  <c r="G39" i="111"/>
  <c r="G38" i="111"/>
  <c r="D114" i="30"/>
  <c r="D113" i="30" s="1"/>
  <c r="G37" i="111"/>
  <c r="D108" i="30"/>
  <c r="F108" i="30" s="1"/>
  <c r="G36" i="111"/>
  <c r="D107" i="30" s="1"/>
  <c r="F107" i="30" s="1"/>
  <c r="G35" i="111"/>
  <c r="G33" i="111"/>
  <c r="G32" i="111"/>
  <c r="D56" i="30" s="1"/>
  <c r="G31" i="111"/>
  <c r="D50" i="30" s="1"/>
  <c r="F50" i="30" s="1"/>
  <c r="G30" i="111"/>
  <c r="D49" i="30" s="1"/>
  <c r="F49" i="30" s="1"/>
  <c r="G29" i="111"/>
  <c r="G26" i="111"/>
  <c r="G25" i="111"/>
  <c r="D49" i="31" s="1"/>
  <c r="F49" i="31" s="1"/>
  <c r="G24" i="111"/>
  <c r="D48" i="31" s="1"/>
  <c r="F48" i="31" s="1"/>
  <c r="G23" i="111"/>
  <c r="D47" i="31"/>
  <c r="G22" i="111"/>
  <c r="G21" i="111"/>
  <c r="G20" i="111"/>
  <c r="G19" i="111"/>
  <c r="D25" i="31"/>
  <c r="F25" i="31" s="1"/>
  <c r="G18" i="111"/>
  <c r="D24" i="31"/>
  <c r="F24" i="31" s="1"/>
  <c r="G17" i="111"/>
  <c r="G16" i="111"/>
  <c r="G15" i="111"/>
  <c r="G12" i="111"/>
  <c r="G10" i="111"/>
  <c r="G9" i="111"/>
  <c r="G7" i="111"/>
  <c r="F256" i="111"/>
  <c r="F257" i="111" s="1"/>
  <c r="F239" i="111"/>
  <c r="F235" i="111"/>
  <c r="F230" i="111" s="1"/>
  <c r="F231" i="111"/>
  <c r="F226" i="111"/>
  <c r="F220" i="111"/>
  <c r="F215" i="111"/>
  <c r="F207" i="111"/>
  <c r="F203" i="111"/>
  <c r="F194" i="111"/>
  <c r="F187" i="111"/>
  <c r="F179" i="111"/>
  <c r="F172" i="111"/>
  <c r="F165" i="111"/>
  <c r="F157" i="111"/>
  <c r="F153" i="111"/>
  <c r="F151" i="111"/>
  <c r="F148" i="111"/>
  <c r="F143" i="111"/>
  <c r="F135" i="111"/>
  <c r="F127" i="111"/>
  <c r="F123" i="111"/>
  <c r="F121" i="111"/>
  <c r="F118" i="111"/>
  <c r="F113" i="111"/>
  <c r="F106" i="111"/>
  <c r="F100" i="111"/>
  <c r="F95" i="111"/>
  <c r="F92" i="111"/>
  <c r="F88" i="111"/>
  <c r="F82" i="111"/>
  <c r="F73" i="111"/>
  <c r="F65" i="111"/>
  <c r="F56" i="111"/>
  <c r="F52" i="111"/>
  <c r="F49" i="111"/>
  <c r="F44" i="111"/>
  <c r="F42" i="111"/>
  <c r="F41" i="111" s="1"/>
  <c r="F34" i="111"/>
  <c r="F28" i="111"/>
  <c r="F27" i="111"/>
  <c r="F14" i="111"/>
  <c r="F8" i="111"/>
  <c r="F11" i="111"/>
  <c r="D215" i="111"/>
  <c r="D220" i="111"/>
  <c r="D194" i="111"/>
  <c r="D179" i="111"/>
  <c r="D106" i="111"/>
  <c r="D73" i="111"/>
  <c r="D65" i="111"/>
  <c r="D56" i="111"/>
  <c r="D52" i="111"/>
  <c r="D49" i="111"/>
  <c r="D44" i="111"/>
  <c r="D34" i="111"/>
  <c r="D28" i="111"/>
  <c r="K28" i="11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6" i="111" s="1"/>
  <c r="A207" i="111" s="1"/>
  <c r="A208" i="111" s="1"/>
  <c r="A209" i="111" s="1"/>
  <c r="A210" i="111" s="1"/>
  <c r="A211" i="111" s="1"/>
  <c r="A212" i="111" s="1"/>
  <c r="A213" i="111" s="1"/>
  <c r="A214" i="111" s="1"/>
  <c r="A215" i="111" s="1"/>
  <c r="A216" i="111" s="1"/>
  <c r="A217" i="111" s="1"/>
  <c r="A218" i="111" s="1"/>
  <c r="A219" i="111" s="1"/>
  <c r="A220" i="111" s="1"/>
  <c r="A221" i="111" s="1"/>
  <c r="A222" i="111" s="1"/>
  <c r="A223" i="111" s="1"/>
  <c r="A224" i="111" s="1"/>
  <c r="A225" i="111" s="1"/>
  <c r="A226" i="111" s="1"/>
  <c r="A227" i="111" s="1"/>
  <c r="A228" i="111" s="1"/>
  <c r="A229" i="111" s="1"/>
  <c r="A230" i="111" s="1"/>
  <c r="A231" i="111" s="1"/>
  <c r="A232" i="111" s="1"/>
  <c r="A233" i="111" s="1"/>
  <c r="A234" i="111" s="1"/>
  <c r="A235" i="111" s="1"/>
  <c r="A236" i="111" s="1"/>
  <c r="A237"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D120" i="32"/>
  <c r="F119" i="32"/>
  <c r="F118" i="32"/>
  <c r="F117" i="32"/>
  <c r="F116" i="32"/>
  <c r="F115" i="32"/>
  <c r="F114" i="32"/>
  <c r="F113" i="32"/>
  <c r="F112" i="32"/>
  <c r="F111" i="32"/>
  <c r="F110" i="32"/>
  <c r="F109" i="32"/>
  <c r="F108" i="32"/>
  <c r="F107" i="32"/>
  <c r="F106" i="32"/>
  <c r="F105" i="32"/>
  <c r="F104" i="32"/>
  <c r="F103" i="32"/>
  <c r="F102" i="32"/>
  <c r="D70" i="30"/>
  <c r="D19" i="30"/>
  <c r="E14" i="125"/>
  <c r="E13" i="125"/>
  <c r="E12" i="125"/>
  <c r="E11" i="125"/>
  <c r="E10" i="125"/>
  <c r="E9" i="125"/>
  <c r="E8" i="125"/>
  <c r="F61" i="31" s="1"/>
  <c r="E7" i="125"/>
  <c r="E6" i="125"/>
  <c r="F54" i="31" s="1"/>
  <c r="O37" i="120"/>
  <c r="Q37" i="120"/>
  <c r="O35" i="120"/>
  <c r="O34" i="120"/>
  <c r="O31" i="120"/>
  <c r="O26" i="120"/>
  <c r="O22" i="120"/>
  <c r="O21" i="120"/>
  <c r="O20" i="120"/>
  <c r="F53" i="125"/>
  <c r="I53" i="125"/>
  <c r="J53" i="125" s="1"/>
  <c r="O72" i="110"/>
  <c r="Q40" i="110"/>
  <c r="R40" i="110"/>
  <c r="E56" i="110"/>
  <c r="L56" i="110"/>
  <c r="F56" i="110"/>
  <c r="F141" i="31"/>
  <c r="D142" i="31"/>
  <c r="F142" i="31" s="1"/>
  <c r="D143" i="31"/>
  <c r="F143" i="31"/>
  <c r="D140" i="31"/>
  <c r="F140" i="31" s="1"/>
  <c r="D139" i="31"/>
  <c r="D137" i="31"/>
  <c r="F101" i="31"/>
  <c r="D102" i="31"/>
  <c r="F102" i="31"/>
  <c r="D103" i="31"/>
  <c r="F103" i="31" s="1"/>
  <c r="D100" i="31"/>
  <c r="F100" i="31"/>
  <c r="D99" i="31"/>
  <c r="D97" i="31"/>
  <c r="O25" i="110"/>
  <c r="O24" i="110"/>
  <c r="P42" i="110"/>
  <c r="X13" i="91"/>
  <c r="X15" i="91"/>
  <c r="W15" i="91"/>
  <c r="X14" i="91"/>
  <c r="W14" i="91"/>
  <c r="W13" i="91"/>
  <c r="X12" i="91"/>
  <c r="W12" i="91"/>
  <c r="X11" i="91"/>
  <c r="W11" i="91"/>
  <c r="X10" i="91"/>
  <c r="W10" i="91"/>
  <c r="X9" i="91"/>
  <c r="W9" i="91"/>
  <c r="X8" i="91"/>
  <c r="W8" i="91"/>
  <c r="X7" i="91"/>
  <c r="W7" i="91"/>
  <c r="X6" i="91"/>
  <c r="W6" i="91"/>
  <c r="F6" i="110"/>
  <c r="G8" i="145"/>
  <c r="E7" i="145"/>
  <c r="G7" i="145"/>
  <c r="F8" i="145"/>
  <c r="F7" i="145"/>
  <c r="H7" i="145" s="1"/>
  <c r="E8" i="145"/>
  <c r="D135" i="31"/>
  <c r="D95" i="31"/>
  <c r="D33" i="31"/>
  <c r="F33" i="31"/>
  <c r="G6" i="59"/>
  <c r="G52" i="59"/>
  <c r="G50" i="59"/>
  <c r="G44" i="59"/>
  <c r="G42" i="59"/>
  <c r="G39" i="59" s="1"/>
  <c r="G31" i="59"/>
  <c r="G29" i="59" s="1"/>
  <c r="G25" i="59"/>
  <c r="G22" i="59"/>
  <c r="G15" i="59"/>
  <c r="G13" i="59"/>
  <c r="G9" i="59"/>
  <c r="Y27" i="57"/>
  <c r="AC27" i="57"/>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c r="AL48" i="57"/>
  <c r="Y48" i="57"/>
  <c r="AC48" i="57" s="1"/>
  <c r="AL47" i="57"/>
  <c r="Y47" i="57"/>
  <c r="AC47" i="57"/>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P43" i="57"/>
  <c r="N43" i="57"/>
  <c r="M43" i="57"/>
  <c r="L43" i="57"/>
  <c r="K43" i="57"/>
  <c r="J43" i="57"/>
  <c r="E43" i="57"/>
  <c r="F43" i="57"/>
  <c r="H43" i="57"/>
  <c r="I43" i="57"/>
  <c r="AL42" i="57"/>
  <c r="Y42" i="57"/>
  <c r="AC42" i="57"/>
  <c r="AL41" i="57"/>
  <c r="Y41" i="57"/>
  <c r="AC41" i="57"/>
  <c r="AL40" i="57"/>
  <c r="X40" i="57"/>
  <c r="W40" i="57"/>
  <c r="U40" i="57"/>
  <c r="T40" i="57"/>
  <c r="S40" i="57"/>
  <c r="R40" i="57"/>
  <c r="R45" i="57" s="1"/>
  <c r="Q40" i="57"/>
  <c r="P40" i="57"/>
  <c r="N40" i="57"/>
  <c r="M40" i="57"/>
  <c r="L40" i="57"/>
  <c r="K40" i="57"/>
  <c r="J40" i="57"/>
  <c r="I40" i="57"/>
  <c r="H40" i="57"/>
  <c r="F40" i="57"/>
  <c r="E40" i="57"/>
  <c r="AL39" i="57"/>
  <c r="Y39" i="57"/>
  <c r="AC39" i="57"/>
  <c r="AL38" i="57"/>
  <c r="Y38" i="57"/>
  <c r="AC38" i="57"/>
  <c r="AL37" i="57"/>
  <c r="Y37" i="57"/>
  <c r="AC37" i="57" s="1"/>
  <c r="AL36" i="57"/>
  <c r="X36" i="57"/>
  <c r="W36" i="57"/>
  <c r="U36" i="57"/>
  <c r="T36" i="57"/>
  <c r="S36" i="57"/>
  <c r="R36" i="57"/>
  <c r="Q36" i="57"/>
  <c r="P36" i="57"/>
  <c r="N36" i="57"/>
  <c r="M36" i="57"/>
  <c r="L36" i="57"/>
  <c r="K36" i="57"/>
  <c r="J36" i="57"/>
  <c r="I36" i="57"/>
  <c r="H36" i="57"/>
  <c r="F36" i="57"/>
  <c r="E36" i="57"/>
  <c r="AL35" i="57"/>
  <c r="Y35" i="57"/>
  <c r="AC35" i="57"/>
  <c r="AL34" i="57"/>
  <c r="Y34" i="57"/>
  <c r="AC34" i="57" s="1"/>
  <c r="AL33" i="57"/>
  <c r="Y33" i="57"/>
  <c r="AC33" i="57"/>
  <c r="AL32" i="57"/>
  <c r="Y32" i="57"/>
  <c r="AC32" i="57"/>
  <c r="AL31" i="57"/>
  <c r="Y31" i="57"/>
  <c r="AC31" i="57"/>
  <c r="AL30" i="57"/>
  <c r="X30" i="57"/>
  <c r="W30" i="57"/>
  <c r="U30" i="57"/>
  <c r="T30" i="57"/>
  <c r="S30" i="57"/>
  <c r="R30" i="57"/>
  <c r="Q30" i="57"/>
  <c r="Q45" i="57" s="1"/>
  <c r="P30" i="57"/>
  <c r="N30" i="57"/>
  <c r="M30" i="57"/>
  <c r="L30" i="57"/>
  <c r="K30" i="57"/>
  <c r="K45" i="57"/>
  <c r="J30" i="57"/>
  <c r="J45" i="57" s="1"/>
  <c r="I30" i="57"/>
  <c r="H30" i="57"/>
  <c r="F30" i="57"/>
  <c r="E30" i="57"/>
  <c r="AL29" i="57"/>
  <c r="Y29" i="57"/>
  <c r="AC29" i="57" s="1"/>
  <c r="AL28" i="57"/>
  <c r="Y28" i="57"/>
  <c r="AC28" i="57"/>
  <c r="AL27" i="57"/>
  <c r="AL26" i="57"/>
  <c r="Y26" i="57"/>
  <c r="AC26" i="57"/>
  <c r="AL25" i="57"/>
  <c r="S10" i="57"/>
  <c r="S16" i="57"/>
  <c r="S20" i="57"/>
  <c r="S23" i="57"/>
  <c r="L10" i="57"/>
  <c r="L16" i="57"/>
  <c r="L20" i="57"/>
  <c r="L23" i="57"/>
  <c r="AL24" i="57"/>
  <c r="Y24" i="57"/>
  <c r="AC24" i="57"/>
  <c r="AL23" i="57"/>
  <c r="X23" i="57"/>
  <c r="W23" i="57"/>
  <c r="V23" i="57"/>
  <c r="U23" i="57"/>
  <c r="T23" i="57"/>
  <c r="R23" i="57"/>
  <c r="Q23" i="57"/>
  <c r="P23" i="57"/>
  <c r="O23" i="57"/>
  <c r="N23" i="57"/>
  <c r="M23" i="57"/>
  <c r="K23" i="57"/>
  <c r="J23" i="57"/>
  <c r="I23" i="57"/>
  <c r="H23" i="57"/>
  <c r="G23" i="57"/>
  <c r="F23" i="57"/>
  <c r="E23" i="57"/>
  <c r="AL22" i="57"/>
  <c r="Y22" i="57"/>
  <c r="AC22" i="57" s="1"/>
  <c r="AL21" i="57"/>
  <c r="Y21" i="57"/>
  <c r="AC21" i="57"/>
  <c r="AL20" i="57"/>
  <c r="X20" i="57"/>
  <c r="W20" i="57"/>
  <c r="V20" i="57"/>
  <c r="U20" i="57"/>
  <c r="T20" i="57"/>
  <c r="R20" i="57"/>
  <c r="Q20" i="57"/>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U16" i="57"/>
  <c r="T16" i="57"/>
  <c r="R16" i="57"/>
  <c r="Q16" i="57"/>
  <c r="P16" i="57"/>
  <c r="O16" i="57"/>
  <c r="N16" i="57"/>
  <c r="M16" i="57"/>
  <c r="K16" i="57"/>
  <c r="J16" i="57"/>
  <c r="I16" i="57"/>
  <c r="H16" i="57"/>
  <c r="G16" i="57"/>
  <c r="F16" i="57"/>
  <c r="E16" i="57"/>
  <c r="AL15" i="57"/>
  <c r="Y15" i="57"/>
  <c r="AC15" i="57"/>
  <c r="AL14" i="57"/>
  <c r="Y14" i="57"/>
  <c r="AC14" i="57" s="1"/>
  <c r="AL13" i="57"/>
  <c r="Y13" i="57"/>
  <c r="AC13" i="57" s="1"/>
  <c r="AL12" i="57"/>
  <c r="Y12" i="57"/>
  <c r="AC12" i="57"/>
  <c r="AL11" i="57"/>
  <c r="Y11" i="57"/>
  <c r="AC11" i="57"/>
  <c r="AL10" i="57"/>
  <c r="X10" i="57"/>
  <c r="W10" i="57"/>
  <c r="W25" i="57"/>
  <c r="V10" i="57"/>
  <c r="V25" i="57" s="1"/>
  <c r="U10" i="57"/>
  <c r="T10" i="57"/>
  <c r="R10" i="57"/>
  <c r="Q10" i="57"/>
  <c r="P10" i="57"/>
  <c r="O10" i="57"/>
  <c r="N10" i="57"/>
  <c r="M10" i="57"/>
  <c r="K10" i="57"/>
  <c r="J10" i="57"/>
  <c r="I10" i="57"/>
  <c r="H10" i="57"/>
  <c r="G10" i="57"/>
  <c r="F10" i="57"/>
  <c r="E10" i="57"/>
  <c r="Y9" i="57"/>
  <c r="AC9" i="57" s="1"/>
  <c r="AL8" i="57"/>
  <c r="Y8" i="57"/>
  <c r="AC8" i="57" s="1"/>
  <c r="AL7" i="57"/>
  <c r="Y7" i="57"/>
  <c r="AC7" i="57"/>
  <c r="AL6" i="57"/>
  <c r="Y6" i="57"/>
  <c r="AC6" i="57" s="1"/>
  <c r="P37" i="110"/>
  <c r="E17" i="110"/>
  <c r="H17" i="110" s="1"/>
  <c r="Q100" i="110"/>
  <c r="R100" i="110"/>
  <c r="F100" i="110"/>
  <c r="E100" i="110"/>
  <c r="Q99" i="110"/>
  <c r="R99" i="110" s="1"/>
  <c r="F99" i="110"/>
  <c r="E99" i="110"/>
  <c r="G98" i="110"/>
  <c r="D98" i="110"/>
  <c r="C98" i="110"/>
  <c r="E98" i="110"/>
  <c r="Q97" i="110"/>
  <c r="R97" i="110"/>
  <c r="F97" i="110"/>
  <c r="E97" i="110"/>
  <c r="L97" i="110"/>
  <c r="F96" i="110"/>
  <c r="E96" i="110"/>
  <c r="L96" i="110" s="1"/>
  <c r="Q95" i="110"/>
  <c r="R95" i="110" s="1"/>
  <c r="F95" i="110"/>
  <c r="E95" i="110"/>
  <c r="L95" i="110" s="1"/>
  <c r="Q94" i="110"/>
  <c r="R94" i="110"/>
  <c r="F94" i="110"/>
  <c r="E94" i="110"/>
  <c r="L94" i="110" s="1"/>
  <c r="Q93" i="110"/>
  <c r="R93" i="110" s="1"/>
  <c r="F93" i="110"/>
  <c r="E93" i="110"/>
  <c r="L93" i="110"/>
  <c r="Q92" i="110"/>
  <c r="R92" i="110" s="1"/>
  <c r="F92" i="110"/>
  <c r="E92" i="110"/>
  <c r="L92" i="110" s="1"/>
  <c r="Q91" i="110"/>
  <c r="R91" i="110" s="1"/>
  <c r="F91" i="110"/>
  <c r="E91" i="110"/>
  <c r="Q90" i="110"/>
  <c r="R90" i="110" s="1"/>
  <c r="F90" i="110"/>
  <c r="E90" i="110"/>
  <c r="Q89" i="110"/>
  <c r="R89" i="110" s="1"/>
  <c r="F89" i="110"/>
  <c r="E89" i="110"/>
  <c r="L89" i="110"/>
  <c r="Q88" i="110"/>
  <c r="R88" i="110" s="1"/>
  <c r="F88" i="110"/>
  <c r="E88" i="110"/>
  <c r="L88" i="110"/>
  <c r="Q87" i="110"/>
  <c r="R87" i="110"/>
  <c r="G87" i="110"/>
  <c r="D87" i="110"/>
  <c r="C87" i="110"/>
  <c r="P86" i="110"/>
  <c r="O86" i="110"/>
  <c r="F86" i="110"/>
  <c r="E86" i="110"/>
  <c r="L86" i="110" s="1"/>
  <c r="M86" i="110" s="1"/>
  <c r="F85" i="110"/>
  <c r="E85" i="110"/>
  <c r="Q84" i="110"/>
  <c r="R84" i="110"/>
  <c r="F84" i="110"/>
  <c r="E84" i="110"/>
  <c r="Q83" i="110"/>
  <c r="R83" i="110"/>
  <c r="F83" i="110"/>
  <c r="E83" i="110"/>
  <c r="Q82" i="110"/>
  <c r="R82" i="110"/>
  <c r="F82" i="110"/>
  <c r="E82" i="110"/>
  <c r="P81" i="110"/>
  <c r="O81" i="110"/>
  <c r="G81" i="110"/>
  <c r="D81" i="110"/>
  <c r="C81" i="110"/>
  <c r="F81" i="110"/>
  <c r="F80" i="110"/>
  <c r="E80" i="110"/>
  <c r="L80" i="110" s="1"/>
  <c r="Q78" i="110"/>
  <c r="R78" i="110" s="1"/>
  <c r="F79" i="110"/>
  <c r="E79" i="110"/>
  <c r="L79" i="110"/>
  <c r="Q77" i="110"/>
  <c r="R77" i="110"/>
  <c r="F78" i="110"/>
  <c r="E78" i="110"/>
  <c r="L78" i="110" s="1"/>
  <c r="Q76" i="110"/>
  <c r="R76" i="110" s="1"/>
  <c r="F77" i="110"/>
  <c r="E77" i="110"/>
  <c r="H77" i="110" s="1"/>
  <c r="Q75" i="110"/>
  <c r="R75" i="110"/>
  <c r="F76" i="110"/>
  <c r="E76" i="110"/>
  <c r="L76" i="110" s="1"/>
  <c r="Q74" i="110"/>
  <c r="R74" i="110" s="1"/>
  <c r="F75" i="110"/>
  <c r="E75" i="110"/>
  <c r="L75" i="110"/>
  <c r="Q73" i="110"/>
  <c r="R73" i="110" s="1"/>
  <c r="F74" i="110"/>
  <c r="E74" i="110"/>
  <c r="P72" i="110"/>
  <c r="G73" i="110"/>
  <c r="D73" i="110"/>
  <c r="C73" i="110"/>
  <c r="F72" i="110"/>
  <c r="E72" i="110"/>
  <c r="H72" i="110" s="1"/>
  <c r="Q70" i="110"/>
  <c r="R70" i="110"/>
  <c r="F71" i="110"/>
  <c r="E71" i="110"/>
  <c r="H71" i="110"/>
  <c r="Q69" i="110"/>
  <c r="R69" i="110"/>
  <c r="F70" i="110"/>
  <c r="E70" i="110"/>
  <c r="H70" i="110" s="1"/>
  <c r="Q68" i="110"/>
  <c r="R68" i="110" s="1"/>
  <c r="F69" i="110"/>
  <c r="E69" i="110"/>
  <c r="L69" i="110" s="1"/>
  <c r="Q67" i="110"/>
  <c r="R67" i="110"/>
  <c r="F68" i="110"/>
  <c r="E68" i="110"/>
  <c r="L68" i="110" s="1"/>
  <c r="P66" i="110"/>
  <c r="O66" i="110"/>
  <c r="F67" i="110"/>
  <c r="E67" i="110"/>
  <c r="F66" i="110"/>
  <c r="E66" i="110"/>
  <c r="F65" i="110"/>
  <c r="E65" i="110"/>
  <c r="F64" i="110"/>
  <c r="E64" i="110"/>
  <c r="H64" i="110"/>
  <c r="G63" i="110"/>
  <c r="D63" i="110"/>
  <c r="C63" i="110"/>
  <c r="F63" i="110"/>
  <c r="Q61" i="110"/>
  <c r="R61" i="110" s="1"/>
  <c r="F62" i="110"/>
  <c r="E62" i="110"/>
  <c r="L62" i="110" s="1"/>
  <c r="Q60" i="110"/>
  <c r="R60" i="110"/>
  <c r="F61" i="110"/>
  <c r="E61" i="110"/>
  <c r="L61" i="110" s="1"/>
  <c r="M61" i="110" s="1"/>
  <c r="P59" i="110"/>
  <c r="O59" i="110"/>
  <c r="F60" i="110"/>
  <c r="E60" i="110"/>
  <c r="L60" i="110" s="1"/>
  <c r="F59" i="110"/>
  <c r="E59" i="110"/>
  <c r="Q57" i="110"/>
  <c r="R57" i="110" s="1"/>
  <c r="G58" i="110"/>
  <c r="D58" i="110"/>
  <c r="C58" i="110"/>
  <c r="F58" i="110"/>
  <c r="Q56" i="110"/>
  <c r="R56" i="110"/>
  <c r="F57" i="110"/>
  <c r="E57" i="110"/>
  <c r="L57" i="110"/>
  <c r="Q55" i="110"/>
  <c r="R55" i="110"/>
  <c r="F55" i="110"/>
  <c r="E55" i="110"/>
  <c r="Q54" i="110"/>
  <c r="R54" i="110"/>
  <c r="F54" i="110"/>
  <c r="E54" i="110"/>
  <c r="L54" i="110"/>
  <c r="M54" i="110"/>
  <c r="Q53" i="110"/>
  <c r="R53" i="110"/>
  <c r="F53" i="110"/>
  <c r="E53" i="110"/>
  <c r="L53" i="110" s="1"/>
  <c r="Q52" i="110"/>
  <c r="R52" i="110" s="1"/>
  <c r="F52" i="110"/>
  <c r="E52" i="110"/>
  <c r="Q51" i="110"/>
  <c r="R51" i="110"/>
  <c r="F51" i="110"/>
  <c r="E51" i="110"/>
  <c r="L51" i="110"/>
  <c r="Q50" i="110"/>
  <c r="R50" i="110"/>
  <c r="F50" i="110"/>
  <c r="E50" i="110"/>
  <c r="P49" i="110"/>
  <c r="O49" i="110"/>
  <c r="F49" i="110"/>
  <c r="E49" i="110"/>
  <c r="L49" i="110"/>
  <c r="Q47" i="110"/>
  <c r="R47" i="110" s="1"/>
  <c r="F47" i="110"/>
  <c r="E47" i="110"/>
  <c r="Q46" i="110"/>
  <c r="R46" i="110" s="1"/>
  <c r="F46" i="110"/>
  <c r="E46" i="110"/>
  <c r="Q45" i="110"/>
  <c r="R45" i="110"/>
  <c r="F45" i="110"/>
  <c r="E45" i="110"/>
  <c r="L45" i="110"/>
  <c r="P44" i="110"/>
  <c r="O44" i="110"/>
  <c r="F44" i="110"/>
  <c r="E44" i="110"/>
  <c r="Q43" i="110"/>
  <c r="R43" i="110" s="1"/>
  <c r="G43" i="110"/>
  <c r="D43" i="110"/>
  <c r="C43" i="110"/>
  <c r="F43" i="110" s="1"/>
  <c r="O42" i="110"/>
  <c r="F42" i="110"/>
  <c r="E42" i="110"/>
  <c r="F41" i="110"/>
  <c r="E41" i="110"/>
  <c r="H41" i="110"/>
  <c r="F40" i="110"/>
  <c r="E40" i="110"/>
  <c r="L40" i="110" s="1"/>
  <c r="Q39" i="110"/>
  <c r="R39" i="110"/>
  <c r="F39" i="110"/>
  <c r="E39" i="110"/>
  <c r="L39" i="110"/>
  <c r="Q38" i="110"/>
  <c r="R38" i="110"/>
  <c r="F38" i="110"/>
  <c r="E38" i="110"/>
  <c r="L38" i="110" s="1"/>
  <c r="O37" i="110"/>
  <c r="F37" i="110"/>
  <c r="E37" i="110"/>
  <c r="H37" i="110" s="1"/>
  <c r="Q36" i="110"/>
  <c r="R36" i="110"/>
  <c r="F36" i="110"/>
  <c r="E36" i="110"/>
  <c r="H36" i="110" s="1"/>
  <c r="Q35" i="110"/>
  <c r="R35" i="110" s="1"/>
  <c r="F35" i="110"/>
  <c r="E35" i="110"/>
  <c r="H35" i="110"/>
  <c r="F34" i="110"/>
  <c r="E34" i="110"/>
  <c r="L34" i="110" s="1"/>
  <c r="Q33" i="110"/>
  <c r="R33" i="110" s="1"/>
  <c r="G33" i="110"/>
  <c r="D33" i="110"/>
  <c r="C33" i="110"/>
  <c r="F33" i="110" s="1"/>
  <c r="Q32" i="110"/>
  <c r="R32" i="110" s="1"/>
  <c r="F32" i="110"/>
  <c r="E32" i="110"/>
  <c r="Q31" i="110"/>
  <c r="R31" i="110"/>
  <c r="F31" i="110"/>
  <c r="E31" i="110"/>
  <c r="Q30" i="110"/>
  <c r="R30" i="110" s="1"/>
  <c r="F30" i="110"/>
  <c r="E30" i="110"/>
  <c r="L30" i="110" s="1"/>
  <c r="Q29" i="110"/>
  <c r="R29" i="110"/>
  <c r="F29" i="110"/>
  <c r="E29" i="110"/>
  <c r="L29" i="110"/>
  <c r="Q28" i="110"/>
  <c r="R28" i="110" s="1"/>
  <c r="F28" i="110"/>
  <c r="E28" i="110"/>
  <c r="L28" i="110"/>
  <c r="Q27" i="110"/>
  <c r="R27" i="110" s="1"/>
  <c r="F27" i="110"/>
  <c r="E27" i="110"/>
  <c r="L27" i="110"/>
  <c r="Q26" i="110"/>
  <c r="R26" i="110"/>
  <c r="F26" i="110"/>
  <c r="E26" i="110"/>
  <c r="H26" i="110"/>
  <c r="P25" i="110"/>
  <c r="Q25" i="110"/>
  <c r="R25" i="110" s="1"/>
  <c r="F25" i="110"/>
  <c r="E25" i="110"/>
  <c r="P24" i="110"/>
  <c r="F24" i="110"/>
  <c r="E24" i="110"/>
  <c r="F23" i="110"/>
  <c r="E23" i="110"/>
  <c r="Q22" i="110"/>
  <c r="R22" i="110"/>
  <c r="G22" i="110"/>
  <c r="D22" i="110"/>
  <c r="C22" i="110"/>
  <c r="F22" i="110" s="1"/>
  <c r="Q21" i="110"/>
  <c r="R21" i="110"/>
  <c r="F21" i="110"/>
  <c r="E21" i="110"/>
  <c r="Q20" i="110"/>
  <c r="R20" i="110"/>
  <c r="F20" i="110"/>
  <c r="E20" i="110"/>
  <c r="H20" i="110" s="1"/>
  <c r="Q19" i="110"/>
  <c r="R19" i="110" s="1"/>
  <c r="F19" i="110"/>
  <c r="E19" i="110"/>
  <c r="Q18" i="110"/>
  <c r="R18" i="110"/>
  <c r="F18" i="110"/>
  <c r="E18" i="110"/>
  <c r="F17" i="110"/>
  <c r="Q16" i="110"/>
  <c r="R16" i="110" s="1"/>
  <c r="F16" i="110"/>
  <c r="E16" i="110"/>
  <c r="L16" i="110" s="1"/>
  <c r="A16" i="110"/>
  <c r="A17" i="110"/>
  <c r="A18" i="110"/>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c r="F15" i="110"/>
  <c r="E15" i="110"/>
  <c r="H15" i="110" s="1"/>
  <c r="C5" i="34" s="1"/>
  <c r="F5" i="34" s="1"/>
  <c r="Q14" i="110"/>
  <c r="R14" i="110" s="1"/>
  <c r="F14" i="110"/>
  <c r="E14" i="110"/>
  <c r="Q13" i="110"/>
  <c r="R13" i="110"/>
  <c r="F13" i="110"/>
  <c r="E13" i="110"/>
  <c r="L13" i="110"/>
  <c r="Q12" i="110"/>
  <c r="R12" i="110"/>
  <c r="F12" i="110"/>
  <c r="E12" i="110"/>
  <c r="L12" i="110" s="1"/>
  <c r="M12" i="110" s="1"/>
  <c r="Q11" i="110"/>
  <c r="R11" i="110" s="1"/>
  <c r="F11" i="110"/>
  <c r="E11" i="110"/>
  <c r="L11" i="110" s="1"/>
  <c r="Q10" i="110"/>
  <c r="R10" i="110" s="1"/>
  <c r="F10" i="110"/>
  <c r="E10" i="110"/>
  <c r="L10" i="110" s="1"/>
  <c r="Q9" i="110"/>
  <c r="R9" i="110"/>
  <c r="G9" i="110"/>
  <c r="G7" i="110" s="1"/>
  <c r="D9" i="110"/>
  <c r="C9" i="110"/>
  <c r="C7" i="110" s="1"/>
  <c r="F7" i="110" s="1"/>
  <c r="Q8" i="110"/>
  <c r="R8" i="110"/>
  <c r="F8" i="110"/>
  <c r="E8" i="110"/>
  <c r="P7" i="110"/>
  <c r="O7" i="110"/>
  <c r="Q7" i="110"/>
  <c r="A7" i="110"/>
  <c r="A8" i="110" s="1"/>
  <c r="A9" i="110" s="1"/>
  <c r="A10" i="110" s="1"/>
  <c r="A11" i="110" s="1"/>
  <c r="A12" i="110" s="1"/>
  <c r="A13" i="110" s="1"/>
  <c r="A14" i="110" s="1"/>
  <c r="Q6" i="110"/>
  <c r="R6" i="110" s="1"/>
  <c r="E6" i="110"/>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L10" i="154" s="1"/>
  <c r="C6" i="121"/>
  <c r="C6" i="120"/>
  <c r="N137" i="73"/>
  <c r="N144" i="73"/>
  <c r="E45" i="66"/>
  <c r="I38" i="58"/>
  <c r="H38" i="58"/>
  <c r="I32" i="58"/>
  <c r="I31" i="58" s="1"/>
  <c r="H32" i="58"/>
  <c r="H31" i="58"/>
  <c r="H22" i="58"/>
  <c r="I18" i="58"/>
  <c r="I17" i="58" s="1"/>
  <c r="H18" i="58"/>
  <c r="H12" i="58"/>
  <c r="I8" i="58"/>
  <c r="I7" i="58"/>
  <c r="H8" i="58"/>
  <c r="W75" i="75"/>
  <c r="V75" i="75"/>
  <c r="U75" i="75"/>
  <c r="T75" i="75"/>
  <c r="R75" i="75"/>
  <c r="P75" i="75"/>
  <c r="F23" i="66"/>
  <c r="O75" i="75"/>
  <c r="E23" i="66"/>
  <c r="N75" i="75"/>
  <c r="D23" i="66"/>
  <c r="M75" i="75"/>
  <c r="W64" i="75"/>
  <c r="V64" i="75"/>
  <c r="U64" i="75"/>
  <c r="T64" i="75"/>
  <c r="R64" i="75"/>
  <c r="P64" i="75"/>
  <c r="F20" i="66"/>
  <c r="O64" i="75"/>
  <c r="E20" i="66"/>
  <c r="N64" i="75"/>
  <c r="D20" i="66"/>
  <c r="M64" i="75"/>
  <c r="N243" i="73"/>
  <c r="R75" i="73"/>
  <c r="P75" i="73"/>
  <c r="F22" i="66"/>
  <c r="F24" i="66" s="1"/>
  <c r="O75" i="73"/>
  <c r="E22" i="66"/>
  <c r="N75" i="73"/>
  <c r="D22" i="66"/>
  <c r="D24" i="66" s="1"/>
  <c r="C45" i="66" s="1"/>
  <c r="R64" i="73"/>
  <c r="P64" i="73"/>
  <c r="F19" i="66" s="1"/>
  <c r="O64" i="73"/>
  <c r="E19" i="66"/>
  <c r="N64" i="73"/>
  <c r="D19" i="66" s="1"/>
  <c r="D172" i="111"/>
  <c r="C29" i="156"/>
  <c r="C28" i="156"/>
  <c r="C27" i="156"/>
  <c r="C26" i="156"/>
  <c r="C13" i="156"/>
  <c r="E12" i="156"/>
  <c r="E11" i="156"/>
  <c r="E10" i="156"/>
  <c r="E9" i="156"/>
  <c r="E8" i="156"/>
  <c r="E7" i="156"/>
  <c r="E6" i="156"/>
  <c r="D157" i="111"/>
  <c r="D165" i="111"/>
  <c r="A1" i="153"/>
  <c r="A1" i="152"/>
  <c r="AE16" i="142"/>
  <c r="G9" i="145" s="1"/>
  <c r="AD16" i="142"/>
  <c r="E9" i="145" s="1"/>
  <c r="X16" i="142"/>
  <c r="Y16" i="142"/>
  <c r="F9" i="145" s="1"/>
  <c r="W16" i="142"/>
  <c r="D160" i="31"/>
  <c r="F160" i="31"/>
  <c r="D121" i="31"/>
  <c r="F121" i="31"/>
  <c r="E15" i="39"/>
  <c r="K21" i="154"/>
  <c r="H21" i="154"/>
  <c r="L21" i="154" s="1"/>
  <c r="K20" i="154"/>
  <c r="H20" i="154"/>
  <c r="K19" i="154"/>
  <c r="H19" i="154"/>
  <c r="K18" i="154"/>
  <c r="H18" i="154"/>
  <c r="K17" i="154"/>
  <c r="H17" i="154"/>
  <c r="K16" i="154"/>
  <c r="H16" i="154"/>
  <c r="K15" i="154"/>
  <c r="H15" i="154"/>
  <c r="I14" i="154"/>
  <c r="D14" i="154"/>
  <c r="K13" i="154"/>
  <c r="L13" i="154"/>
  <c r="H13" i="154"/>
  <c r="K12" i="154"/>
  <c r="H12" i="154"/>
  <c r="K11" i="154"/>
  <c r="H11" i="154"/>
  <c r="H10" i="154"/>
  <c r="K8" i="154"/>
  <c r="H8" i="154"/>
  <c r="H7" i="154"/>
  <c r="I6" i="154"/>
  <c r="D6" i="154"/>
  <c r="H23" i="153"/>
  <c r="C62" i="152"/>
  <c r="E62" i="152" s="1"/>
  <c r="F124" i="35" s="1"/>
  <c r="H22" i="153"/>
  <c r="C61" i="152" s="1"/>
  <c r="H21" i="153"/>
  <c r="C60" i="152" s="1"/>
  <c r="G20" i="153"/>
  <c r="F20" i="153"/>
  <c r="H19" i="153"/>
  <c r="E19" i="153"/>
  <c r="H18" i="153"/>
  <c r="E18" i="153"/>
  <c r="G17" i="153"/>
  <c r="F17" i="153"/>
  <c r="D17" i="153"/>
  <c r="C17" i="153"/>
  <c r="H16" i="153"/>
  <c r="E16" i="153"/>
  <c r="E14" i="153" s="1"/>
  <c r="H15" i="153"/>
  <c r="H14" i="153" s="1"/>
  <c r="E15" i="153"/>
  <c r="G14" i="153"/>
  <c r="F14" i="153"/>
  <c r="F13" i="153" s="1"/>
  <c r="D14" i="153"/>
  <c r="C14" i="153"/>
  <c r="C13" i="153" s="1"/>
  <c r="H12" i="153"/>
  <c r="E12" i="153"/>
  <c r="H11" i="153"/>
  <c r="E11" i="153"/>
  <c r="G10" i="153"/>
  <c r="F10" i="153"/>
  <c r="D10" i="153"/>
  <c r="C10" i="153"/>
  <c r="H9" i="153"/>
  <c r="E9" i="153"/>
  <c r="I9" i="153" s="1"/>
  <c r="C13" i="152" s="1"/>
  <c r="H8" i="153"/>
  <c r="E8" i="153"/>
  <c r="G7" i="153"/>
  <c r="F7" i="153"/>
  <c r="D7" i="153"/>
  <c r="C7" i="153"/>
  <c r="C6" i="153" s="1"/>
  <c r="C5" i="153" s="1"/>
  <c r="C24" i="153" s="1"/>
  <c r="C124" i="35"/>
  <c r="B124" i="54" s="1"/>
  <c r="C123" i="35"/>
  <c r="B123" i="54"/>
  <c r="AF6" i="121"/>
  <c r="AE6" i="121"/>
  <c r="AE20" i="121" s="1"/>
  <c r="AD6" i="121"/>
  <c r="AC6" i="121"/>
  <c r="AB6" i="12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5" i="35" s="1"/>
  <c r="H15" i="22"/>
  <c r="E15" i="22"/>
  <c r="Z14" i="22"/>
  <c r="W14" i="22"/>
  <c r="T14" i="22"/>
  <c r="Q14" i="22"/>
  <c r="N14" i="22"/>
  <c r="K14" i="22"/>
  <c r="C54" i="35"/>
  <c r="B54" i="54" s="1"/>
  <c r="H14" i="22"/>
  <c r="E14" i="22"/>
  <c r="Y8" i="22"/>
  <c r="X8" i="22"/>
  <c r="V8" i="22"/>
  <c r="U8" i="22"/>
  <c r="S8" i="22"/>
  <c r="R8" i="22"/>
  <c r="P8" i="22"/>
  <c r="O8" i="22"/>
  <c r="M8" i="22"/>
  <c r="L8" i="22"/>
  <c r="J8" i="22"/>
  <c r="I8" i="22"/>
  <c r="G8" i="22"/>
  <c r="F8" i="22"/>
  <c r="D8" i="22"/>
  <c r="C8" i="22"/>
  <c r="U14" i="115"/>
  <c r="U13" i="115"/>
  <c r="T7" i="115"/>
  <c r="S7" i="115"/>
  <c r="R7" i="115"/>
  <c r="Q7" i="115"/>
  <c r="P7" i="115"/>
  <c r="O7" i="115"/>
  <c r="N7" i="115"/>
  <c r="M7" i="115"/>
  <c r="L7" i="115"/>
  <c r="K7" i="115"/>
  <c r="I7" i="115"/>
  <c r="H7" i="115"/>
  <c r="G7" i="115"/>
  <c r="F7" i="115"/>
  <c r="D7" i="115"/>
  <c r="C7" i="115"/>
  <c r="N14" i="18"/>
  <c r="K14" i="18"/>
  <c r="H14" i="18"/>
  <c r="E14" i="18"/>
  <c r="N13" i="18"/>
  <c r="K13" i="18"/>
  <c r="H13" i="18"/>
  <c r="E13" i="18"/>
  <c r="M7" i="18"/>
  <c r="L7" i="18"/>
  <c r="J7" i="18"/>
  <c r="K7" i="18" s="1"/>
  <c r="I7" i="18"/>
  <c r="G7" i="18"/>
  <c r="F7" i="18"/>
  <c r="D7" i="18"/>
  <c r="C7" i="18"/>
  <c r="R7" i="106"/>
  <c r="M14" i="106"/>
  <c r="L14" i="106"/>
  <c r="K14" i="106"/>
  <c r="M13" i="106"/>
  <c r="L13" i="106"/>
  <c r="K13" i="106"/>
  <c r="I7" i="106"/>
  <c r="H7" i="106"/>
  <c r="G7" i="106"/>
  <c r="J7" i="106" s="1"/>
  <c r="E7" i="106"/>
  <c r="D7" i="106"/>
  <c r="C7" i="106"/>
  <c r="F7" i="106"/>
  <c r="I6" i="12"/>
  <c r="H6" i="12"/>
  <c r="G6" i="12"/>
  <c r="J6" i="12" s="1"/>
  <c r="E6" i="12"/>
  <c r="D6" i="12"/>
  <c r="C6" i="12"/>
  <c r="F6" i="12" s="1"/>
  <c r="E24" i="39"/>
  <c r="D14" i="125"/>
  <c r="D13" i="125"/>
  <c r="D12" i="125"/>
  <c r="D11" i="125"/>
  <c r="D10" i="125"/>
  <c r="D9" i="125"/>
  <c r="D8" i="125"/>
  <c r="D61" i="31" s="1"/>
  <c r="D7" i="125"/>
  <c r="D6" i="125"/>
  <c r="D54" i="31" s="1"/>
  <c r="H8" i="146"/>
  <c r="U6" i="149"/>
  <c r="T6" i="149"/>
  <c r="A1" i="149"/>
  <c r="A12" i="66"/>
  <c r="A13" i="66" s="1"/>
  <c r="A14" i="66" s="1"/>
  <c r="A15" i="66" s="1"/>
  <c r="A16" i="66" s="1"/>
  <c r="A17" i="66" s="1"/>
  <c r="A18" i="66" s="1"/>
  <c r="A19" i="66"/>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AD35" i="120"/>
  <c r="AE35" i="120"/>
  <c r="AF35" i="120"/>
  <c r="H20" i="125"/>
  <c r="H21" i="125"/>
  <c r="H22" i="125"/>
  <c r="H23" i="125"/>
  <c r="H24" i="125"/>
  <c r="H25" i="125"/>
  <c r="H26" i="125"/>
  <c r="H27" i="125"/>
  <c r="H28" i="125"/>
  <c r="H29" i="125"/>
  <c r="H30" i="125"/>
  <c r="H31" i="125"/>
  <c r="H32" i="125"/>
  <c r="I32" i="125" s="1"/>
  <c r="J32" i="125" s="1"/>
  <c r="H33" i="125"/>
  <c r="H34" i="125"/>
  <c r="H35" i="125"/>
  <c r="H36" i="125"/>
  <c r="H37" i="125"/>
  <c r="H38" i="125"/>
  <c r="H39" i="125"/>
  <c r="H40" i="125"/>
  <c r="H41" i="125"/>
  <c r="H42" i="125"/>
  <c r="H43" i="125"/>
  <c r="H44" i="125"/>
  <c r="H45" i="125"/>
  <c r="H46" i="125"/>
  <c r="H47" i="125"/>
  <c r="H48" i="125"/>
  <c r="H49" i="125"/>
  <c r="H50" i="125"/>
  <c r="H51" i="125"/>
  <c r="H52" i="125"/>
  <c r="H53" i="125"/>
  <c r="H19" i="125"/>
  <c r="C29" i="144"/>
  <c r="C28" i="144"/>
  <c r="C27" i="144"/>
  <c r="C26" i="144"/>
  <c r="C13" i="144"/>
  <c r="C12" i="34" s="1"/>
  <c r="E12" i="144"/>
  <c r="E11" i="144"/>
  <c r="E10" i="144"/>
  <c r="E9" i="144"/>
  <c r="E8" i="144"/>
  <c r="E7" i="144"/>
  <c r="E6" i="144"/>
  <c r="D151" i="31"/>
  <c r="D112" i="31"/>
  <c r="D46" i="31"/>
  <c r="D42" i="31"/>
  <c r="D40" i="31"/>
  <c r="D32" i="31"/>
  <c r="D31" i="31"/>
  <c r="D28" i="31"/>
  <c r="AA17" i="143"/>
  <c r="G11" i="145" s="1"/>
  <c r="Z17" i="143"/>
  <c r="E11" i="145" s="1"/>
  <c r="U17" i="143"/>
  <c r="F11" i="145" s="1"/>
  <c r="T17" i="143"/>
  <c r="AA16" i="143"/>
  <c r="G10" i="145" s="1"/>
  <c r="Z16" i="143"/>
  <c r="E10" i="145"/>
  <c r="U16" i="143"/>
  <c r="F10" i="145" s="1"/>
  <c r="T16" i="143"/>
  <c r="F9" i="46"/>
  <c r="F8" i="46"/>
  <c r="F7" i="46"/>
  <c r="F11" i="46"/>
  <c r="F12" i="46"/>
  <c r="C122" i="35"/>
  <c r="C121" i="35"/>
  <c r="B121" i="54"/>
  <c r="C120" i="35"/>
  <c r="B120" i="54" s="1"/>
  <c r="C119" i="35"/>
  <c r="F119" i="35"/>
  <c r="C118" i="35"/>
  <c r="P45" i="120"/>
  <c r="R45" i="120" s="1"/>
  <c r="P44" i="120"/>
  <c r="P43" i="120"/>
  <c r="R43" i="120" s="1"/>
  <c r="P42" i="120"/>
  <c r="P41" i="120"/>
  <c r="P40" i="120"/>
  <c r="P39" i="120"/>
  <c r="P38" i="120"/>
  <c r="R38" i="120" s="1"/>
  <c r="P36" i="120"/>
  <c r="AC36" i="120" s="1"/>
  <c r="P34" i="120"/>
  <c r="P33" i="120"/>
  <c r="P32" i="120"/>
  <c r="R32" i="120" s="1"/>
  <c r="P31" i="120"/>
  <c r="R31" i="120"/>
  <c r="P30" i="120"/>
  <c r="P29" i="120"/>
  <c r="R29" i="120" s="1"/>
  <c r="P28" i="120"/>
  <c r="P27" i="120"/>
  <c r="R27" i="120"/>
  <c r="P25" i="120"/>
  <c r="P24" i="120"/>
  <c r="R24" i="120"/>
  <c r="P23" i="120"/>
  <c r="P18" i="120"/>
  <c r="R18" i="120"/>
  <c r="P17" i="120"/>
  <c r="R17" i="120" s="1"/>
  <c r="P16" i="120"/>
  <c r="P15" i="120"/>
  <c r="P14" i="120"/>
  <c r="AC14" i="120"/>
  <c r="P13" i="120"/>
  <c r="R13" i="120"/>
  <c r="P12" i="120"/>
  <c r="P11" i="120"/>
  <c r="R11" i="120" s="1"/>
  <c r="P10" i="120"/>
  <c r="P9" i="120"/>
  <c r="R9" i="120" s="1"/>
  <c r="P8" i="120"/>
  <c r="P7" i="120"/>
  <c r="U8" i="115"/>
  <c r="U9" i="115"/>
  <c r="U10" i="115"/>
  <c r="U11" i="115"/>
  <c r="U12" i="115"/>
  <c r="U16" i="115"/>
  <c r="U17" i="115"/>
  <c r="U18" i="115"/>
  <c r="U19" i="115"/>
  <c r="U20" i="115"/>
  <c r="M20" i="74"/>
  <c r="AF26" i="120"/>
  <c r="AD26" i="120"/>
  <c r="F149" i="31"/>
  <c r="F110" i="31"/>
  <c r="F58" i="31"/>
  <c r="A1" i="50"/>
  <c r="I16" i="50"/>
  <c r="J16" i="50"/>
  <c r="K16" i="50"/>
  <c r="F6" i="49"/>
  <c r="F7" i="49"/>
  <c r="F8" i="49"/>
  <c r="F9" i="49"/>
  <c r="F10" i="49"/>
  <c r="F11" i="49"/>
  <c r="F12" i="49"/>
  <c r="F13" i="49"/>
  <c r="F14" i="49"/>
  <c r="F15" i="49"/>
  <c r="F16" i="49"/>
  <c r="F17" i="49"/>
  <c r="F18" i="49"/>
  <c r="F19" i="49"/>
  <c r="F20" i="49"/>
  <c r="F21" i="49"/>
  <c r="F22" i="49"/>
  <c r="F23" i="49"/>
  <c r="D24" i="49"/>
  <c r="A1" i="47"/>
  <c r="A6" i="47"/>
  <c r="A7" i="47" s="1"/>
  <c r="A8" i="47" s="1"/>
  <c r="A9" i="47" s="1"/>
  <c r="A10" i="47"/>
  <c r="A11" i="47" s="1"/>
  <c r="A12" i="47" s="1"/>
  <c r="A13" i="47" s="1"/>
  <c r="A14" i="47" s="1"/>
  <c r="A15" i="47"/>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c r="A52" i="47" s="1"/>
  <c r="A53" i="47" s="1"/>
  <c r="A54" i="47" s="1"/>
  <c r="A55" i="47" s="1"/>
  <c r="A56" i="47" s="1"/>
  <c r="A57" i="47" s="1"/>
  <c r="A58" i="47"/>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F16" i="47"/>
  <c r="C7" i="43" s="1"/>
  <c r="F7" i="43" s="1"/>
  <c r="F21" i="47"/>
  <c r="C8" i="43"/>
  <c r="F8" i="43"/>
  <c r="F25" i="47"/>
  <c r="C9" i="43" s="1"/>
  <c r="F9" i="43" s="1"/>
  <c r="F29" i="47"/>
  <c r="F34" i="47"/>
  <c r="C11" i="43" s="1"/>
  <c r="F38" i="47"/>
  <c r="F42" i="47"/>
  <c r="C13" i="43" s="1"/>
  <c r="F47" i="47"/>
  <c r="F51" i="47"/>
  <c r="C15" i="43"/>
  <c r="F55" i="47"/>
  <c r="F60" i="47"/>
  <c r="C17" i="43"/>
  <c r="F17" i="43" s="1"/>
  <c r="F64" i="47"/>
  <c r="C18" i="43" s="1"/>
  <c r="F18" i="43" s="1"/>
  <c r="F68" i="47"/>
  <c r="F73" i="47"/>
  <c r="C20" i="43" s="1"/>
  <c r="F77" i="47"/>
  <c r="C21" i="43"/>
  <c r="F81" i="47"/>
  <c r="F87" i="47"/>
  <c r="C26" i="43"/>
  <c r="F91" i="47"/>
  <c r="F95" i="47"/>
  <c r="C28" i="43" s="1"/>
  <c r="F28" i="43" s="1"/>
  <c r="F100" i="47"/>
  <c r="F104" i="47"/>
  <c r="C30" i="43" s="1"/>
  <c r="F108" i="47"/>
  <c r="C31" i="43"/>
  <c r="A1" i="46"/>
  <c r="A1" i="54"/>
  <c r="A1" i="43"/>
  <c r="E5" i="43"/>
  <c r="E6" i="43"/>
  <c r="E7" i="43"/>
  <c r="E11" i="43"/>
  <c r="E12" i="43"/>
  <c r="E13" i="43"/>
  <c r="E14" i="43"/>
  <c r="E15" i="43"/>
  <c r="E16" i="43"/>
  <c r="E20" i="43"/>
  <c r="E21" i="43"/>
  <c r="E22" i="43"/>
  <c r="E26" i="43"/>
  <c r="E27" i="43"/>
  <c r="E28" i="43"/>
  <c r="E29" i="43"/>
  <c r="E30" i="43"/>
  <c r="E31" i="43"/>
  <c r="F19" i="125"/>
  <c r="I19" i="125" s="1"/>
  <c r="J19" i="125" s="1"/>
  <c r="F20" i="125"/>
  <c r="F21" i="125"/>
  <c r="I21" i="125" s="1"/>
  <c r="J21" i="125" s="1"/>
  <c r="F22" i="125"/>
  <c r="I22" i="125" s="1"/>
  <c r="J22" i="125" s="1"/>
  <c r="F23" i="125"/>
  <c r="I23" i="125" s="1"/>
  <c r="J23" i="125" s="1"/>
  <c r="F24" i="125"/>
  <c r="F25" i="125"/>
  <c r="F26" i="125"/>
  <c r="F27" i="125"/>
  <c r="F28" i="125"/>
  <c r="F29" i="125"/>
  <c r="F30" i="125"/>
  <c r="F31" i="125"/>
  <c r="I31" i="125" s="1"/>
  <c r="J31" i="125" s="1"/>
  <c r="F32" i="125"/>
  <c r="F33" i="125"/>
  <c r="F34" i="125"/>
  <c r="F35" i="125"/>
  <c r="F36" i="125"/>
  <c r="F37" i="125"/>
  <c r="F38" i="125"/>
  <c r="F39" i="125"/>
  <c r="F40" i="125"/>
  <c r="F41" i="125"/>
  <c r="I41" i="125"/>
  <c r="J41" i="125"/>
  <c r="F42" i="125"/>
  <c r="I42" i="125"/>
  <c r="J42" i="125" s="1"/>
  <c r="F43" i="125"/>
  <c r="I43" i="125"/>
  <c r="J43" i="125" s="1"/>
  <c r="F44" i="125"/>
  <c r="F45" i="125"/>
  <c r="F46" i="125"/>
  <c r="F47" i="125"/>
  <c r="F48" i="125"/>
  <c r="F49" i="125"/>
  <c r="I49" i="125" s="1"/>
  <c r="J49" i="125" s="1"/>
  <c r="F50" i="125"/>
  <c r="I50" i="125" s="1"/>
  <c r="J50" i="125" s="1"/>
  <c r="F51" i="125"/>
  <c r="F52" i="125"/>
  <c r="A7" i="109"/>
  <c r="A8" i="109" s="1"/>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7" i="108"/>
  <c r="A8" i="108"/>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1" i="37"/>
  <c r="D4" i="37"/>
  <c r="D8" i="37"/>
  <c r="A1" i="36"/>
  <c r="C4" i="36"/>
  <c r="A1" i="35"/>
  <c r="C126" i="35"/>
  <c r="F126" i="35"/>
  <c r="C127" i="35"/>
  <c r="F127" i="35" s="1"/>
  <c r="C128" i="35"/>
  <c r="C129" i="35"/>
  <c r="C130" i="35"/>
  <c r="A1" i="34"/>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N27" i="72" s="1"/>
  <c r="F156" i="31" s="1"/>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c r="A32" i="72" s="1"/>
  <c r="A33" i="72" s="1"/>
  <c r="A34" i="72" s="1"/>
  <c r="A35" i="72" s="1"/>
  <c r="A36" i="72" s="1"/>
  <c r="A37" i="72" s="1"/>
  <c r="A38" i="72" s="1"/>
  <c r="A39" i="72" s="1"/>
  <c r="A40" i="72" s="1"/>
  <c r="A41" i="72" s="1"/>
  <c r="A42" i="72" s="1"/>
  <c r="A43" i="72" s="1"/>
  <c r="A44" i="72" s="1"/>
  <c r="A45" i="72" s="1"/>
  <c r="A46" i="72" s="1"/>
  <c r="A47" i="72" s="1"/>
  <c r="A48" i="72"/>
  <c r="A49" i="72" s="1"/>
  <c r="A50" i="72" s="1"/>
  <c r="D27" i="72"/>
  <c r="D61" i="30" s="1"/>
  <c r="D60" i="30" s="1"/>
  <c r="E27" i="72"/>
  <c r="D119" i="30"/>
  <c r="F27" i="72"/>
  <c r="G27" i="72"/>
  <c r="D117" i="31"/>
  <c r="H27" i="72"/>
  <c r="D156" i="3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D62" i="30" s="1"/>
  <c r="E49" i="72"/>
  <c r="F49" i="72"/>
  <c r="G49" i="72"/>
  <c r="G50" i="72"/>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E27" i="33"/>
  <c r="D125" i="31"/>
  <c r="G28" i="33"/>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H121" i="33" s="1"/>
  <c r="E49" i="33"/>
  <c r="H122" i="33" s="1"/>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H123" i="33" s="1"/>
  <c r="D87" i="31"/>
  <c r="E71" i="33"/>
  <c r="D127" i="31" s="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89" i="31"/>
  <c r="E93" i="33"/>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H125" i="33" s="1"/>
  <c r="E115" i="33"/>
  <c r="H126" i="33" s="1"/>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D14" i="31" s="1"/>
  <c r="F45" i="32"/>
  <c r="F46" i="32"/>
  <c r="F47" i="32"/>
  <c r="F48" i="32"/>
  <c r="F49" i="32"/>
  <c r="F50" i="32"/>
  <c r="F51" i="32"/>
  <c r="F52" i="32"/>
  <c r="F53" i="32"/>
  <c r="F54" i="32"/>
  <c r="F55" i="32"/>
  <c r="F56" i="32"/>
  <c r="F57" i="32"/>
  <c r="F58" i="32"/>
  <c r="F59" i="32"/>
  <c r="F60" i="32"/>
  <c r="F61" i="32"/>
  <c r="F62" i="32"/>
  <c r="D63" i="32"/>
  <c r="F126" i="32" s="1"/>
  <c r="F64" i="32"/>
  <c r="F65" i="32"/>
  <c r="F66" i="32"/>
  <c r="F67" i="32"/>
  <c r="F68" i="32"/>
  <c r="F69" i="32"/>
  <c r="F70" i="32"/>
  <c r="F71" i="32"/>
  <c r="F72" i="32"/>
  <c r="F73" i="32"/>
  <c r="F74" i="32"/>
  <c r="F75" i="32"/>
  <c r="F76" i="32"/>
  <c r="F77" i="32"/>
  <c r="F78" i="32"/>
  <c r="F79" i="32"/>
  <c r="F80" i="32"/>
  <c r="F81" i="32"/>
  <c r="D82" i="32"/>
  <c r="D18" i="31"/>
  <c r="D17" i="31" s="1"/>
  <c r="F85" i="32"/>
  <c r="F86" i="32"/>
  <c r="F87" i="32"/>
  <c r="F88" i="32"/>
  <c r="F89" i="32"/>
  <c r="F90" i="32"/>
  <c r="F91" i="32"/>
  <c r="F92" i="32"/>
  <c r="F93" i="32"/>
  <c r="F94" i="32"/>
  <c r="F95" i="32"/>
  <c r="F96" i="32"/>
  <c r="F97" i="32"/>
  <c r="F98" i="32"/>
  <c r="F99" i="32"/>
  <c r="F100" i="32"/>
  <c r="D101" i="32"/>
  <c r="D15" i="31"/>
  <c r="F15" i="31" s="1"/>
  <c r="D19" i="31"/>
  <c r="F19" i="31"/>
  <c r="D20" i="31"/>
  <c r="F20" i="31"/>
  <c r="D58" i="31"/>
  <c r="D110" i="31"/>
  <c r="D149" i="31"/>
  <c r="D162" i="31"/>
  <c r="D164" i="31"/>
  <c r="F165" i="31"/>
  <c r="F164" i="31" s="1"/>
  <c r="A1" i="121"/>
  <c r="C14" i="121"/>
  <c r="C20" i="121" s="1"/>
  <c r="D14" i="121"/>
  <c r="H14" i="121"/>
  <c r="I14" i="121"/>
  <c r="J14" i="121"/>
  <c r="K14" i="121"/>
  <c r="L14" i="121"/>
  <c r="L20" i="121"/>
  <c r="M14" i="121"/>
  <c r="N14" i="121"/>
  <c r="N20" i="121"/>
  <c r="O14" i="121"/>
  <c r="O20" i="121" s="1"/>
  <c r="P14" i="121"/>
  <c r="P20" i="121" s="1"/>
  <c r="Q14" i="121"/>
  <c r="R14" i="121"/>
  <c r="S14" i="121"/>
  <c r="S20" i="121" s="1"/>
  <c r="T14" i="121"/>
  <c r="U14" i="121"/>
  <c r="V14" i="121"/>
  <c r="W14" i="121"/>
  <c r="W20" i="121"/>
  <c r="Y14" i="121"/>
  <c r="Y20" i="121"/>
  <c r="Z14" i="121"/>
  <c r="AA14" i="121"/>
  <c r="AA20" i="121"/>
  <c r="C7" i="39" s="1"/>
  <c r="E7" i="39" s="1"/>
  <c r="AB14" i="121"/>
  <c r="AB20" i="121" s="1"/>
  <c r="AC14" i="121"/>
  <c r="AC20" i="121"/>
  <c r="AD14" i="121"/>
  <c r="AD20" i="121" s="1"/>
  <c r="AE14" i="121"/>
  <c r="AF14" i="121"/>
  <c r="A1" i="120"/>
  <c r="D6" i="120"/>
  <c r="H6" i="120"/>
  <c r="I6" i="120"/>
  <c r="J6" i="120"/>
  <c r="K6" i="120"/>
  <c r="L6" i="120"/>
  <c r="M6" i="120"/>
  <c r="N6" i="120"/>
  <c r="T6" i="120"/>
  <c r="U6" i="120"/>
  <c r="V6" i="120"/>
  <c r="W6" i="120"/>
  <c r="Y6" i="120"/>
  <c r="Z6" i="120"/>
  <c r="A7" i="120"/>
  <c r="A8" i="120"/>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A37" i="120" s="1"/>
  <c r="A38" i="120" s="1"/>
  <c r="A39" i="120" s="1"/>
  <c r="A40" i="120" s="1"/>
  <c r="A41" i="120" s="1"/>
  <c r="A42" i="120" s="1"/>
  <c r="A43" i="120" s="1"/>
  <c r="A44" i="120" s="1"/>
  <c r="A45" i="120" s="1"/>
  <c r="A46" i="120" s="1"/>
  <c r="G7" i="120"/>
  <c r="O7" i="120" s="1"/>
  <c r="Q7" i="120" s="1"/>
  <c r="AD7" i="120" s="1"/>
  <c r="AA7" i="120"/>
  <c r="AB7" i="120"/>
  <c r="G8" i="120"/>
  <c r="O8" i="120"/>
  <c r="Q8" i="120"/>
  <c r="R8" i="120"/>
  <c r="AE8" i="120" s="1"/>
  <c r="AA8" i="120"/>
  <c r="AB8" i="120"/>
  <c r="AC8" i="120"/>
  <c r="G9" i="120"/>
  <c r="O9" i="120" s="1"/>
  <c r="Q9" i="120" s="1"/>
  <c r="AA9" i="120"/>
  <c r="AB9" i="120"/>
  <c r="AC9" i="120"/>
  <c r="G10" i="120"/>
  <c r="O10" i="120"/>
  <c r="R10" i="120"/>
  <c r="AA10" i="120"/>
  <c r="AB10" i="120"/>
  <c r="AC10" i="120"/>
  <c r="G11" i="120"/>
  <c r="O11" i="120" s="1"/>
  <c r="AA11" i="120"/>
  <c r="AB11" i="120"/>
  <c r="G12" i="120"/>
  <c r="O12" i="120"/>
  <c r="Q12" i="120"/>
  <c r="AA12" i="120"/>
  <c r="C7" i="163" s="1"/>
  <c r="AB12" i="120"/>
  <c r="G13" i="120"/>
  <c r="O13" i="120" s="1"/>
  <c r="Q13" i="120" s="1"/>
  <c r="AD13" i="120" s="1"/>
  <c r="AA13" i="120"/>
  <c r="AB13" i="120"/>
  <c r="AC13" i="120"/>
  <c r="G14" i="120"/>
  <c r="O14" i="120"/>
  <c r="Q14" i="120"/>
  <c r="R14" i="120"/>
  <c r="AA14" i="120"/>
  <c r="AB14" i="120"/>
  <c r="G15" i="120"/>
  <c r="O15" i="120"/>
  <c r="Q15" i="120"/>
  <c r="AA15" i="120"/>
  <c r="AB15" i="120"/>
  <c r="G16" i="120"/>
  <c r="O16" i="120" s="1"/>
  <c r="Q16" i="120" s="1"/>
  <c r="R16" i="120"/>
  <c r="AA16" i="120"/>
  <c r="AB16" i="120"/>
  <c r="AC16" i="120"/>
  <c r="G17" i="120"/>
  <c r="O17" i="120"/>
  <c r="Q17" i="120"/>
  <c r="S17" i="120" s="1"/>
  <c r="AA17" i="120"/>
  <c r="AB17" i="120"/>
  <c r="AC17" i="120"/>
  <c r="G18" i="120"/>
  <c r="O18" i="120"/>
  <c r="Q18" i="120" s="1"/>
  <c r="AA18" i="120"/>
  <c r="AE18" i="120" s="1"/>
  <c r="AB18" i="120"/>
  <c r="AC18" i="120"/>
  <c r="G19" i="120"/>
  <c r="O19" i="120" s="1"/>
  <c r="Q19" i="120" s="1"/>
  <c r="R19" i="120"/>
  <c r="AE19" i="120" s="1"/>
  <c r="AA19" i="120"/>
  <c r="AB19" i="120"/>
  <c r="AB6" i="120" s="1"/>
  <c r="AC19" i="120"/>
  <c r="AC20" i="120"/>
  <c r="AE20" i="120"/>
  <c r="AC21" i="120"/>
  <c r="AE21" i="120"/>
  <c r="AC22" i="120"/>
  <c r="AE22" i="120"/>
  <c r="G23" i="120"/>
  <c r="O23" i="120" s="1"/>
  <c r="Q23" i="120" s="1"/>
  <c r="R23" i="120"/>
  <c r="AA23" i="120"/>
  <c r="AB23" i="120"/>
  <c r="AC23" i="120"/>
  <c r="G24" i="120"/>
  <c r="O24" i="120" s="1"/>
  <c r="Q24" i="120" s="1"/>
  <c r="AA24" i="120"/>
  <c r="AB24" i="120"/>
  <c r="AC24" i="120"/>
  <c r="G25" i="120"/>
  <c r="O25" i="120"/>
  <c r="Q25" i="120"/>
  <c r="R25" i="120"/>
  <c r="AE25" i="120" s="1"/>
  <c r="AA25" i="120"/>
  <c r="AB25" i="120"/>
  <c r="AC25" i="120"/>
  <c r="G27" i="120"/>
  <c r="O27" i="120" s="1"/>
  <c r="Q27" i="120" s="1"/>
  <c r="AA27" i="120"/>
  <c r="AB27" i="120"/>
  <c r="AC27" i="120"/>
  <c r="G28" i="120"/>
  <c r="O28" i="120" s="1"/>
  <c r="Q28" i="120" s="1"/>
  <c r="S28" i="120" s="1"/>
  <c r="AF28" i="120" s="1"/>
  <c r="AA28" i="120"/>
  <c r="AB28" i="120"/>
  <c r="G29" i="120"/>
  <c r="O29" i="120" s="1"/>
  <c r="Q29" i="120" s="1"/>
  <c r="S29" i="120" s="1"/>
  <c r="AA29" i="120"/>
  <c r="AB29" i="120"/>
  <c r="AC29" i="120"/>
  <c r="G30" i="120"/>
  <c r="O30" i="120" s="1"/>
  <c r="Q30" i="120" s="1"/>
  <c r="S30" i="120" s="1"/>
  <c r="AA30" i="120"/>
  <c r="AB30" i="120"/>
  <c r="Q31" i="120"/>
  <c r="S31" i="120" s="1"/>
  <c r="AF31" i="120" s="1"/>
  <c r="AA31" i="120"/>
  <c r="AB31" i="120"/>
  <c r="AC31" i="120"/>
  <c r="G32" i="120"/>
  <c r="O32" i="120" s="1"/>
  <c r="Q32" i="120" s="1"/>
  <c r="AA32" i="120"/>
  <c r="AB32" i="120"/>
  <c r="AC32" i="120"/>
  <c r="G33" i="120"/>
  <c r="O33" i="120" s="1"/>
  <c r="Q33" i="120" s="1"/>
  <c r="AD33" i="120" s="1"/>
  <c r="R33" i="120"/>
  <c r="AA33" i="120"/>
  <c r="AE33" i="120" s="1"/>
  <c r="AB33" i="120"/>
  <c r="AC33" i="120"/>
  <c r="R34" i="120"/>
  <c r="Q34" i="120"/>
  <c r="AA34" i="120"/>
  <c r="AB34" i="120"/>
  <c r="G36" i="120"/>
  <c r="O36" i="120" s="1"/>
  <c r="Q36" i="120" s="1"/>
  <c r="S36" i="120" s="1"/>
  <c r="AF36" i="120" s="1"/>
  <c r="R36" i="120"/>
  <c r="AE36" i="120" s="1"/>
  <c r="AA36" i="120"/>
  <c r="AB36" i="120"/>
  <c r="C37" i="120"/>
  <c r="D37" i="120"/>
  <c r="H37" i="120"/>
  <c r="H46" i="120" s="1"/>
  <c r="J37" i="120"/>
  <c r="J46" i="120"/>
  <c r="K37" i="120"/>
  <c r="M37" i="120"/>
  <c r="T37" i="120"/>
  <c r="U37" i="120"/>
  <c r="U46" i="120" s="1"/>
  <c r="V37" i="120"/>
  <c r="Y37" i="120"/>
  <c r="Z37" i="120"/>
  <c r="G38" i="120"/>
  <c r="O38" i="120" s="1"/>
  <c r="Q38" i="120" s="1"/>
  <c r="W38" i="120"/>
  <c r="AB38" i="120"/>
  <c r="AA38" i="120"/>
  <c r="G39" i="120"/>
  <c r="O39" i="120" s="1"/>
  <c r="W39" i="120"/>
  <c r="AB39" i="120" s="1"/>
  <c r="AA39" i="120"/>
  <c r="G40" i="120"/>
  <c r="O40" i="120" s="1"/>
  <c r="Q40" i="120" s="1"/>
  <c r="R40" i="120"/>
  <c r="W40" i="120"/>
  <c r="AB40" i="120"/>
  <c r="AA40" i="120"/>
  <c r="AE40" i="120"/>
  <c r="AC40" i="120"/>
  <c r="G41" i="120"/>
  <c r="O41" i="120" s="1"/>
  <c r="Q41" i="120" s="1"/>
  <c r="S41" i="120" s="1"/>
  <c r="W41" i="120"/>
  <c r="AB41" i="120" s="1"/>
  <c r="AA41" i="120"/>
  <c r="G42" i="120"/>
  <c r="O42" i="120" s="1"/>
  <c r="Q42" i="120" s="1"/>
  <c r="W42" i="120"/>
  <c r="AB42" i="120"/>
  <c r="AA42" i="120"/>
  <c r="G43" i="120"/>
  <c r="O43" i="120" s="1"/>
  <c r="Q43" i="120" s="1"/>
  <c r="AD43" i="120" s="1"/>
  <c r="W43" i="120"/>
  <c r="AA43" i="120"/>
  <c r="G44" i="120"/>
  <c r="O44" i="120" s="1"/>
  <c r="Q44" i="120" s="1"/>
  <c r="AD44" i="120" s="1"/>
  <c r="R44" i="120"/>
  <c r="W44" i="120"/>
  <c r="AB44" i="120" s="1"/>
  <c r="AA44" i="120"/>
  <c r="AC44" i="120"/>
  <c r="G45" i="120"/>
  <c r="O45" i="120" s="1"/>
  <c r="Q45" i="120" s="1"/>
  <c r="S45" i="120" s="1"/>
  <c r="AA45" i="120"/>
  <c r="AB45" i="120"/>
  <c r="AC45" i="120"/>
  <c r="A1" i="22"/>
  <c r="E9" i="22"/>
  <c r="H9" i="22"/>
  <c r="K9" i="22"/>
  <c r="C49" i="35"/>
  <c r="N9" i="22"/>
  <c r="Q9" i="22"/>
  <c r="T9" i="22"/>
  <c r="W9" i="22"/>
  <c r="Z9" i="22"/>
  <c r="E10" i="22"/>
  <c r="H10" i="22"/>
  <c r="K10" i="22"/>
  <c r="C50" i="35" s="1"/>
  <c r="N10" i="22"/>
  <c r="Q10" i="22"/>
  <c r="T10" i="22"/>
  <c r="W10" i="22"/>
  <c r="Z10" i="22"/>
  <c r="E11" i="22"/>
  <c r="H11" i="22"/>
  <c r="K11" i="22"/>
  <c r="C51" i="35"/>
  <c r="N11" i="22"/>
  <c r="Q11" i="22"/>
  <c r="T11" i="22"/>
  <c r="W11" i="22"/>
  <c r="Z11" i="22"/>
  <c r="E12" i="22"/>
  <c r="H12" i="22"/>
  <c r="K12" i="22"/>
  <c r="N12" i="22"/>
  <c r="Q12" i="22"/>
  <c r="T12" i="22"/>
  <c r="W12" i="22"/>
  <c r="Z12" i="22"/>
  <c r="E13" i="22"/>
  <c r="H13" i="22"/>
  <c r="K13" i="22"/>
  <c r="C53" i="35" s="1"/>
  <c r="N13" i="22"/>
  <c r="Q13" i="22"/>
  <c r="T13" i="22"/>
  <c r="W13" i="22"/>
  <c r="Z13" i="22"/>
  <c r="C16" i="22"/>
  <c r="D16" i="22"/>
  <c r="D22" i="22"/>
  <c r="F16" i="22"/>
  <c r="F22" i="22" s="1"/>
  <c r="G16" i="22"/>
  <c r="G22" i="22" s="1"/>
  <c r="I16" i="22"/>
  <c r="I22" i="22"/>
  <c r="J16" i="22"/>
  <c r="L16" i="22"/>
  <c r="M16" i="22"/>
  <c r="M22" i="22" s="1"/>
  <c r="O16" i="22"/>
  <c r="P16" i="22"/>
  <c r="P22" i="22" s="1"/>
  <c r="R16" i="22"/>
  <c r="S16" i="22"/>
  <c r="U16" i="22"/>
  <c r="V16" i="22"/>
  <c r="V22" i="22"/>
  <c r="X16" i="22"/>
  <c r="Y16" i="22"/>
  <c r="Y22" i="22" s="1"/>
  <c r="E17" i="22"/>
  <c r="H17" i="22"/>
  <c r="K17" i="22"/>
  <c r="N17" i="22"/>
  <c r="Q17" i="22"/>
  <c r="T17" i="22"/>
  <c r="W17" i="22"/>
  <c r="Z17" i="22"/>
  <c r="E18" i="22"/>
  <c r="H18" i="22"/>
  <c r="K18" i="22"/>
  <c r="N18" i="22"/>
  <c r="Q18" i="22"/>
  <c r="T18" i="22"/>
  <c r="W18" i="22"/>
  <c r="Z18" i="22"/>
  <c r="E19" i="22"/>
  <c r="H19" i="22"/>
  <c r="K19" i="22"/>
  <c r="C59" i="35"/>
  <c r="N19" i="22"/>
  <c r="Q19" i="22"/>
  <c r="T19" i="22"/>
  <c r="W19" i="22"/>
  <c r="Z19" i="22"/>
  <c r="E20" i="22"/>
  <c r="H20" i="22"/>
  <c r="K20" i="22"/>
  <c r="C60" i="35" s="1"/>
  <c r="F60" i="35" s="1"/>
  <c r="N20" i="22"/>
  <c r="Q20" i="22"/>
  <c r="T20" i="22"/>
  <c r="W20" i="22"/>
  <c r="Z20" i="22"/>
  <c r="E21" i="22"/>
  <c r="H21" i="22"/>
  <c r="K21" i="22"/>
  <c r="C61" i="35"/>
  <c r="N21" i="22"/>
  <c r="Q21" i="22"/>
  <c r="T21" i="22"/>
  <c r="W21" i="22"/>
  <c r="Z21" i="22"/>
  <c r="A1" i="21"/>
  <c r="C8" i="21"/>
  <c r="D8" i="21"/>
  <c r="F8" i="21"/>
  <c r="G8" i="21"/>
  <c r="I8" i="21"/>
  <c r="J8" i="21"/>
  <c r="L8" i="21"/>
  <c r="M8" i="21"/>
  <c r="O8" i="21"/>
  <c r="P8" i="21"/>
  <c r="R8" i="21"/>
  <c r="S8" i="21"/>
  <c r="U8" i="21"/>
  <c r="V8" i="21"/>
  <c r="X8" i="21"/>
  <c r="Y8" i="21"/>
  <c r="A9" i="21"/>
  <c r="A10" i="2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E9" i="21"/>
  <c r="H9" i="21"/>
  <c r="K9" i="21"/>
  <c r="C8" i="35"/>
  <c r="B8" i="54" s="1"/>
  <c r="N9" i="21"/>
  <c r="Q9" i="21"/>
  <c r="T9" i="21"/>
  <c r="W9" i="21"/>
  <c r="Z9" i="21"/>
  <c r="AA9" i="21"/>
  <c r="E10" i="21"/>
  <c r="H10" i="21"/>
  <c r="K10" i="21"/>
  <c r="C9" i="35"/>
  <c r="N10" i="21"/>
  <c r="Q10" i="21"/>
  <c r="T10" i="21"/>
  <c r="W10" i="21"/>
  <c r="Z10" i="21"/>
  <c r="E11" i="21"/>
  <c r="H11" i="21"/>
  <c r="K11" i="21"/>
  <c r="N11" i="21"/>
  <c r="Q11" i="21"/>
  <c r="T11" i="21"/>
  <c r="W11" i="21"/>
  <c r="Z11" i="21"/>
  <c r="E12" i="21"/>
  <c r="H12" i="21"/>
  <c r="K12" i="21"/>
  <c r="C11" i="35"/>
  <c r="B11" i="54"/>
  <c r="N12" i="21"/>
  <c r="Q12" i="21"/>
  <c r="T12" i="21"/>
  <c r="W12" i="21"/>
  <c r="Z12" i="21"/>
  <c r="E13" i="21"/>
  <c r="H13" i="21"/>
  <c r="K13" i="21"/>
  <c r="C12" i="35" s="1"/>
  <c r="N13" i="21"/>
  <c r="Q13" i="21"/>
  <c r="AA13" i="21" s="1"/>
  <c r="T13" i="21"/>
  <c r="W13" i="21"/>
  <c r="Z13" i="21"/>
  <c r="E14" i="21"/>
  <c r="H14" i="21"/>
  <c r="K14" i="21"/>
  <c r="N14" i="21"/>
  <c r="Q14" i="21"/>
  <c r="T14" i="21"/>
  <c r="W14" i="21"/>
  <c r="Z14" i="21"/>
  <c r="E15" i="21"/>
  <c r="AA15" i="21" s="1"/>
  <c r="H15" i="21"/>
  <c r="K15" i="21"/>
  <c r="C14" i="35" s="1"/>
  <c r="N15" i="21"/>
  <c r="Q15" i="21"/>
  <c r="T15" i="21"/>
  <c r="W15" i="21"/>
  <c r="Z15" i="21"/>
  <c r="E16" i="21"/>
  <c r="H16" i="21"/>
  <c r="K16" i="21"/>
  <c r="C15" i="35"/>
  <c r="B15" i="54"/>
  <c r="N16" i="21"/>
  <c r="Q16" i="21"/>
  <c r="T16" i="21"/>
  <c r="W16" i="21"/>
  <c r="Z16" i="21"/>
  <c r="E17" i="21"/>
  <c r="H17" i="21"/>
  <c r="K17" i="21"/>
  <c r="C16" i="35" s="1"/>
  <c r="N17" i="21"/>
  <c r="Q17" i="21"/>
  <c r="T17" i="21"/>
  <c r="W17" i="21"/>
  <c r="Z17" i="21"/>
  <c r="E18" i="21"/>
  <c r="H18" i="21"/>
  <c r="K18" i="21"/>
  <c r="C17" i="35" s="1"/>
  <c r="F17" i="35" s="1"/>
  <c r="N18" i="21"/>
  <c r="Q18" i="21"/>
  <c r="T18" i="21"/>
  <c r="W18" i="21"/>
  <c r="Z18" i="21"/>
  <c r="E19" i="21"/>
  <c r="H19" i="21"/>
  <c r="K19" i="21"/>
  <c r="C18" i="35"/>
  <c r="B18" i="54"/>
  <c r="N19" i="21"/>
  <c r="Q19" i="21"/>
  <c r="T19" i="21"/>
  <c r="W19" i="21"/>
  <c r="Z19" i="21"/>
  <c r="E20" i="21"/>
  <c r="H20" i="21"/>
  <c r="K20" i="21"/>
  <c r="C19" i="35" s="1"/>
  <c r="N20" i="21"/>
  <c r="Q20" i="21"/>
  <c r="T20" i="21"/>
  <c r="W20" i="21"/>
  <c r="Z20" i="21"/>
  <c r="E21" i="21"/>
  <c r="H21" i="21"/>
  <c r="K21" i="21"/>
  <c r="C20" i="35"/>
  <c r="B20" i="54" s="1"/>
  <c r="F20" i="35"/>
  <c r="N21" i="21"/>
  <c r="Q21" i="21"/>
  <c r="T21" i="21"/>
  <c r="W21" i="21"/>
  <c r="Z21" i="21"/>
  <c r="E22" i="21"/>
  <c r="H22" i="21"/>
  <c r="K22" i="21"/>
  <c r="C21" i="35"/>
  <c r="B21" i="54"/>
  <c r="N22" i="21"/>
  <c r="Q22" i="21"/>
  <c r="T22" i="21"/>
  <c r="W22" i="21"/>
  <c r="Z22" i="21"/>
  <c r="E23" i="21"/>
  <c r="H23" i="21"/>
  <c r="K23" i="21"/>
  <c r="N23" i="21"/>
  <c r="Q23" i="21"/>
  <c r="T23" i="21"/>
  <c r="W23" i="21"/>
  <c r="Z23" i="21"/>
  <c r="E24" i="21"/>
  <c r="H24" i="21"/>
  <c r="K24" i="21"/>
  <c r="N24" i="21"/>
  <c r="Q24" i="21"/>
  <c r="T24" i="21"/>
  <c r="W24" i="21"/>
  <c r="Z24" i="21"/>
  <c r="E25" i="21"/>
  <c r="H25" i="21"/>
  <c r="K25" i="21"/>
  <c r="C24" i="35" s="1"/>
  <c r="N25" i="21"/>
  <c r="Q25" i="21"/>
  <c r="T25" i="21"/>
  <c r="W25" i="21"/>
  <c r="Z25" i="21"/>
  <c r="E26" i="21"/>
  <c r="H26" i="21"/>
  <c r="K26" i="21"/>
  <c r="N26" i="21"/>
  <c r="Q26" i="21"/>
  <c r="T26" i="21"/>
  <c r="W26" i="21"/>
  <c r="Z26" i="21"/>
  <c r="E27" i="21"/>
  <c r="H27" i="21"/>
  <c r="K27" i="21"/>
  <c r="C26" i="35" s="1"/>
  <c r="N27" i="21"/>
  <c r="Q27" i="21"/>
  <c r="T27" i="21"/>
  <c r="W27" i="21"/>
  <c r="Z27" i="21"/>
  <c r="E28" i="21"/>
  <c r="H28" i="21"/>
  <c r="K28" i="21"/>
  <c r="C27" i="35" s="1"/>
  <c r="N28" i="21"/>
  <c r="Q28" i="21"/>
  <c r="T28" i="21"/>
  <c r="W28" i="21"/>
  <c r="Z28" i="21"/>
  <c r="E29" i="21"/>
  <c r="H29" i="21"/>
  <c r="K29" i="21"/>
  <c r="C28" i="35"/>
  <c r="N29" i="21"/>
  <c r="Q29" i="21"/>
  <c r="T29" i="21"/>
  <c r="W29" i="21"/>
  <c r="Z29" i="21"/>
  <c r="E30" i="21"/>
  <c r="H30" i="21"/>
  <c r="K30" i="21"/>
  <c r="N30" i="21"/>
  <c r="Q30" i="21"/>
  <c r="T30" i="21"/>
  <c r="W30" i="21"/>
  <c r="Z30" i="21"/>
  <c r="E31" i="21"/>
  <c r="H31" i="21"/>
  <c r="K31" i="21"/>
  <c r="N31" i="21"/>
  <c r="Q31" i="21"/>
  <c r="T31" i="21"/>
  <c r="W31" i="21"/>
  <c r="Z31" i="21"/>
  <c r="E32" i="21"/>
  <c r="H32" i="21"/>
  <c r="K32" i="21"/>
  <c r="N32" i="21"/>
  <c r="Q32" i="21"/>
  <c r="T32" i="21"/>
  <c r="W32" i="21"/>
  <c r="Z32" i="21"/>
  <c r="E33" i="21"/>
  <c r="H33" i="21"/>
  <c r="K33" i="21"/>
  <c r="C32" i="35" s="1"/>
  <c r="B32" i="54" s="1"/>
  <c r="N33" i="21"/>
  <c r="Q33" i="21"/>
  <c r="T33" i="21"/>
  <c r="W33" i="21"/>
  <c r="Z33" i="21"/>
  <c r="E34" i="21"/>
  <c r="H34" i="21"/>
  <c r="K34" i="21"/>
  <c r="C33" i="35" s="1"/>
  <c r="F33" i="35" s="1"/>
  <c r="N34" i="21"/>
  <c r="Q34" i="21"/>
  <c r="T34" i="21"/>
  <c r="W34" i="21"/>
  <c r="Z34" i="21"/>
  <c r="E35" i="21"/>
  <c r="H35" i="21"/>
  <c r="K35" i="21"/>
  <c r="C34" i="35"/>
  <c r="F34" i="35" s="1"/>
  <c r="N35" i="21"/>
  <c r="Q35" i="21"/>
  <c r="T35" i="21"/>
  <c r="W35" i="21"/>
  <c r="Z35" i="21"/>
  <c r="AA35" i="21" s="1"/>
  <c r="E36" i="21"/>
  <c r="H36" i="21"/>
  <c r="K36" i="21"/>
  <c r="C35" i="35" s="1"/>
  <c r="F35" i="35" s="1"/>
  <c r="N36" i="21"/>
  <c r="Q36" i="21"/>
  <c r="T36" i="21"/>
  <c r="W36" i="21"/>
  <c r="Z36" i="21"/>
  <c r="E37" i="21"/>
  <c r="H37" i="21"/>
  <c r="K37" i="21"/>
  <c r="C36" i="35" s="1"/>
  <c r="B36" i="54" s="1"/>
  <c r="N37" i="21"/>
  <c r="Q37" i="21"/>
  <c r="T37" i="21"/>
  <c r="W37" i="21"/>
  <c r="Z37" i="21"/>
  <c r="E38" i="21"/>
  <c r="H38" i="21"/>
  <c r="K38" i="21"/>
  <c r="C37" i="35"/>
  <c r="B37" i="54" s="1"/>
  <c r="N38" i="21"/>
  <c r="Q38" i="21"/>
  <c r="T38" i="21"/>
  <c r="W38" i="21"/>
  <c r="Z38" i="21"/>
  <c r="C39" i="21"/>
  <c r="D39" i="21"/>
  <c r="F39" i="21"/>
  <c r="G39" i="21"/>
  <c r="G48" i="21"/>
  <c r="I39" i="21"/>
  <c r="J39" i="21"/>
  <c r="L39" i="21"/>
  <c r="M39" i="21"/>
  <c r="O39" i="21"/>
  <c r="P39" i="21"/>
  <c r="R39" i="21"/>
  <c r="S39" i="21"/>
  <c r="U39" i="21"/>
  <c r="U48" i="21" s="1"/>
  <c r="V39" i="21"/>
  <c r="V48" i="21"/>
  <c r="X39" i="21"/>
  <c r="Y39" i="21"/>
  <c r="Y48" i="21" s="1"/>
  <c r="E40" i="21"/>
  <c r="H40" i="21"/>
  <c r="K40" i="21"/>
  <c r="C39" i="35" s="1"/>
  <c r="N40" i="21"/>
  <c r="Q40" i="21"/>
  <c r="T40" i="21"/>
  <c r="W40" i="21"/>
  <c r="Z40" i="21"/>
  <c r="E41" i="21"/>
  <c r="H41" i="21"/>
  <c r="K41" i="21"/>
  <c r="C40" i="35" s="1"/>
  <c r="N41" i="21"/>
  <c r="Q41" i="21"/>
  <c r="T41" i="21"/>
  <c r="W41" i="21"/>
  <c r="Z41" i="21"/>
  <c r="E42" i="21"/>
  <c r="H42" i="21"/>
  <c r="K42" i="21"/>
  <c r="C41" i="35" s="1"/>
  <c r="N42" i="21"/>
  <c r="Q42" i="21"/>
  <c r="T42" i="21"/>
  <c r="W42" i="21"/>
  <c r="Z42" i="21"/>
  <c r="E43" i="21"/>
  <c r="H43" i="21"/>
  <c r="K43" i="21"/>
  <c r="N43" i="21"/>
  <c r="Q43" i="21"/>
  <c r="T43" i="21"/>
  <c r="W43" i="21"/>
  <c r="Z43" i="21"/>
  <c r="E44" i="21"/>
  <c r="H44" i="21"/>
  <c r="K44" i="21"/>
  <c r="C43" i="35"/>
  <c r="F43" i="35" s="1"/>
  <c r="N44" i="21"/>
  <c r="Q44" i="21"/>
  <c r="T44" i="21"/>
  <c r="W44" i="21"/>
  <c r="Z44" i="21"/>
  <c r="AA44" i="21" s="1"/>
  <c r="E45" i="21"/>
  <c r="H45" i="21"/>
  <c r="K45" i="21"/>
  <c r="C44" i="35" s="1"/>
  <c r="N45" i="21"/>
  <c r="Q45" i="21"/>
  <c r="T45" i="21"/>
  <c r="W45" i="21"/>
  <c r="Z45" i="21"/>
  <c r="E46" i="21"/>
  <c r="H46" i="21"/>
  <c r="K46" i="21"/>
  <c r="N46" i="21"/>
  <c r="Q46" i="21"/>
  <c r="T46" i="21"/>
  <c r="W46" i="21"/>
  <c r="Z46" i="21"/>
  <c r="E47" i="21"/>
  <c r="H47" i="21"/>
  <c r="K47" i="21"/>
  <c r="C46" i="35" s="1"/>
  <c r="N47" i="21"/>
  <c r="Q47" i="21"/>
  <c r="T47" i="21"/>
  <c r="W47" i="21"/>
  <c r="AA47" i="21" s="1"/>
  <c r="Z47" i="21"/>
  <c r="A1" i="115"/>
  <c r="C15" i="115"/>
  <c r="C21" i="115"/>
  <c r="D15" i="115"/>
  <c r="D21" i="115" s="1"/>
  <c r="F15" i="115"/>
  <c r="F21" i="115" s="1"/>
  <c r="G15" i="115"/>
  <c r="G21" i="115" s="1"/>
  <c r="H15" i="115"/>
  <c r="I15" i="115"/>
  <c r="K15" i="115"/>
  <c r="L15" i="115"/>
  <c r="M15" i="115"/>
  <c r="M21" i="115" s="1"/>
  <c r="N15" i="115"/>
  <c r="N21" i="115"/>
  <c r="O15" i="115"/>
  <c r="P15" i="115"/>
  <c r="Q15" i="115"/>
  <c r="Q21" i="115" s="1"/>
  <c r="R15" i="115"/>
  <c r="R21" i="115"/>
  <c r="S15" i="115"/>
  <c r="S21" i="115" s="1"/>
  <c r="T15" i="115"/>
  <c r="T21" i="115" s="1"/>
  <c r="L21" i="115"/>
  <c r="P21" i="115"/>
  <c r="A1" i="114"/>
  <c r="C7" i="114"/>
  <c r="D7" i="114"/>
  <c r="F7" i="114"/>
  <c r="G7" i="114"/>
  <c r="H7" i="114"/>
  <c r="I7" i="114"/>
  <c r="K7" i="114"/>
  <c r="L7" i="114"/>
  <c r="M7" i="114"/>
  <c r="N7" i="114"/>
  <c r="O7" i="114"/>
  <c r="P7" i="114"/>
  <c r="Q7" i="114"/>
  <c r="R7" i="114"/>
  <c r="S7" i="114"/>
  <c r="T7" i="114"/>
  <c r="A8" i="114"/>
  <c r="A9" i="114" s="1"/>
  <c r="A10" i="114" s="1"/>
  <c r="A11" i="114" s="1"/>
  <c r="A12" i="114" s="1"/>
  <c r="A13" i="114" s="1"/>
  <c r="A14" i="114" s="1"/>
  <c r="A15" i="114" s="1"/>
  <c r="A16" i="114" s="1"/>
  <c r="A17" i="114" s="1"/>
  <c r="A18" i="114" s="1"/>
  <c r="A19" i="114"/>
  <c r="A20" i="114" s="1"/>
  <c r="A21" i="114" s="1"/>
  <c r="A22" i="114" s="1"/>
  <c r="A23" i="114" s="1"/>
  <c r="A24" i="114" s="1"/>
  <c r="A25" i="114" s="1"/>
  <c r="A26" i="114" s="1"/>
  <c r="A27" i="114" s="1"/>
  <c r="A28" i="114" s="1"/>
  <c r="A29" i="114" s="1"/>
  <c r="A30" i="114" s="1"/>
  <c r="A31" i="114" s="1"/>
  <c r="A32" i="114" s="1"/>
  <c r="A33" i="114" s="1"/>
  <c r="A34" i="114" s="1"/>
  <c r="A35" i="114" s="1"/>
  <c r="A36" i="114" s="1"/>
  <c r="A37" i="114" s="1"/>
  <c r="A38" i="114" s="1"/>
  <c r="A39" i="114" s="1"/>
  <c r="A40" i="114" s="1"/>
  <c r="A41" i="114" s="1"/>
  <c r="A42" i="114" s="1"/>
  <c r="A43" i="114" s="1"/>
  <c r="A44" i="114" s="1"/>
  <c r="A45" i="114" s="1"/>
  <c r="A46" i="114" s="1"/>
  <c r="A47"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8" i="114"/>
  <c r="D38" i="114"/>
  <c r="F38" i="114"/>
  <c r="F47" i="114" s="1"/>
  <c r="G38" i="114"/>
  <c r="H38" i="114"/>
  <c r="I38" i="114"/>
  <c r="K38" i="114"/>
  <c r="K47" i="114" s="1"/>
  <c r="L38" i="114"/>
  <c r="L47" i="114" s="1"/>
  <c r="M38" i="114"/>
  <c r="N38" i="114"/>
  <c r="O38" i="114"/>
  <c r="P38" i="114"/>
  <c r="Q38" i="114"/>
  <c r="Q47" i="114" s="1"/>
  <c r="R38" i="114"/>
  <c r="S38" i="114"/>
  <c r="S47" i="114"/>
  <c r="T38" i="114"/>
  <c r="U39" i="114"/>
  <c r="U40" i="114"/>
  <c r="U41" i="114"/>
  <c r="U42" i="114"/>
  <c r="U43" i="114"/>
  <c r="U38" i="114"/>
  <c r="U44" i="114"/>
  <c r="U45" i="114"/>
  <c r="U46" i="114"/>
  <c r="A1" i="18"/>
  <c r="E8" i="18"/>
  <c r="H8" i="18"/>
  <c r="K8" i="18"/>
  <c r="N8" i="18"/>
  <c r="E9" i="18"/>
  <c r="H9" i="18"/>
  <c r="K9" i="18"/>
  <c r="N9" i="18"/>
  <c r="E10" i="18"/>
  <c r="H10" i="18"/>
  <c r="K10" i="18"/>
  <c r="N10" i="18"/>
  <c r="E11" i="18"/>
  <c r="H11" i="18"/>
  <c r="K11" i="18"/>
  <c r="N11" i="18"/>
  <c r="E12" i="18"/>
  <c r="H12" i="18"/>
  <c r="K12" i="18"/>
  <c r="N12" i="18"/>
  <c r="C15" i="18"/>
  <c r="C21" i="18" s="1"/>
  <c r="D15" i="18"/>
  <c r="D21" i="18"/>
  <c r="F15" i="18"/>
  <c r="G15" i="18"/>
  <c r="G21" i="18" s="1"/>
  <c r="I15" i="18"/>
  <c r="I21" i="18" s="1"/>
  <c r="J15" i="18"/>
  <c r="J21" i="18"/>
  <c r="K21" i="18" s="1"/>
  <c r="L15" i="18"/>
  <c r="M15" i="18"/>
  <c r="E16" i="18"/>
  <c r="H16" i="18"/>
  <c r="K16" i="18"/>
  <c r="N16" i="18"/>
  <c r="E17" i="18"/>
  <c r="H17" i="18"/>
  <c r="K17" i="18"/>
  <c r="N17" i="18"/>
  <c r="E18" i="18"/>
  <c r="H18" i="18"/>
  <c r="K18" i="18"/>
  <c r="N18" i="18"/>
  <c r="E19" i="18"/>
  <c r="H19" i="18"/>
  <c r="K19" i="18"/>
  <c r="N19" i="18"/>
  <c r="E20" i="18"/>
  <c r="H20" i="18"/>
  <c r="K20" i="18"/>
  <c r="N20" i="18"/>
  <c r="A1" i="17"/>
  <c r="C7" i="17"/>
  <c r="C47" i="17" s="1"/>
  <c r="D7" i="17"/>
  <c r="F7" i="17"/>
  <c r="G7" i="17"/>
  <c r="I7" i="17"/>
  <c r="J7" i="17"/>
  <c r="L7" i="17"/>
  <c r="M7" i="17"/>
  <c r="A8" i="17"/>
  <c r="A9" i="17" s="1"/>
  <c r="A10" i="17" s="1"/>
  <c r="A11" i="17"/>
  <c r="A12" i="17"/>
  <c r="A13" i="17" s="1"/>
  <c r="A14" i="17" s="1"/>
  <c r="A15" i="17" s="1"/>
  <c r="A16" i="17" s="1"/>
  <c r="A17" i="17" s="1"/>
  <c r="A18" i="17" s="1"/>
  <c r="A19" i="17" s="1"/>
  <c r="A20" i="17" s="1"/>
  <c r="A21" i="17" s="1"/>
  <c r="A22" i="17" s="1"/>
  <c r="A23" i="17"/>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E8" i="17"/>
  <c r="H8" i="17"/>
  <c r="K8" i="17"/>
  <c r="N8" i="17"/>
  <c r="E9" i="17"/>
  <c r="C78" i="35"/>
  <c r="F78" i="35" s="1"/>
  <c r="H9" i="17"/>
  <c r="K9" i="17"/>
  <c r="N9" i="17"/>
  <c r="E10" i="17"/>
  <c r="C79" i="35"/>
  <c r="F79" i="35"/>
  <c r="H10" i="17"/>
  <c r="K10" i="17"/>
  <c r="N10" i="17"/>
  <c r="E11" i="17"/>
  <c r="C80" i="35"/>
  <c r="B80" i="54" s="1"/>
  <c r="H11" i="17"/>
  <c r="K11" i="17"/>
  <c r="N11" i="17"/>
  <c r="E12" i="17"/>
  <c r="C81" i="35"/>
  <c r="H12" i="17"/>
  <c r="K12" i="17"/>
  <c r="N12" i="17"/>
  <c r="E13" i="17"/>
  <c r="C82" i="35"/>
  <c r="H13" i="17"/>
  <c r="K13" i="17"/>
  <c r="N13" i="17"/>
  <c r="E14" i="17"/>
  <c r="C83" i="35"/>
  <c r="B83" i="54"/>
  <c r="H14" i="17"/>
  <c r="K14" i="17"/>
  <c r="N14" i="17"/>
  <c r="E15" i="17"/>
  <c r="C84" i="35" s="1"/>
  <c r="H15" i="17"/>
  <c r="K15" i="17"/>
  <c r="N15" i="17"/>
  <c r="E16" i="17"/>
  <c r="C85" i="35"/>
  <c r="H16" i="17"/>
  <c r="K16" i="17"/>
  <c r="N16" i="17"/>
  <c r="E17" i="17"/>
  <c r="C86" i="35" s="1"/>
  <c r="H17" i="17"/>
  <c r="K17" i="17"/>
  <c r="N17" i="17"/>
  <c r="E18" i="17"/>
  <c r="C87" i="35"/>
  <c r="H18" i="17"/>
  <c r="K18" i="17"/>
  <c r="N18" i="17"/>
  <c r="E19" i="17"/>
  <c r="C88" i="35" s="1"/>
  <c r="H19" i="17"/>
  <c r="K19" i="17"/>
  <c r="N19" i="17"/>
  <c r="E20" i="17"/>
  <c r="C89" i="35" s="1"/>
  <c r="H20" i="17"/>
  <c r="K20" i="17"/>
  <c r="N20" i="17"/>
  <c r="E21" i="17"/>
  <c r="C90" i="35" s="1"/>
  <c r="F90" i="35" s="1"/>
  <c r="H21" i="17"/>
  <c r="K21" i="17"/>
  <c r="N21" i="17"/>
  <c r="E22" i="17"/>
  <c r="C91" i="35" s="1"/>
  <c r="H22" i="17"/>
  <c r="K22" i="17"/>
  <c r="N22" i="17"/>
  <c r="E23" i="17"/>
  <c r="C92" i="35"/>
  <c r="B92" i="54"/>
  <c r="H23" i="17"/>
  <c r="K23" i="17"/>
  <c r="N23" i="17"/>
  <c r="E24" i="17"/>
  <c r="C93" i="35"/>
  <c r="H24" i="17"/>
  <c r="K24" i="17"/>
  <c r="N24" i="17"/>
  <c r="E25" i="17"/>
  <c r="C94" i="35"/>
  <c r="F94" i="35"/>
  <c r="H25" i="17"/>
  <c r="K25" i="17"/>
  <c r="N25" i="17"/>
  <c r="E26" i="17"/>
  <c r="C95" i="35"/>
  <c r="B95" i="54"/>
  <c r="H26" i="17"/>
  <c r="K26" i="17"/>
  <c r="N26" i="17"/>
  <c r="E27" i="17"/>
  <c r="C96" i="35"/>
  <c r="B96" i="54"/>
  <c r="H27" i="17"/>
  <c r="K27" i="17"/>
  <c r="N27" i="17"/>
  <c r="E28" i="17"/>
  <c r="C97" i="35"/>
  <c r="B97" i="54"/>
  <c r="H28" i="17"/>
  <c r="K28" i="17"/>
  <c r="N28" i="17"/>
  <c r="E29" i="17"/>
  <c r="C98" i="35"/>
  <c r="F98" i="35"/>
  <c r="H29" i="17"/>
  <c r="K29" i="17"/>
  <c r="N29" i="17"/>
  <c r="E30" i="17"/>
  <c r="C99" i="35"/>
  <c r="B99" i="54"/>
  <c r="H30" i="17"/>
  <c r="K30" i="17"/>
  <c r="N30" i="17"/>
  <c r="E31" i="17"/>
  <c r="C100" i="35"/>
  <c r="F100" i="35"/>
  <c r="H31" i="17"/>
  <c r="K31" i="17"/>
  <c r="N31" i="17"/>
  <c r="E32" i="17"/>
  <c r="C101" i="35"/>
  <c r="H32" i="17"/>
  <c r="K32" i="17"/>
  <c r="N32" i="17"/>
  <c r="E33" i="17"/>
  <c r="C102" i="35" s="1"/>
  <c r="B102" i="54" s="1"/>
  <c r="H33" i="17"/>
  <c r="K33" i="17"/>
  <c r="N33" i="17"/>
  <c r="E34" i="17"/>
  <c r="C103" i="35" s="1"/>
  <c r="B103" i="54" s="1"/>
  <c r="H34" i="17"/>
  <c r="K34" i="17"/>
  <c r="N34" i="17"/>
  <c r="E35" i="17"/>
  <c r="C104" i="35" s="1"/>
  <c r="H35" i="17"/>
  <c r="K35" i="17"/>
  <c r="N35" i="17"/>
  <c r="E36" i="17"/>
  <c r="C105" i="35" s="1"/>
  <c r="B105" i="54" s="1"/>
  <c r="H36" i="17"/>
  <c r="K36" i="17"/>
  <c r="N36" i="17"/>
  <c r="E37" i="17"/>
  <c r="C106" i="35" s="1"/>
  <c r="H37" i="17"/>
  <c r="K37" i="17"/>
  <c r="N37" i="17"/>
  <c r="C38" i="17"/>
  <c r="D38" i="17"/>
  <c r="F38" i="17"/>
  <c r="G38" i="17"/>
  <c r="G47" i="17"/>
  <c r="I38" i="17"/>
  <c r="J38" i="17"/>
  <c r="L38" i="17"/>
  <c r="M38" i="17"/>
  <c r="E39" i="17"/>
  <c r="C108" i="35"/>
  <c r="H39" i="17"/>
  <c r="K39" i="17"/>
  <c r="N39" i="17"/>
  <c r="E40" i="17"/>
  <c r="C109" i="35" s="1"/>
  <c r="H40" i="17"/>
  <c r="K40" i="17"/>
  <c r="N40" i="17"/>
  <c r="E41" i="17"/>
  <c r="C110" i="35" s="1"/>
  <c r="F110" i="35" s="1"/>
  <c r="H41" i="17"/>
  <c r="K41" i="17"/>
  <c r="N41" i="17"/>
  <c r="E42" i="17"/>
  <c r="C111" i="35" s="1"/>
  <c r="H42" i="17"/>
  <c r="K42" i="17"/>
  <c r="N42" i="17"/>
  <c r="E43" i="17"/>
  <c r="C112" i="35" s="1"/>
  <c r="B112" i="54" s="1"/>
  <c r="H43" i="17"/>
  <c r="K43" i="17"/>
  <c r="N43" i="17"/>
  <c r="E44" i="17"/>
  <c r="C113" i="35"/>
  <c r="F113" i="35" s="1"/>
  <c r="H44" i="17"/>
  <c r="K44" i="17"/>
  <c r="N44" i="17"/>
  <c r="E45" i="17"/>
  <c r="C114" i="35" s="1"/>
  <c r="B114" i="54" s="1"/>
  <c r="H45" i="17"/>
  <c r="K45" i="17"/>
  <c r="N45" i="17"/>
  <c r="E46" i="17"/>
  <c r="C115" i="35" s="1"/>
  <c r="F115" i="35" s="1"/>
  <c r="H46" i="17"/>
  <c r="K46" i="17"/>
  <c r="N46" i="17"/>
  <c r="A1" i="106"/>
  <c r="L7" i="106"/>
  <c r="F8" i="106"/>
  <c r="J8" i="106"/>
  <c r="K8" i="106"/>
  <c r="N8" i="106"/>
  <c r="L8" i="106"/>
  <c r="M8" i="106"/>
  <c r="R8" i="106"/>
  <c r="F9" i="106"/>
  <c r="J9" i="106"/>
  <c r="K9" i="106"/>
  <c r="N9" i="106"/>
  <c r="L9" i="106"/>
  <c r="M9" i="106"/>
  <c r="R9" i="106"/>
  <c r="F10" i="106"/>
  <c r="J10" i="106"/>
  <c r="K10" i="106"/>
  <c r="N10" i="106"/>
  <c r="L10" i="106"/>
  <c r="M10" i="106"/>
  <c r="R10" i="106"/>
  <c r="F11" i="106"/>
  <c r="J11" i="106"/>
  <c r="K11" i="106"/>
  <c r="N11" i="106"/>
  <c r="L11" i="106"/>
  <c r="M11" i="106"/>
  <c r="R11" i="106"/>
  <c r="F12" i="106"/>
  <c r="J12" i="106"/>
  <c r="K12" i="106"/>
  <c r="N12" i="106" s="1"/>
  <c r="L12" i="106"/>
  <c r="M12" i="106"/>
  <c r="R12" i="106"/>
  <c r="C15" i="106"/>
  <c r="C21" i="106"/>
  <c r="F21" i="106"/>
  <c r="D15" i="106"/>
  <c r="E15" i="106"/>
  <c r="G15" i="106"/>
  <c r="H15" i="106"/>
  <c r="L15" i="106" s="1"/>
  <c r="I15" i="106"/>
  <c r="R15" i="106"/>
  <c r="F16" i="106"/>
  <c r="J16" i="106"/>
  <c r="K16" i="106"/>
  <c r="N16" i="106"/>
  <c r="L16" i="106"/>
  <c r="M16" i="106"/>
  <c r="R16" i="106"/>
  <c r="F17" i="106"/>
  <c r="J17" i="106"/>
  <c r="K17" i="106"/>
  <c r="N17" i="106" s="1"/>
  <c r="L17" i="106"/>
  <c r="M17" i="106"/>
  <c r="R17" i="106"/>
  <c r="F18" i="106"/>
  <c r="J18" i="106"/>
  <c r="K18" i="106"/>
  <c r="N18" i="106" s="1"/>
  <c r="L18" i="106"/>
  <c r="M18" i="106"/>
  <c r="R18" i="106"/>
  <c r="F19" i="106"/>
  <c r="J19" i="106"/>
  <c r="K19" i="106"/>
  <c r="N19" i="106"/>
  <c r="L19" i="106"/>
  <c r="M19" i="106"/>
  <c r="R19" i="106"/>
  <c r="F20" i="106"/>
  <c r="J20" i="106"/>
  <c r="K20" i="106"/>
  <c r="N20" i="106"/>
  <c r="L20" i="106"/>
  <c r="M20" i="106"/>
  <c r="R20" i="106"/>
  <c r="O21" i="106"/>
  <c r="R21" i="106"/>
  <c r="P21" i="106"/>
  <c r="Q21" i="106"/>
  <c r="A1" i="13"/>
  <c r="C7" i="13"/>
  <c r="F7" i="13" s="1"/>
  <c r="D7" i="13"/>
  <c r="E7" i="13"/>
  <c r="E47" i="13" s="1"/>
  <c r="G7" i="13"/>
  <c r="H7" i="13"/>
  <c r="I7" i="13"/>
  <c r="R7" i="13"/>
  <c r="A8" i="13"/>
  <c r="A9" i="13" s="1"/>
  <c r="A10" i="13" s="1"/>
  <c r="A11" i="13" s="1"/>
  <c r="A12" i="13" s="1"/>
  <c r="A13" i="13" s="1"/>
  <c r="A14" i="13"/>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F8" i="13"/>
  <c r="J8" i="13"/>
  <c r="K8" i="13"/>
  <c r="N8" i="13"/>
  <c r="L8" i="13"/>
  <c r="M8" i="13"/>
  <c r="R8" i="13"/>
  <c r="F9" i="13"/>
  <c r="J9" i="13"/>
  <c r="K9" i="13"/>
  <c r="N9" i="13" s="1"/>
  <c r="L9" i="13"/>
  <c r="M9" i="13"/>
  <c r="R9" i="13"/>
  <c r="F10" i="13"/>
  <c r="J10" i="13"/>
  <c r="K10" i="13"/>
  <c r="N10" i="13" s="1"/>
  <c r="L10" i="13"/>
  <c r="M10" i="13"/>
  <c r="R10" i="13"/>
  <c r="F11" i="13"/>
  <c r="J11" i="13"/>
  <c r="K11" i="13"/>
  <c r="N11" i="13"/>
  <c r="L11" i="13"/>
  <c r="M11" i="13"/>
  <c r="R11" i="13"/>
  <c r="F12" i="13"/>
  <c r="J12" i="13"/>
  <c r="K12" i="13"/>
  <c r="N12" i="13"/>
  <c r="L12" i="13"/>
  <c r="M12" i="13"/>
  <c r="R12" i="13"/>
  <c r="F13" i="13"/>
  <c r="J13" i="13"/>
  <c r="K13" i="13"/>
  <c r="N13" i="13"/>
  <c r="L13" i="13"/>
  <c r="M13" i="13"/>
  <c r="R13" i="13"/>
  <c r="F14" i="13"/>
  <c r="J14" i="13"/>
  <c r="K14" i="13"/>
  <c r="N14" i="13" s="1"/>
  <c r="L14" i="13"/>
  <c r="M14" i="13"/>
  <c r="R14" i="13"/>
  <c r="F15" i="13"/>
  <c r="J15" i="13"/>
  <c r="K15" i="13"/>
  <c r="N15" i="13" s="1"/>
  <c r="L15" i="13"/>
  <c r="M15" i="13"/>
  <c r="R15" i="13"/>
  <c r="F16" i="13"/>
  <c r="J16" i="13"/>
  <c r="K16" i="13"/>
  <c r="N16" i="13" s="1"/>
  <c r="L16" i="13"/>
  <c r="M16" i="13"/>
  <c r="R16" i="13"/>
  <c r="F17" i="13"/>
  <c r="J17" i="13"/>
  <c r="K17" i="13"/>
  <c r="N17" i="13" s="1"/>
  <c r="L17" i="13"/>
  <c r="M17" i="13"/>
  <c r="R17" i="13"/>
  <c r="F18" i="13"/>
  <c r="J18" i="13"/>
  <c r="K18" i="13"/>
  <c r="N18" i="13" s="1"/>
  <c r="L18" i="13"/>
  <c r="M18" i="13"/>
  <c r="R18" i="13"/>
  <c r="F19" i="13"/>
  <c r="J19" i="13"/>
  <c r="K19" i="13"/>
  <c r="N19" i="13"/>
  <c r="L19" i="13"/>
  <c r="M19" i="13"/>
  <c r="R19" i="13"/>
  <c r="F20" i="13"/>
  <c r="J20" i="13"/>
  <c r="K20" i="13"/>
  <c r="N20" i="13" s="1"/>
  <c r="L20" i="13"/>
  <c r="M20" i="13"/>
  <c r="R20" i="13"/>
  <c r="F21" i="13"/>
  <c r="J21" i="13"/>
  <c r="K21" i="13"/>
  <c r="N21" i="13"/>
  <c r="L21" i="13"/>
  <c r="M21" i="13"/>
  <c r="R21" i="13"/>
  <c r="F22" i="13"/>
  <c r="J22" i="13"/>
  <c r="K22" i="13"/>
  <c r="N22" i="13" s="1"/>
  <c r="L22" i="13"/>
  <c r="M22" i="13"/>
  <c r="R22" i="13"/>
  <c r="F23" i="13"/>
  <c r="J23" i="13"/>
  <c r="K23" i="13"/>
  <c r="N23" i="13"/>
  <c r="L23" i="13"/>
  <c r="M23" i="13"/>
  <c r="R23" i="13"/>
  <c r="F24" i="13"/>
  <c r="J24" i="13"/>
  <c r="K24" i="13"/>
  <c r="N24" i="13"/>
  <c r="L24" i="13"/>
  <c r="M24" i="13"/>
  <c r="R24" i="13"/>
  <c r="F25" i="13"/>
  <c r="J25" i="13"/>
  <c r="K25" i="13"/>
  <c r="N25" i="13"/>
  <c r="L25" i="13"/>
  <c r="M25" i="13"/>
  <c r="R25" i="13"/>
  <c r="F26" i="13"/>
  <c r="J26" i="13"/>
  <c r="K26" i="13"/>
  <c r="N26" i="13" s="1"/>
  <c r="L26" i="13"/>
  <c r="M26" i="13"/>
  <c r="R26" i="13"/>
  <c r="F27" i="13"/>
  <c r="J27" i="13"/>
  <c r="K27" i="13"/>
  <c r="N27" i="13" s="1"/>
  <c r="L27" i="13"/>
  <c r="M27" i="13"/>
  <c r="R27" i="13"/>
  <c r="F28" i="13"/>
  <c r="J28" i="13"/>
  <c r="K28" i="13"/>
  <c r="N28" i="13" s="1"/>
  <c r="L28" i="13"/>
  <c r="M28" i="13"/>
  <c r="R28" i="13"/>
  <c r="F29" i="13"/>
  <c r="J29" i="13"/>
  <c r="K29" i="13"/>
  <c r="N29" i="13" s="1"/>
  <c r="L29" i="13"/>
  <c r="M29" i="13"/>
  <c r="R29" i="13"/>
  <c r="F30" i="13"/>
  <c r="J30" i="13"/>
  <c r="K30" i="13"/>
  <c r="N30" i="13" s="1"/>
  <c r="L30" i="13"/>
  <c r="M30" i="13"/>
  <c r="R30" i="13"/>
  <c r="F31" i="13"/>
  <c r="J31" i="13"/>
  <c r="K31" i="13"/>
  <c r="N31" i="13"/>
  <c r="L31" i="13"/>
  <c r="M31" i="13"/>
  <c r="R31" i="13"/>
  <c r="F32" i="13"/>
  <c r="J32" i="13"/>
  <c r="K32" i="13"/>
  <c r="N32" i="13"/>
  <c r="L32" i="13"/>
  <c r="M32" i="13"/>
  <c r="R32" i="13"/>
  <c r="F33" i="13"/>
  <c r="J33" i="13"/>
  <c r="K33" i="13"/>
  <c r="N33" i="13"/>
  <c r="L33" i="13"/>
  <c r="M33" i="13"/>
  <c r="R33" i="13"/>
  <c r="F34" i="13"/>
  <c r="J34" i="13"/>
  <c r="K34" i="13"/>
  <c r="N34" i="13" s="1"/>
  <c r="L34" i="13"/>
  <c r="M34" i="13"/>
  <c r="R34" i="13"/>
  <c r="F35" i="13"/>
  <c r="J35" i="13"/>
  <c r="K35" i="13"/>
  <c r="N35" i="13"/>
  <c r="L35" i="13"/>
  <c r="M35" i="13"/>
  <c r="R35" i="13"/>
  <c r="F36" i="13"/>
  <c r="J36" i="13"/>
  <c r="K36" i="13"/>
  <c r="N36" i="13"/>
  <c r="L36" i="13"/>
  <c r="M36" i="13"/>
  <c r="R36" i="13"/>
  <c r="F37" i="13"/>
  <c r="J37" i="13"/>
  <c r="K37" i="13"/>
  <c r="N37" i="13"/>
  <c r="L37" i="13"/>
  <c r="M37" i="13"/>
  <c r="R37" i="13"/>
  <c r="C38" i="13"/>
  <c r="C47" i="13"/>
  <c r="F47" i="13"/>
  <c r="D38" i="13"/>
  <c r="E38" i="13"/>
  <c r="G38" i="13"/>
  <c r="J38" i="13" s="1"/>
  <c r="H38" i="13"/>
  <c r="I38" i="13"/>
  <c r="R38" i="13"/>
  <c r="F39" i="13"/>
  <c r="J39" i="13"/>
  <c r="K39" i="13"/>
  <c r="N39" i="13"/>
  <c r="L39" i="13"/>
  <c r="M39" i="13"/>
  <c r="R39" i="13"/>
  <c r="F40" i="13"/>
  <c r="J40" i="13"/>
  <c r="K40" i="13"/>
  <c r="N40" i="13" s="1"/>
  <c r="L40" i="13"/>
  <c r="M40" i="13"/>
  <c r="R40" i="13"/>
  <c r="F41" i="13"/>
  <c r="J41" i="13"/>
  <c r="K41" i="13"/>
  <c r="N41" i="13" s="1"/>
  <c r="L41" i="13"/>
  <c r="M41" i="13"/>
  <c r="R41" i="13"/>
  <c r="F42" i="13"/>
  <c r="J42" i="13"/>
  <c r="K42" i="13"/>
  <c r="N42" i="13" s="1"/>
  <c r="L42" i="13"/>
  <c r="M42" i="13"/>
  <c r="R42" i="13"/>
  <c r="F43" i="13"/>
  <c r="J43" i="13"/>
  <c r="K43" i="13"/>
  <c r="L43" i="13"/>
  <c r="M43" i="13"/>
  <c r="R43" i="13"/>
  <c r="F44" i="13"/>
  <c r="J44" i="13"/>
  <c r="K44" i="13"/>
  <c r="N44" i="13"/>
  <c r="L44" i="13"/>
  <c r="M44" i="13"/>
  <c r="R44" i="13"/>
  <c r="F45" i="13"/>
  <c r="J45" i="13"/>
  <c r="K45" i="13"/>
  <c r="N45" i="13"/>
  <c r="L45" i="13"/>
  <c r="M45" i="13"/>
  <c r="R45" i="13"/>
  <c r="F46" i="13"/>
  <c r="J46" i="13"/>
  <c r="K46" i="13"/>
  <c r="N46" i="13" s="1"/>
  <c r="L46" i="13"/>
  <c r="M46" i="13"/>
  <c r="R46" i="13"/>
  <c r="O47" i="13"/>
  <c r="R47" i="13"/>
  <c r="P47" i="13"/>
  <c r="Q47" i="13"/>
  <c r="A1" i="12"/>
  <c r="F7" i="12"/>
  <c r="J7" i="12"/>
  <c r="F8" i="12"/>
  <c r="J8" i="12"/>
  <c r="F9" i="12"/>
  <c r="J9" i="12"/>
  <c r="F10" i="12"/>
  <c r="J10" i="12"/>
  <c r="F11" i="12"/>
  <c r="J11" i="12"/>
  <c r="C14" i="12"/>
  <c r="C20" i="12" s="1"/>
  <c r="D14" i="12"/>
  <c r="D20" i="12"/>
  <c r="E14" i="12"/>
  <c r="E20" i="12" s="1"/>
  <c r="G14" i="12"/>
  <c r="G20" i="12" s="1"/>
  <c r="J20" i="12" s="1"/>
  <c r="H14" i="12"/>
  <c r="I14" i="12"/>
  <c r="F15" i="12"/>
  <c r="J15" i="12"/>
  <c r="F16" i="12"/>
  <c r="J16" i="12"/>
  <c r="F17" i="12"/>
  <c r="J17" i="12"/>
  <c r="F18" i="12"/>
  <c r="J18" i="12"/>
  <c r="F19" i="12"/>
  <c r="J19" i="12"/>
  <c r="H20" i="12"/>
  <c r="A1" i="11"/>
  <c r="C6" i="11"/>
  <c r="F6" i="11" s="1"/>
  <c r="D6" i="11"/>
  <c r="E6" i="11"/>
  <c r="G6" i="11"/>
  <c r="J6" i="11"/>
  <c r="H6" i="11"/>
  <c r="I6" i="11"/>
  <c r="A7" i="11"/>
  <c r="A8" i="11"/>
  <c r="A9" i="11" s="1"/>
  <c r="A10" i="1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c r="A36" i="11" s="1"/>
  <c r="A37" i="11" s="1"/>
  <c r="A38" i="11" s="1"/>
  <c r="A39" i="11" s="1"/>
  <c r="A40" i="11" s="1"/>
  <c r="A41" i="11" s="1"/>
  <c r="A42" i="11" s="1"/>
  <c r="A43" i="11" s="1"/>
  <c r="A44" i="11" s="1"/>
  <c r="A45" i="11" s="1"/>
  <c r="A46" i="11" s="1"/>
  <c r="F7" i="11"/>
  <c r="J7" i="11"/>
  <c r="F8" i="11"/>
  <c r="J8" i="11"/>
  <c r="F9" i="11"/>
  <c r="J9" i="11"/>
  <c r="F10" i="11"/>
  <c r="J10" i="11"/>
  <c r="F11" i="11"/>
  <c r="J11" i="11"/>
  <c r="F12" i="11"/>
  <c r="J12" i="11"/>
  <c r="F13" i="11"/>
  <c r="J13" i="11"/>
  <c r="F14" i="11"/>
  <c r="J14" i="11"/>
  <c r="F15" i="11"/>
  <c r="J15" i="11"/>
  <c r="F16" i="11"/>
  <c r="J16" i="11"/>
  <c r="F17" i="11"/>
  <c r="J17" i="11"/>
  <c r="F18" i="11"/>
  <c r="J18" i="11"/>
  <c r="F19" i="11"/>
  <c r="J19" i="11"/>
  <c r="F20" i="11"/>
  <c r="J20" i="11"/>
  <c r="F21" i="11"/>
  <c r="J21" i="11"/>
  <c r="F22" i="11"/>
  <c r="J22" i="11"/>
  <c r="F23" i="11"/>
  <c r="J23" i="11"/>
  <c r="F24" i="11"/>
  <c r="J24" i="11"/>
  <c r="F25" i="11"/>
  <c r="J25" i="11"/>
  <c r="F26" i="11"/>
  <c r="J26" i="11"/>
  <c r="F27" i="11"/>
  <c r="J27" i="11"/>
  <c r="F28" i="11"/>
  <c r="J28" i="11"/>
  <c r="F29" i="11"/>
  <c r="J29" i="11"/>
  <c r="F30" i="11"/>
  <c r="J30" i="11"/>
  <c r="F31" i="11"/>
  <c r="J31" i="11"/>
  <c r="F32" i="11"/>
  <c r="J32" i="11"/>
  <c r="F33" i="11"/>
  <c r="J33" i="11"/>
  <c r="F34" i="11"/>
  <c r="J34" i="11"/>
  <c r="F35" i="11"/>
  <c r="J35" i="11"/>
  <c r="F36" i="11"/>
  <c r="J36" i="11"/>
  <c r="C37" i="11"/>
  <c r="D37" i="11"/>
  <c r="E37" i="11"/>
  <c r="G37" i="11"/>
  <c r="G46" i="11"/>
  <c r="H37" i="11"/>
  <c r="I37" i="11"/>
  <c r="F38" i="11"/>
  <c r="J38" i="11"/>
  <c r="F39" i="11"/>
  <c r="J39" i="11"/>
  <c r="F40" i="11"/>
  <c r="J40" i="11"/>
  <c r="F41" i="11"/>
  <c r="J41" i="11"/>
  <c r="F42" i="11"/>
  <c r="J42" i="11"/>
  <c r="F43" i="11"/>
  <c r="J43" i="11"/>
  <c r="F44" i="11"/>
  <c r="J44" i="11"/>
  <c r="F45" i="11"/>
  <c r="J45" i="11"/>
  <c r="A1" i="70"/>
  <c r="J30" i="70"/>
  <c r="K30" i="70"/>
  <c r="L30" i="70"/>
  <c r="M30" i="70"/>
  <c r="N30" i="70"/>
  <c r="O30" i="70"/>
  <c r="P30" i="70"/>
  <c r="Q30" i="70"/>
  <c r="R30" i="70"/>
  <c r="A1" i="69"/>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A1" i="68"/>
  <c r="A1" i="67"/>
  <c r="A1" i="66"/>
  <c r="G7" i="66"/>
  <c r="A1" i="77"/>
  <c r="N18" i="77"/>
  <c r="G10" i="66" s="1"/>
  <c r="O18" i="77"/>
  <c r="H10" i="66" s="1"/>
  <c r="H11" i="66" s="1"/>
  <c r="P18" i="77"/>
  <c r="I10" i="66" s="1"/>
  <c r="R18" i="77"/>
  <c r="N31" i="77"/>
  <c r="J10" i="66" s="1"/>
  <c r="O31" i="77"/>
  <c r="K10" i="66"/>
  <c r="P31" i="77"/>
  <c r="L10" i="66" s="1"/>
  <c r="R31" i="77"/>
  <c r="N42" i="77"/>
  <c r="G16" i="66" s="1"/>
  <c r="O42" i="77"/>
  <c r="H16" i="66" s="1"/>
  <c r="P42" i="77"/>
  <c r="I16" i="66" s="1"/>
  <c r="R42" i="77"/>
  <c r="N53" i="77"/>
  <c r="J16" i="66"/>
  <c r="O53" i="77"/>
  <c r="K16" i="66" s="1"/>
  <c r="P53" i="77"/>
  <c r="L16" i="66" s="1"/>
  <c r="R53" i="77"/>
  <c r="N64" i="77"/>
  <c r="D30" i="66" s="1"/>
  <c r="O64" i="77"/>
  <c r="E30" i="66" s="1"/>
  <c r="P64" i="77"/>
  <c r="F30" i="66" s="1"/>
  <c r="R64" i="77"/>
  <c r="N75" i="77"/>
  <c r="G30" i="66" s="1"/>
  <c r="O75" i="77"/>
  <c r="P75" i="77"/>
  <c r="I30" i="66" s="1"/>
  <c r="R75" i="77"/>
  <c r="N86" i="77"/>
  <c r="J30" i="66" s="1"/>
  <c r="O86" i="77"/>
  <c r="K30" i="66" s="1"/>
  <c r="P86" i="77"/>
  <c r="L30" i="66"/>
  <c r="R86" i="77"/>
  <c r="N93" i="77"/>
  <c r="D37" i="66" s="1"/>
  <c r="O93" i="77"/>
  <c r="P93" i="77"/>
  <c r="F37" i="66"/>
  <c r="R93" i="77"/>
  <c r="N100" i="77"/>
  <c r="O100" i="77"/>
  <c r="H37" i="66" s="1"/>
  <c r="P100" i="77"/>
  <c r="I37" i="66"/>
  <c r="R100" i="77"/>
  <c r="N107" i="77"/>
  <c r="J37" i="66" s="1"/>
  <c r="O107" i="77"/>
  <c r="K37" i="66" s="1"/>
  <c r="P107" i="77"/>
  <c r="R107" i="77"/>
  <c r="N115" i="77"/>
  <c r="O115" i="77"/>
  <c r="H9" i="67" s="1"/>
  <c r="P115" i="77"/>
  <c r="I9" i="67"/>
  <c r="R115" i="77"/>
  <c r="N122" i="77"/>
  <c r="O122" i="77"/>
  <c r="K9" i="67"/>
  <c r="P122" i="77"/>
  <c r="R122" i="77"/>
  <c r="N129" i="77"/>
  <c r="D14" i="67"/>
  <c r="O129" i="77"/>
  <c r="E14" i="67"/>
  <c r="P129" i="77"/>
  <c r="R129" i="77"/>
  <c r="N136" i="77"/>
  <c r="G14" i="67" s="1"/>
  <c r="O136" i="77"/>
  <c r="H14" i="67" s="1"/>
  <c r="P136" i="77"/>
  <c r="I14" i="67" s="1"/>
  <c r="R136" i="77"/>
  <c r="N143" i="77"/>
  <c r="J14" i="67" s="1"/>
  <c r="J15" i="67" s="1"/>
  <c r="O143" i="77"/>
  <c r="K14" i="67"/>
  <c r="P143" i="77"/>
  <c r="L14" i="67" s="1"/>
  <c r="R143" i="77"/>
  <c r="N150" i="77"/>
  <c r="D19" i="67"/>
  <c r="O150" i="77"/>
  <c r="E19" i="67" s="1"/>
  <c r="P150" i="77"/>
  <c r="F19" i="67"/>
  <c r="R150" i="77"/>
  <c r="N157" i="77"/>
  <c r="G19" i="67"/>
  <c r="O157" i="77"/>
  <c r="P157" i="77"/>
  <c r="I19" i="67" s="1"/>
  <c r="R157" i="77"/>
  <c r="N164" i="77"/>
  <c r="J19" i="67" s="1"/>
  <c r="O164" i="77"/>
  <c r="K19" i="67" s="1"/>
  <c r="P164" i="77"/>
  <c r="L19" i="67"/>
  <c r="R164" i="77"/>
  <c r="N172" i="77"/>
  <c r="O172" i="77"/>
  <c r="P172" i="77"/>
  <c r="I8" i="68" s="1"/>
  <c r="R172" i="77"/>
  <c r="N179" i="77"/>
  <c r="J8" i="68" s="1"/>
  <c r="O179" i="77"/>
  <c r="K8" i="68"/>
  <c r="P179" i="77"/>
  <c r="L8" i="68"/>
  <c r="R179" i="77"/>
  <c r="N186" i="77"/>
  <c r="D12" i="68"/>
  <c r="O186" i="77"/>
  <c r="E12" i="68"/>
  <c r="P186" i="77"/>
  <c r="F12" i="68" s="1"/>
  <c r="R186" i="77"/>
  <c r="N193" i="77"/>
  <c r="G12" i="68"/>
  <c r="O193" i="77"/>
  <c r="H12" i="68"/>
  <c r="P193" i="77"/>
  <c r="I12" i="68" s="1"/>
  <c r="R193" i="77"/>
  <c r="N200" i="77"/>
  <c r="J12" i="68" s="1"/>
  <c r="O200" i="77"/>
  <c r="K12" i="68" s="1"/>
  <c r="P200" i="77"/>
  <c r="L12" i="68" s="1"/>
  <c r="R200" i="77"/>
  <c r="N207" i="77"/>
  <c r="D16" i="68"/>
  <c r="O207" i="77"/>
  <c r="E16" i="68" s="1"/>
  <c r="P207" i="77"/>
  <c r="F16" i="68"/>
  <c r="R207" i="77"/>
  <c r="N214" i="77"/>
  <c r="G16" i="68" s="1"/>
  <c r="O214" i="77"/>
  <c r="H16" i="68" s="1"/>
  <c r="P214" i="77"/>
  <c r="I16" i="68" s="1"/>
  <c r="R214" i="77"/>
  <c r="N221" i="77"/>
  <c r="J16" i="68" s="1"/>
  <c r="O221" i="77"/>
  <c r="K16" i="68" s="1"/>
  <c r="P221" i="77"/>
  <c r="L16" i="68"/>
  <c r="R221" i="77"/>
  <c r="A1" i="76"/>
  <c r="M18" i="76"/>
  <c r="N18" i="76"/>
  <c r="G9" i="66" s="1"/>
  <c r="O18" i="76"/>
  <c r="H9" i="66"/>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R42" i="76"/>
  <c r="T42" i="76"/>
  <c r="U42" i="76"/>
  <c r="V42" i="76"/>
  <c r="W42" i="76"/>
  <c r="M53" i="76"/>
  <c r="N53" i="76"/>
  <c r="J15" i="66" s="1"/>
  <c r="O53" i="76"/>
  <c r="K15" i="66"/>
  <c r="P53" i="76"/>
  <c r="L15" i="66" s="1"/>
  <c r="R53" i="76"/>
  <c r="T53" i="76"/>
  <c r="U53" i="76"/>
  <c r="V53" i="76"/>
  <c r="W53" i="76"/>
  <c r="M64" i="76"/>
  <c r="N64" i="76"/>
  <c r="D29" i="66" s="1"/>
  <c r="O64" i="76"/>
  <c r="E29" i="66"/>
  <c r="P64" i="76"/>
  <c r="F29" i="66" s="1"/>
  <c r="R64" i="76"/>
  <c r="T64" i="76"/>
  <c r="U64" i="76"/>
  <c r="V64" i="76"/>
  <c r="W64" i="76"/>
  <c r="M75" i="76"/>
  <c r="N75" i="76"/>
  <c r="G29" i="66" s="1"/>
  <c r="O75" i="76"/>
  <c r="H29" i="66"/>
  <c r="P75" i="76"/>
  <c r="I29" i="66" s="1"/>
  <c r="R75" i="76"/>
  <c r="T75" i="76"/>
  <c r="U75" i="76"/>
  <c r="V75" i="76"/>
  <c r="W75" i="76"/>
  <c r="M86" i="76"/>
  <c r="N86" i="76"/>
  <c r="J29" i="66" s="1"/>
  <c r="O86" i="76"/>
  <c r="K29" i="66"/>
  <c r="P86" i="76"/>
  <c r="L29" i="66" s="1"/>
  <c r="R86" i="76"/>
  <c r="T86" i="76"/>
  <c r="U86" i="76"/>
  <c r="V86" i="76"/>
  <c r="W86" i="76"/>
  <c r="M93" i="76"/>
  <c r="N93" i="76"/>
  <c r="D36" i="66" s="1"/>
  <c r="O93" i="76"/>
  <c r="E36" i="66" s="1"/>
  <c r="P93" i="76"/>
  <c r="F36" i="66"/>
  <c r="R93" i="76"/>
  <c r="T93" i="76"/>
  <c r="U93" i="76"/>
  <c r="V93" i="76"/>
  <c r="W93" i="76"/>
  <c r="M100" i="76"/>
  <c r="N100" i="76"/>
  <c r="G36" i="66"/>
  <c r="O100" i="76"/>
  <c r="H36" i="66" s="1"/>
  <c r="P100" i="76"/>
  <c r="I36" i="66"/>
  <c r="R100" i="76"/>
  <c r="T100" i="76"/>
  <c r="U100" i="76"/>
  <c r="V100" i="76"/>
  <c r="W100" i="76"/>
  <c r="M107" i="76"/>
  <c r="N107" i="76"/>
  <c r="O107" i="76"/>
  <c r="K36" i="66" s="1"/>
  <c r="P107" i="76"/>
  <c r="L36" i="66" s="1"/>
  <c r="R107" i="76"/>
  <c r="T107" i="76"/>
  <c r="U107" i="76"/>
  <c r="V107" i="76"/>
  <c r="W107" i="76"/>
  <c r="W108" i="76" s="1"/>
  <c r="M115" i="76"/>
  <c r="N115" i="76"/>
  <c r="O115" i="76"/>
  <c r="H7" i="68"/>
  <c r="P115" i="76"/>
  <c r="I7" i="68" s="1"/>
  <c r="R115" i="76"/>
  <c r="T115" i="76"/>
  <c r="U115" i="76"/>
  <c r="V115" i="76"/>
  <c r="W115" i="76"/>
  <c r="M122" i="76"/>
  <c r="N122" i="76"/>
  <c r="O122" i="76"/>
  <c r="K7" i="68" s="1"/>
  <c r="P122" i="76"/>
  <c r="L7" i="68"/>
  <c r="R122" i="76"/>
  <c r="R165" i="76" s="1"/>
  <c r="T122" i="76"/>
  <c r="U122" i="76"/>
  <c r="V122" i="76"/>
  <c r="W122" i="76"/>
  <c r="M129" i="76"/>
  <c r="N129" i="76"/>
  <c r="O129" i="76"/>
  <c r="E11" i="68" s="1"/>
  <c r="P129" i="76"/>
  <c r="F11" i="68"/>
  <c r="R129" i="76"/>
  <c r="T129" i="76"/>
  <c r="U129" i="76"/>
  <c r="V129" i="76"/>
  <c r="W129" i="76"/>
  <c r="M136" i="76"/>
  <c r="N136" i="76"/>
  <c r="G11" i="68"/>
  <c r="O136" i="76"/>
  <c r="H11" i="68" s="1"/>
  <c r="P136" i="76"/>
  <c r="I11" i="68"/>
  <c r="R136" i="76"/>
  <c r="T136" i="76"/>
  <c r="U136" i="76"/>
  <c r="V136" i="76"/>
  <c r="W136" i="76"/>
  <c r="M143" i="76"/>
  <c r="N143" i="76"/>
  <c r="J11" i="68" s="1"/>
  <c r="O143" i="76"/>
  <c r="K11" i="68"/>
  <c r="P143" i="76"/>
  <c r="L11" i="68"/>
  <c r="R143" i="76"/>
  <c r="T143" i="76"/>
  <c r="U143" i="76"/>
  <c r="V143" i="76"/>
  <c r="V165" i="76" s="1"/>
  <c r="W143" i="76"/>
  <c r="M150" i="76"/>
  <c r="N150" i="76"/>
  <c r="D15" i="68" s="1"/>
  <c r="O150" i="76"/>
  <c r="E15" i="68"/>
  <c r="P150" i="76"/>
  <c r="R150" i="76"/>
  <c r="T150" i="76"/>
  <c r="U150" i="76"/>
  <c r="V150" i="76"/>
  <c r="W150" i="76"/>
  <c r="M157" i="76"/>
  <c r="N157" i="76"/>
  <c r="G15" i="68" s="1"/>
  <c r="O157" i="76"/>
  <c r="H15" i="68" s="1"/>
  <c r="P157" i="76"/>
  <c r="I15" i="68"/>
  <c r="R157" i="76"/>
  <c r="T157" i="76"/>
  <c r="U157" i="76"/>
  <c r="V157" i="76"/>
  <c r="W157" i="76"/>
  <c r="M164" i="76"/>
  <c r="N164" i="76"/>
  <c r="J15" i="68" s="1"/>
  <c r="O164" i="76"/>
  <c r="K15" i="68" s="1"/>
  <c r="P164" i="76"/>
  <c r="L15" i="68"/>
  <c r="R164" i="76"/>
  <c r="T164" i="76"/>
  <c r="U164" i="76"/>
  <c r="V164" i="76"/>
  <c r="W164" i="76"/>
  <c r="A1" i="75"/>
  <c r="M18" i="75"/>
  <c r="N18" i="75"/>
  <c r="G8" i="66" s="1"/>
  <c r="O18" i="75"/>
  <c r="H8" i="66" s="1"/>
  <c r="P18" i="75"/>
  <c r="I8" i="66"/>
  <c r="R18" i="75"/>
  <c r="T18" i="75"/>
  <c r="U18" i="75"/>
  <c r="V18" i="75"/>
  <c r="W18" i="75"/>
  <c r="M31" i="75"/>
  <c r="N31" i="75"/>
  <c r="J8" i="66" s="1"/>
  <c r="O31" i="75"/>
  <c r="K8" i="66" s="1"/>
  <c r="P31" i="75"/>
  <c r="L8" i="66"/>
  <c r="R31" i="75"/>
  <c r="T31" i="75"/>
  <c r="U31" i="75"/>
  <c r="V31" i="75"/>
  <c r="W31" i="75"/>
  <c r="M42" i="75"/>
  <c r="N42" i="75"/>
  <c r="G14" i="66" s="1"/>
  <c r="O42" i="75"/>
  <c r="H14" i="66" s="1"/>
  <c r="P42" i="75"/>
  <c r="I14" i="66" s="1"/>
  <c r="I17" i="66" s="1"/>
  <c r="R42" i="75"/>
  <c r="T42" i="75"/>
  <c r="U42" i="75"/>
  <c r="V42" i="75"/>
  <c r="W42" i="75"/>
  <c r="M53" i="75"/>
  <c r="N53" i="75"/>
  <c r="J14" i="66" s="1"/>
  <c r="O53" i="75"/>
  <c r="K14" i="66" s="1"/>
  <c r="P53" i="75"/>
  <c r="L14" i="66"/>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c r="R97" i="75"/>
  <c r="T97" i="75"/>
  <c r="U97" i="75"/>
  <c r="V97" i="75"/>
  <c r="W97" i="75"/>
  <c r="M108" i="75"/>
  <c r="N108" i="75"/>
  <c r="J28" i="66"/>
  <c r="O108" i="75"/>
  <c r="K28" i="66"/>
  <c r="P108" i="75"/>
  <c r="L28" i="66" s="1"/>
  <c r="R108" i="75"/>
  <c r="T108" i="75"/>
  <c r="U108" i="75"/>
  <c r="V108" i="75"/>
  <c r="W108" i="75"/>
  <c r="M115" i="75"/>
  <c r="N115" i="75"/>
  <c r="D35" i="66"/>
  <c r="O115" i="75"/>
  <c r="E35" i="66"/>
  <c r="P115" i="75"/>
  <c r="F35" i="66" s="1"/>
  <c r="R115" i="75"/>
  <c r="T115" i="75"/>
  <c r="U115" i="75"/>
  <c r="V115" i="75"/>
  <c r="V130" i="75" s="1"/>
  <c r="W115" i="75"/>
  <c r="M122" i="75"/>
  <c r="N122" i="75"/>
  <c r="O122" i="75"/>
  <c r="P122" i="75"/>
  <c r="I35" i="66"/>
  <c r="R122" i="75"/>
  <c r="T122" i="75"/>
  <c r="U122" i="75"/>
  <c r="V122" i="75"/>
  <c r="W122" i="75"/>
  <c r="M129" i="75"/>
  <c r="M130" i="75" s="1"/>
  <c r="N129" i="75"/>
  <c r="O129" i="75"/>
  <c r="K35" i="66" s="1"/>
  <c r="P129" i="75"/>
  <c r="L35" i="66" s="1"/>
  <c r="R129" i="75"/>
  <c r="T129" i="75"/>
  <c r="U129" i="75"/>
  <c r="V129" i="75"/>
  <c r="W129" i="75"/>
  <c r="M137" i="75"/>
  <c r="N137" i="75"/>
  <c r="G8" i="67"/>
  <c r="O137" i="75"/>
  <c r="H8" i="67"/>
  <c r="P137" i="75"/>
  <c r="I8" i="67"/>
  <c r="R137" i="75"/>
  <c r="T137" i="75"/>
  <c r="U137" i="75"/>
  <c r="V137" i="75"/>
  <c r="W137" i="75"/>
  <c r="M144" i="75"/>
  <c r="N144" i="75"/>
  <c r="J8" i="67" s="1"/>
  <c r="O144" i="75"/>
  <c r="K8" i="67"/>
  <c r="P144" i="75"/>
  <c r="L8" i="67"/>
  <c r="R144" i="75"/>
  <c r="T144" i="75"/>
  <c r="U144" i="75"/>
  <c r="V144" i="75"/>
  <c r="W144" i="75"/>
  <c r="M151" i="75"/>
  <c r="N151" i="75"/>
  <c r="D13" i="67" s="1"/>
  <c r="O151" i="75"/>
  <c r="E13" i="67" s="1"/>
  <c r="P151" i="75"/>
  <c r="F13" i="67"/>
  <c r="R151" i="75"/>
  <c r="T151" i="75"/>
  <c r="U151" i="75"/>
  <c r="V151" i="75"/>
  <c r="W151" i="75"/>
  <c r="M158" i="75"/>
  <c r="N158" i="75"/>
  <c r="G13" i="67" s="1"/>
  <c r="O158" i="75"/>
  <c r="H13" i="67" s="1"/>
  <c r="P158" i="75"/>
  <c r="I13" i="67"/>
  <c r="R158" i="75"/>
  <c r="T158" i="75"/>
  <c r="U158" i="75"/>
  <c r="V158" i="75"/>
  <c r="W158" i="75"/>
  <c r="M165" i="75"/>
  <c r="N165" i="75"/>
  <c r="J13" i="67" s="1"/>
  <c r="O165" i="75"/>
  <c r="K13" i="67" s="1"/>
  <c r="P165" i="75"/>
  <c r="L13" i="67"/>
  <c r="R165" i="75"/>
  <c r="T165" i="75"/>
  <c r="U165" i="75"/>
  <c r="V165" i="75"/>
  <c r="W165" i="75"/>
  <c r="M172" i="75"/>
  <c r="N172" i="75"/>
  <c r="D18" i="67" s="1"/>
  <c r="O172" i="75"/>
  <c r="E18" i="67" s="1"/>
  <c r="P172" i="75"/>
  <c r="F18" i="67"/>
  <c r="R172" i="75"/>
  <c r="T172" i="75"/>
  <c r="U172" i="75"/>
  <c r="V172" i="75"/>
  <c r="W172" i="75"/>
  <c r="M179" i="75"/>
  <c r="N179" i="75"/>
  <c r="G18" i="67" s="1"/>
  <c r="O179" i="75"/>
  <c r="H18" i="67" s="1"/>
  <c r="P179" i="75"/>
  <c r="I18" i="67"/>
  <c r="R179" i="75"/>
  <c r="T179" i="75"/>
  <c r="U179" i="75"/>
  <c r="V179" i="75"/>
  <c r="W179" i="75"/>
  <c r="M186" i="75"/>
  <c r="N186" i="75"/>
  <c r="J18" i="67" s="1"/>
  <c r="O186" i="75"/>
  <c r="K18" i="67" s="1"/>
  <c r="P186" i="75"/>
  <c r="L18" i="67"/>
  <c r="R186" i="75"/>
  <c r="T186" i="75"/>
  <c r="U186" i="75"/>
  <c r="V186" i="75"/>
  <c r="W186" i="75"/>
  <c r="A1" i="74"/>
  <c r="A7" i="74"/>
  <c r="A8" i="74" s="1"/>
  <c r="A9" i="74" s="1"/>
  <c r="A10" i="74" s="1"/>
  <c r="A11" i="74" s="1"/>
  <c r="A12" i="74"/>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c r="S38" i="74"/>
  <c r="M49" i="74"/>
  <c r="J13" i="66"/>
  <c r="N49" i="74"/>
  <c r="L13" i="66" s="1"/>
  <c r="S49" i="74"/>
  <c r="M60" i="74"/>
  <c r="D27" i="66" s="1"/>
  <c r="N60" i="74"/>
  <c r="F27" i="66" s="1"/>
  <c r="S60" i="74"/>
  <c r="M71" i="74"/>
  <c r="G27" i="66" s="1"/>
  <c r="N71" i="74"/>
  <c r="I27" i="66"/>
  <c r="S71" i="74"/>
  <c r="M82" i="74"/>
  <c r="J27" i="66"/>
  <c r="N82" i="74"/>
  <c r="S82" i="74"/>
  <c r="M89" i="74"/>
  <c r="D34" i="66" s="1"/>
  <c r="N89" i="74"/>
  <c r="F34" i="66"/>
  <c r="S89" i="74"/>
  <c r="M96" i="74"/>
  <c r="N96" i="74"/>
  <c r="I34" i="66" s="1"/>
  <c r="S96" i="74"/>
  <c r="M103" i="74"/>
  <c r="J34" i="66" s="1"/>
  <c r="N103" i="74"/>
  <c r="L34" i="66" s="1"/>
  <c r="S103" i="74"/>
  <c r="M111" i="74"/>
  <c r="G7" i="67" s="1"/>
  <c r="N111" i="74"/>
  <c r="I7" i="67" s="1"/>
  <c r="S111" i="74"/>
  <c r="M118" i="74"/>
  <c r="J7" i="67"/>
  <c r="N118" i="74"/>
  <c r="L7" i="67" s="1"/>
  <c r="S118" i="74"/>
  <c r="M125" i="74"/>
  <c r="N125" i="74"/>
  <c r="F12" i="67"/>
  <c r="S125" i="74"/>
  <c r="M132" i="74"/>
  <c r="G12" i="67" s="1"/>
  <c r="N132" i="74"/>
  <c r="I12" i="67" s="1"/>
  <c r="S132" i="74"/>
  <c r="M139" i="74"/>
  <c r="J12" i="67" s="1"/>
  <c r="N139" i="74"/>
  <c r="S139" i="74"/>
  <c r="M146" i="74"/>
  <c r="D17" i="67"/>
  <c r="N146" i="74"/>
  <c r="F17" i="67" s="1"/>
  <c r="S146" i="74"/>
  <c r="M153" i="74"/>
  <c r="G17" i="67" s="1"/>
  <c r="N153" i="74"/>
  <c r="S153" i="74"/>
  <c r="M160" i="74"/>
  <c r="J17" i="67" s="1"/>
  <c r="N160" i="74"/>
  <c r="L17" i="67"/>
  <c r="S160" i="74"/>
  <c r="A1" i="73"/>
  <c r="N18" i="73"/>
  <c r="G6" i="66"/>
  <c r="O18" i="73"/>
  <c r="H6" i="66"/>
  <c r="P18" i="73"/>
  <c r="I6" i="66" s="1"/>
  <c r="R18" i="73"/>
  <c r="N31" i="73"/>
  <c r="J6" i="66"/>
  <c r="O31" i="73"/>
  <c r="K6" i="66" s="1"/>
  <c r="P31" i="73"/>
  <c r="L6" i="66" s="1"/>
  <c r="R31" i="73"/>
  <c r="N42" i="73"/>
  <c r="G12" i="66" s="1"/>
  <c r="G17" i="66" s="1"/>
  <c r="O42" i="73"/>
  <c r="H12" i="66" s="1"/>
  <c r="P42" i="73"/>
  <c r="I12" i="66"/>
  <c r="R42" i="73"/>
  <c r="N53" i="73"/>
  <c r="J12" i="66" s="1"/>
  <c r="O53" i="73"/>
  <c r="K12" i="66"/>
  <c r="K17" i="66"/>
  <c r="P53" i="73"/>
  <c r="L12" i="66"/>
  <c r="R53" i="73"/>
  <c r="N86" i="73"/>
  <c r="D26" i="66" s="1"/>
  <c r="O86" i="73"/>
  <c r="E26" i="66"/>
  <c r="P86" i="73"/>
  <c r="F26" i="66" s="1"/>
  <c r="R86" i="73"/>
  <c r="N97" i="73"/>
  <c r="G26" i="66"/>
  <c r="O97" i="73"/>
  <c r="H26" i="66"/>
  <c r="H31" i="66" s="1"/>
  <c r="H32" i="66" s="1"/>
  <c r="P97" i="73"/>
  <c r="I26" i="66" s="1"/>
  <c r="R97" i="73"/>
  <c r="N108" i="73"/>
  <c r="O108" i="73"/>
  <c r="K26" i="66" s="1"/>
  <c r="K31" i="66" s="1"/>
  <c r="K32" i="66" s="1"/>
  <c r="P108" i="73"/>
  <c r="L26" i="66"/>
  <c r="R108" i="73"/>
  <c r="N115" i="73"/>
  <c r="D33" i="66" s="1"/>
  <c r="O115" i="73"/>
  <c r="E33" i="66" s="1"/>
  <c r="P115" i="73"/>
  <c r="F33" i="66"/>
  <c r="R115" i="73"/>
  <c r="N122" i="73"/>
  <c r="G33" i="66"/>
  <c r="O122" i="73"/>
  <c r="H33" i="66"/>
  <c r="P122" i="73"/>
  <c r="I33" i="66"/>
  <c r="I38" i="66" s="1"/>
  <c r="R122" i="73"/>
  <c r="N129" i="73"/>
  <c r="O129" i="73"/>
  <c r="P129" i="73"/>
  <c r="L33" i="66"/>
  <c r="R129" i="73"/>
  <c r="G6" i="67"/>
  <c r="O137" i="73"/>
  <c r="H6" i="67"/>
  <c r="P137" i="73"/>
  <c r="I6" i="67" s="1"/>
  <c r="I10" i="67" s="1"/>
  <c r="R137" i="73"/>
  <c r="R187" i="73"/>
  <c r="O144" i="73"/>
  <c r="K6" i="67" s="1"/>
  <c r="P144" i="73"/>
  <c r="L6" i="67"/>
  <c r="R144" i="73"/>
  <c r="N151" i="73"/>
  <c r="D11" i="67" s="1"/>
  <c r="O151" i="73"/>
  <c r="E11" i="67"/>
  <c r="E15" i="67"/>
  <c r="E21" i="67" s="1"/>
  <c r="P151" i="73"/>
  <c r="F11" i="67" s="1"/>
  <c r="R151" i="73"/>
  <c r="N158" i="73"/>
  <c r="G11" i="67" s="1"/>
  <c r="G15" i="67" s="1"/>
  <c r="O158" i="73"/>
  <c r="H11" i="67"/>
  <c r="P158" i="73"/>
  <c r="R158" i="73"/>
  <c r="N165" i="73"/>
  <c r="J11" i="67"/>
  <c r="O165" i="73"/>
  <c r="K11" i="67" s="1"/>
  <c r="K15" i="67" s="1"/>
  <c r="P165" i="73"/>
  <c r="L11" i="67" s="1"/>
  <c r="R165" i="73"/>
  <c r="N172" i="73"/>
  <c r="D16" i="67" s="1"/>
  <c r="D20" i="67" s="1"/>
  <c r="O172" i="73"/>
  <c r="E16" i="67"/>
  <c r="P172" i="73"/>
  <c r="F16" i="67" s="1"/>
  <c r="R172" i="73"/>
  <c r="N179" i="73"/>
  <c r="G16" i="67"/>
  <c r="O179" i="73"/>
  <c r="H16" i="67" s="1"/>
  <c r="P179" i="73"/>
  <c r="I16" i="67" s="1"/>
  <c r="R179" i="73"/>
  <c r="N186" i="73"/>
  <c r="J16" i="67" s="1"/>
  <c r="O186" i="73"/>
  <c r="K16" i="67"/>
  <c r="K20" i="67" s="1"/>
  <c r="P186" i="73"/>
  <c r="L16" i="67"/>
  <c r="R186" i="73"/>
  <c r="N194" i="73"/>
  <c r="G6" i="68" s="1"/>
  <c r="O194" i="73"/>
  <c r="P194" i="73"/>
  <c r="I6" i="68" s="1"/>
  <c r="R194" i="73"/>
  <c r="N201" i="73"/>
  <c r="J6" i="68" s="1"/>
  <c r="O201" i="73"/>
  <c r="K6" i="68" s="1"/>
  <c r="P201" i="73"/>
  <c r="L6" i="68" s="1"/>
  <c r="L9" i="68" s="1"/>
  <c r="R201" i="73"/>
  <c r="N208" i="73"/>
  <c r="D10" i="68" s="1"/>
  <c r="O208" i="73"/>
  <c r="E10" i="68" s="1"/>
  <c r="P208" i="73"/>
  <c r="F10" i="68"/>
  <c r="F13" i="68" s="1"/>
  <c r="R208" i="73"/>
  <c r="N215" i="73"/>
  <c r="G10" i="68" s="1"/>
  <c r="G13" i="68" s="1"/>
  <c r="O215" i="73"/>
  <c r="H10" i="68"/>
  <c r="P215" i="73"/>
  <c r="I10" i="68" s="1"/>
  <c r="I13" i="68" s="1"/>
  <c r="R215" i="73"/>
  <c r="N222" i="73"/>
  <c r="J10" i="68"/>
  <c r="J13" i="68" s="1"/>
  <c r="O222" i="73"/>
  <c r="K10" i="68"/>
  <c r="P222" i="73"/>
  <c r="L10" i="68"/>
  <c r="L13" i="68" s="1"/>
  <c r="R222" i="73"/>
  <c r="N229" i="73"/>
  <c r="D14" i="68" s="1"/>
  <c r="O229" i="73"/>
  <c r="E14" i="68" s="1"/>
  <c r="P229" i="73"/>
  <c r="F14" i="68"/>
  <c r="R229" i="73"/>
  <c r="N236" i="73"/>
  <c r="G14" i="68"/>
  <c r="O236" i="73"/>
  <c r="H14" i="68"/>
  <c r="P236" i="73"/>
  <c r="I14" i="68"/>
  <c r="R236" i="73"/>
  <c r="J14" i="68"/>
  <c r="O243" i="73"/>
  <c r="K14" i="68"/>
  <c r="P243" i="73"/>
  <c r="L14" i="68" s="1"/>
  <c r="L17" i="68" s="1"/>
  <c r="R243" i="73"/>
  <c r="A1" i="61"/>
  <c r="J6" i="61"/>
  <c r="D62" i="31" s="1"/>
  <c r="F62" i="31" s="1"/>
  <c r="P6" i="61"/>
  <c r="Q6" i="61"/>
  <c r="Q25" i="61" s="1"/>
  <c r="R6" i="61"/>
  <c r="S6" i="61"/>
  <c r="J7" i="61"/>
  <c r="P7" i="61"/>
  <c r="Q7" i="61"/>
  <c r="J8" i="61"/>
  <c r="T8" i="61"/>
  <c r="V8" i="61"/>
  <c r="J9" i="61"/>
  <c r="T9" i="61"/>
  <c r="V9" i="61" s="1"/>
  <c r="J10" i="61"/>
  <c r="T10" i="61"/>
  <c r="V10" i="61"/>
  <c r="F11" i="61"/>
  <c r="G11" i="61"/>
  <c r="V13" i="61"/>
  <c r="V14" i="61"/>
  <c r="V15" i="61"/>
  <c r="V16" i="61"/>
  <c r="V17" i="61"/>
  <c r="V18" i="61"/>
  <c r="V19" i="61"/>
  <c r="T20" i="61"/>
  <c r="V20" i="61"/>
  <c r="T21" i="61"/>
  <c r="V21" i="61" s="1"/>
  <c r="T22" i="61"/>
  <c r="V22" i="61"/>
  <c r="T23" i="61"/>
  <c r="V23" i="61"/>
  <c r="T24" i="61"/>
  <c r="V24" i="61" s="1"/>
  <c r="F25" i="61"/>
  <c r="G25" i="61"/>
  <c r="L34" i="113"/>
  <c r="L28" i="113"/>
  <c r="A7" i="81"/>
  <c r="A8" i="81" s="1"/>
  <c r="A9" i="81" s="1"/>
  <c r="A10" i="81" s="1"/>
  <c r="A11" i="81" s="1"/>
  <c r="A12" i="81" s="1"/>
  <c r="A13" i="81" s="1"/>
  <c r="A14" i="81" s="1"/>
  <c r="A15" i="81" s="1"/>
  <c r="A7" i="91"/>
  <c r="A8" i="91" s="1"/>
  <c r="A9" i="91" s="1"/>
  <c r="A10" i="91" s="1"/>
  <c r="A11" i="91" s="1"/>
  <c r="A12" i="91" s="1"/>
  <c r="A13" i="91" s="1"/>
  <c r="A14" i="91" s="1"/>
  <c r="A15" i="91" s="1"/>
  <c r="A1" i="57"/>
  <c r="A7" i="57"/>
  <c r="A8" i="57" s="1"/>
  <c r="A9" i="57" s="1"/>
  <c r="A10" i="57" s="1"/>
  <c r="A11" i="57" s="1"/>
  <c r="A12" i="57" s="1"/>
  <c r="A13" i="57" s="1"/>
  <c r="A14" i="57" s="1"/>
  <c r="A15" i="57" s="1"/>
  <c r="A16" i="57" s="1"/>
  <c r="A17" i="57"/>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c r="A42" i="57" s="1"/>
  <c r="A43" i="57"/>
  <c r="A44" i="57" s="1"/>
  <c r="A45" i="57" s="1"/>
  <c r="A46" i="57" s="1"/>
  <c r="A47" i="57" s="1"/>
  <c r="A48" i="57" s="1"/>
  <c r="A49" i="57" s="1"/>
  <c r="A50" i="57" s="1"/>
  <c r="A51" i="57" s="1"/>
  <c r="G6" i="111"/>
  <c r="K6" i="111"/>
  <c r="L6" i="111"/>
  <c r="D8" i="111"/>
  <c r="K8" i="111" s="1"/>
  <c r="D9" i="31"/>
  <c r="F9" i="31" s="1"/>
  <c r="D14" i="111"/>
  <c r="D22" i="31"/>
  <c r="F22" i="31"/>
  <c r="D23" i="31"/>
  <c r="F23" i="31" s="1"/>
  <c r="D43" i="31"/>
  <c r="F44" i="31"/>
  <c r="D88" i="111"/>
  <c r="D92" i="111"/>
  <c r="D95" i="111"/>
  <c r="D100" i="111"/>
  <c r="D109" i="111" s="1"/>
  <c r="D83" i="31"/>
  <c r="F83" i="31"/>
  <c r="D118" i="111"/>
  <c r="D113" i="111" s="1"/>
  <c r="D90" i="31"/>
  <c r="F90" i="31" s="1"/>
  <c r="D123" i="111"/>
  <c r="D127" i="111"/>
  <c r="D106" i="31"/>
  <c r="D105" i="31" s="1"/>
  <c r="D107" i="31"/>
  <c r="F107" i="31" s="1"/>
  <c r="F113" i="31"/>
  <c r="D135" i="111"/>
  <c r="D123" i="31"/>
  <c r="F123" i="31" s="1"/>
  <c r="D148" i="111"/>
  <c r="D130" i="31"/>
  <c r="F130" i="31" s="1"/>
  <c r="D153" i="111"/>
  <c r="G153" i="111" s="1"/>
  <c r="D151" i="111"/>
  <c r="D145" i="31"/>
  <c r="F145" i="31" s="1"/>
  <c r="D71" i="31"/>
  <c r="F71" i="31" s="1"/>
  <c r="F70" i="31" s="1"/>
  <c r="D207" i="111"/>
  <c r="D226" i="111"/>
  <c r="D214" i="111" s="1"/>
  <c r="D231" i="111"/>
  <c r="D235" i="111"/>
  <c r="D239" i="111"/>
  <c r="D75" i="31"/>
  <c r="F75" i="31" s="1"/>
  <c r="D256" i="111"/>
  <c r="D257" i="111" s="1"/>
  <c r="Y14" i="91" s="1"/>
  <c r="A6" i="80"/>
  <c r="A7" i="80"/>
  <c r="A9" i="80"/>
  <c r="A10" i="80" s="1"/>
  <c r="A11" i="80" s="1"/>
  <c r="A12" i="80" s="1"/>
  <c r="A13" i="80" s="1"/>
  <c r="A14" i="80"/>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F112" i="35"/>
  <c r="B43" i="54"/>
  <c r="F11" i="35"/>
  <c r="B100" i="54"/>
  <c r="B126" i="54"/>
  <c r="F120" i="35"/>
  <c r="F96" i="35"/>
  <c r="F103" i="35"/>
  <c r="F121" i="35"/>
  <c r="F105" i="35"/>
  <c r="F97" i="35"/>
  <c r="F37" i="35"/>
  <c r="B17" i="54"/>
  <c r="B33" i="54"/>
  <c r="R39" i="120"/>
  <c r="AE39" i="120"/>
  <c r="AD36" i="120"/>
  <c r="AD30" i="120"/>
  <c r="AD29" i="120"/>
  <c r="AD28" i="120"/>
  <c r="AC34" i="120"/>
  <c r="AC7" i="120"/>
  <c r="R7" i="120"/>
  <c r="AE7" i="120" s="1"/>
  <c r="D111" i="31"/>
  <c r="F111" i="31" s="1"/>
  <c r="S33" i="120"/>
  <c r="AF33" i="120"/>
  <c r="Q11" i="61"/>
  <c r="Q26" i="61"/>
  <c r="D50" i="72"/>
  <c r="F15" i="43"/>
  <c r="AE34" i="120"/>
  <c r="G26" i="61"/>
  <c r="H21" i="106"/>
  <c r="K7" i="106"/>
  <c r="N7" i="106" s="1"/>
  <c r="K7" i="17"/>
  <c r="J47" i="17"/>
  <c r="AA29" i="21"/>
  <c r="AA20" i="21"/>
  <c r="AA10" i="21"/>
  <c r="AE17" i="120"/>
  <c r="S13" i="120"/>
  <c r="AF13" i="120" s="1"/>
  <c r="Q11" i="120"/>
  <c r="AE9" i="120"/>
  <c r="D16" i="31"/>
  <c r="AA12" i="21"/>
  <c r="C22" i="43"/>
  <c r="C16" i="43"/>
  <c r="F16" i="43" s="1"/>
  <c r="F30" i="47"/>
  <c r="C10" i="43"/>
  <c r="F10" i="43"/>
  <c r="F30" i="43"/>
  <c r="F69" i="47"/>
  <c r="C19" i="43"/>
  <c r="F19" i="43"/>
  <c r="G12" i="61"/>
  <c r="G27" i="61" s="1"/>
  <c r="K38" i="17"/>
  <c r="C25" i="35"/>
  <c r="X22" i="22"/>
  <c r="L22" i="22"/>
  <c r="AD9" i="120"/>
  <c r="S9" i="120"/>
  <c r="AF9" i="120" s="1"/>
  <c r="F93" i="35"/>
  <c r="B93" i="54"/>
  <c r="S34" i="120"/>
  <c r="AF34" i="120" s="1"/>
  <c r="AD34" i="120"/>
  <c r="H35" i="66"/>
  <c r="F16" i="35"/>
  <c r="AA17" i="21"/>
  <c r="J9" i="67"/>
  <c r="F83" i="35"/>
  <c r="C58" i="35"/>
  <c r="F58" i="35"/>
  <c r="AB43" i="120"/>
  <c r="W37" i="120"/>
  <c r="L9" i="67"/>
  <c r="B81" i="54"/>
  <c r="F81" i="35"/>
  <c r="L12" i="67"/>
  <c r="G7" i="68"/>
  <c r="G8" i="68"/>
  <c r="N108" i="77"/>
  <c r="G37" i="66"/>
  <c r="L47" i="17"/>
  <c r="N47" i="17" s="1"/>
  <c r="N38" i="17"/>
  <c r="E39" i="21"/>
  <c r="AD31" i="120"/>
  <c r="J33" i="66"/>
  <c r="H7" i="17"/>
  <c r="C133" i="35" s="1"/>
  <c r="M47" i="114"/>
  <c r="K46" i="120"/>
  <c r="C6" i="43"/>
  <c r="F6" i="43" s="1"/>
  <c r="F17" i="47"/>
  <c r="AC39" i="120"/>
  <c r="AA19" i="21"/>
  <c r="AA16" i="21"/>
  <c r="J22" i="22"/>
  <c r="K22" i="22"/>
  <c r="AE44" i="120"/>
  <c r="Z20" i="121"/>
  <c r="I20" i="121"/>
  <c r="C23" i="39"/>
  <c r="E23" i="39" s="1"/>
  <c r="B16" i="54"/>
  <c r="C15" i="36"/>
  <c r="B34" i="54"/>
  <c r="F21" i="35"/>
  <c r="F80" i="35"/>
  <c r="B98" i="54"/>
  <c r="F8" i="35"/>
  <c r="F114" i="35"/>
  <c r="B78" i="54"/>
  <c r="F36" i="35"/>
  <c r="B79" i="54"/>
  <c r="F18" i="35"/>
  <c r="F95" i="35"/>
  <c r="B110" i="54"/>
  <c r="F92" i="35"/>
  <c r="F15" i="35"/>
  <c r="B115" i="54"/>
  <c r="B113" i="54"/>
  <c r="F99" i="35"/>
  <c r="B35" i="54"/>
  <c r="B118" i="54"/>
  <c r="B94" i="54"/>
  <c r="B60" i="54"/>
  <c r="F50" i="35"/>
  <c r="B50" i="54"/>
  <c r="F53" i="35"/>
  <c r="B53" i="54"/>
  <c r="N16" i="22"/>
  <c r="AA18" i="22"/>
  <c r="E16" i="22"/>
  <c r="B58" i="54"/>
  <c r="AA17" i="22"/>
  <c r="B127" i="54"/>
  <c r="B129" i="54"/>
  <c r="B119" i="54"/>
  <c r="D11" i="68"/>
  <c r="O108" i="76"/>
  <c r="I11" i="67"/>
  <c r="Q39" i="120"/>
  <c r="S7" i="120"/>
  <c r="AF7" i="120"/>
  <c r="G35" i="66"/>
  <c r="U15" i="115"/>
  <c r="AA45" i="21"/>
  <c r="L21" i="18"/>
  <c r="N15" i="18"/>
  <c r="P11" i="61"/>
  <c r="C30" i="35"/>
  <c r="F30" i="35" s="1"/>
  <c r="B30" i="54"/>
  <c r="I15" i="66"/>
  <c r="T165" i="76"/>
  <c r="Z39" i="21"/>
  <c r="C12" i="43"/>
  <c r="F12" i="43" s="1"/>
  <c r="F43" i="47"/>
  <c r="E21" i="18"/>
  <c r="I21" i="106"/>
  <c r="X48" i="21"/>
  <c r="H8" i="22"/>
  <c r="AA37" i="120"/>
  <c r="C46" i="120"/>
  <c r="AE24" i="120"/>
  <c r="AA6" i="120"/>
  <c r="F96" i="47"/>
  <c r="F110" i="47"/>
  <c r="C27" i="43"/>
  <c r="F27" i="43" s="1"/>
  <c r="E15" i="18"/>
  <c r="T47" i="114"/>
  <c r="I47" i="114"/>
  <c r="AA22" i="21"/>
  <c r="I48" i="21"/>
  <c r="AE38" i="120"/>
  <c r="Z46" i="120"/>
  <c r="AE31" i="120"/>
  <c r="Z8" i="22"/>
  <c r="N8" i="22"/>
  <c r="E8" i="22"/>
  <c r="E13" i="144"/>
  <c r="T8" i="22"/>
  <c r="K8" i="22"/>
  <c r="F21" i="43"/>
  <c r="E60" i="152"/>
  <c r="C59" i="152"/>
  <c r="F54" i="35"/>
  <c r="L15" i="154"/>
  <c r="I15" i="153"/>
  <c r="H20" i="153"/>
  <c r="E11" i="36"/>
  <c r="F11" i="36"/>
  <c r="E8" i="36"/>
  <c r="F8" i="36" s="1"/>
  <c r="E5" i="36"/>
  <c r="F5" i="36" s="1"/>
  <c r="E4" i="36"/>
  <c r="F4" i="36"/>
  <c r="E10" i="36"/>
  <c r="F10" i="36" s="1"/>
  <c r="E7" i="36"/>
  <c r="F7" i="36" s="1"/>
  <c r="J6" i="67"/>
  <c r="N187" i="73"/>
  <c r="K33" i="66"/>
  <c r="K38" i="66" s="1"/>
  <c r="Q12" i="61"/>
  <c r="Q27" i="61" s="1"/>
  <c r="H8" i="68"/>
  <c r="C47" i="114"/>
  <c r="D47" i="114"/>
  <c r="F14" i="12"/>
  <c r="R48" i="21"/>
  <c r="P48" i="21"/>
  <c r="AE14" i="120"/>
  <c r="D129" i="31"/>
  <c r="AE29" i="120"/>
  <c r="C29" i="43"/>
  <c r="F29" i="43"/>
  <c r="F109" i="47"/>
  <c r="Y46" i="120"/>
  <c r="F31" i="43"/>
  <c r="E61" i="152"/>
  <c r="E10" i="153"/>
  <c r="I11" i="153"/>
  <c r="C20" i="152" s="1"/>
  <c r="L20" i="154"/>
  <c r="AA15" i="22"/>
  <c r="L17" i="154"/>
  <c r="K14" i="154"/>
  <c r="G11" i="66"/>
  <c r="D21" i="66"/>
  <c r="B45" i="66" s="1"/>
  <c r="D45" i="66" s="1"/>
  <c r="R130" i="75"/>
  <c r="E21" i="106"/>
  <c r="C22" i="35"/>
  <c r="B22" i="54" s="1"/>
  <c r="W130" i="75"/>
  <c r="AA12" i="22"/>
  <c r="J35" i="66"/>
  <c r="F38" i="13"/>
  <c r="H39" i="21"/>
  <c r="T130" i="75"/>
  <c r="F118" i="35"/>
  <c r="M47" i="17"/>
  <c r="C31" i="35"/>
  <c r="F31" i="35" s="1"/>
  <c r="C52" i="35"/>
  <c r="B52" i="54" s="1"/>
  <c r="N7" i="18"/>
  <c r="L7" i="154"/>
  <c r="I18" i="153"/>
  <c r="C47" i="152" s="1"/>
  <c r="H6" i="154"/>
  <c r="E25" i="57"/>
  <c r="M76" i="110"/>
  <c r="L83" i="110"/>
  <c r="M83" i="110" s="1"/>
  <c r="H83" i="110"/>
  <c r="L65" i="110"/>
  <c r="M65" i="110" s="1"/>
  <c r="H65" i="110"/>
  <c r="L42" i="110"/>
  <c r="M42" i="110"/>
  <c r="H42" i="110"/>
  <c r="F73" i="110"/>
  <c r="E73" i="110"/>
  <c r="H73" i="110"/>
  <c r="L84" i="110"/>
  <c r="M84" i="110" s="1"/>
  <c r="H84" i="110"/>
  <c r="Q59" i="110"/>
  <c r="R59" i="110" s="1"/>
  <c r="L67" i="110"/>
  <c r="M67" i="110"/>
  <c r="H67" i="110"/>
  <c r="L82" i="110"/>
  <c r="M82" i="110" s="1"/>
  <c r="H82" i="110"/>
  <c r="R7" i="110"/>
  <c r="L85" i="110"/>
  <c r="M85" i="110" s="1"/>
  <c r="H85" i="110"/>
  <c r="F87" i="110"/>
  <c r="E87" i="110"/>
  <c r="L87" i="110"/>
  <c r="M87" i="110" s="1"/>
  <c r="H44" i="110"/>
  <c r="H61" i="110"/>
  <c r="H62" i="110"/>
  <c r="H74" i="110"/>
  <c r="H75" i="110"/>
  <c r="H76" i="110"/>
  <c r="H78" i="110"/>
  <c r="H79" i="110"/>
  <c r="H80" i="110"/>
  <c r="M89" i="110"/>
  <c r="M92" i="110"/>
  <c r="H97" i="110"/>
  <c r="H10" i="110"/>
  <c r="D46" i="30" s="1"/>
  <c r="F46" i="30" s="1"/>
  <c r="H11" i="110"/>
  <c r="D104" i="30"/>
  <c r="F104" i="30"/>
  <c r="H12" i="110"/>
  <c r="L15" i="110"/>
  <c r="M15" i="110"/>
  <c r="L17" i="110"/>
  <c r="M17" i="110"/>
  <c r="Q44" i="110"/>
  <c r="R44" i="110"/>
  <c r="H60" i="110"/>
  <c r="E81" i="110"/>
  <c r="Q81" i="110"/>
  <c r="R81" i="110"/>
  <c r="H89" i="110"/>
  <c r="H91" i="110"/>
  <c r="H92" i="110"/>
  <c r="H93" i="110"/>
  <c r="H94" i="110"/>
  <c r="H95" i="110"/>
  <c r="P96" i="110"/>
  <c r="P101" i="110" s="1"/>
  <c r="Q66" i="110"/>
  <c r="R66" i="110"/>
  <c r="Q49" i="110"/>
  <c r="R49" i="110"/>
  <c r="M56" i="110"/>
  <c r="L26" i="110"/>
  <c r="M26" i="110"/>
  <c r="H46" i="110"/>
  <c r="H51" i="110"/>
  <c r="L41" i="110"/>
  <c r="M41" i="110"/>
  <c r="H45" i="110"/>
  <c r="H50" i="110"/>
  <c r="H52" i="110"/>
  <c r="H31" i="110"/>
  <c r="H98" i="110"/>
  <c r="L98" i="110"/>
  <c r="M98" i="110" s="1"/>
  <c r="Q42" i="110"/>
  <c r="R42" i="110" s="1"/>
  <c r="M96" i="110"/>
  <c r="M88" i="110"/>
  <c r="H8" i="110"/>
  <c r="C6" i="34" s="1"/>
  <c r="F6" i="34" s="1"/>
  <c r="E33" i="110"/>
  <c r="H47" i="110"/>
  <c r="L77" i="110"/>
  <c r="M77" i="110" s="1"/>
  <c r="M97" i="110"/>
  <c r="F98" i="110"/>
  <c r="Q72" i="110"/>
  <c r="R72" i="110"/>
  <c r="D7" i="110"/>
  <c r="L8" i="110"/>
  <c r="M8" i="110" s="1"/>
  <c r="H30" i="110"/>
  <c r="L37" i="110"/>
  <c r="M37" i="110"/>
  <c r="M39" i="110"/>
  <c r="E63" i="110"/>
  <c r="H63" i="110" s="1"/>
  <c r="L72" i="110"/>
  <c r="M72" i="110" s="1"/>
  <c r="M79" i="110"/>
  <c r="H86" i="110"/>
  <c r="H66" i="110"/>
  <c r="H96" i="110"/>
  <c r="H88" i="110"/>
  <c r="M29" i="110"/>
  <c r="H24" i="110"/>
  <c r="H23" i="110"/>
  <c r="M34" i="110"/>
  <c r="L36" i="110"/>
  <c r="M36" i="110"/>
  <c r="H53" i="110"/>
  <c r="L18" i="110"/>
  <c r="M18" i="110" s="1"/>
  <c r="L23" i="110"/>
  <c r="M23" i="110" s="1"/>
  <c r="H29" i="110"/>
  <c r="L55" i="110"/>
  <c r="M55" i="110"/>
  <c r="M68" i="110"/>
  <c r="H21" i="110"/>
  <c r="H25" i="110"/>
  <c r="H28" i="110"/>
  <c r="H68" i="110"/>
  <c r="L64" i="110"/>
  <c r="M64" i="110"/>
  <c r="H59" i="110"/>
  <c r="H49" i="110"/>
  <c r="L21" i="110"/>
  <c r="M21" i="110"/>
  <c r="L25" i="110"/>
  <c r="M25" i="110"/>
  <c r="H27" i="110"/>
  <c r="H40" i="110"/>
  <c r="H57" i="110"/>
  <c r="L59" i="110"/>
  <c r="M59" i="110"/>
  <c r="L71" i="110"/>
  <c r="M71" i="110" s="1"/>
  <c r="M49" i="110"/>
  <c r="H16" i="110"/>
  <c r="H19" i="110"/>
  <c r="C11" i="34"/>
  <c r="F11" i="34"/>
  <c r="L20" i="110"/>
  <c r="M30" i="110"/>
  <c r="H34" i="110"/>
  <c r="H39" i="110"/>
  <c r="M40" i="110"/>
  <c r="M45" i="110"/>
  <c r="H55" i="110"/>
  <c r="M57" i="110"/>
  <c r="M69" i="110"/>
  <c r="L70" i="110"/>
  <c r="M70" i="110"/>
  <c r="H18" i="110"/>
  <c r="C10" i="34" s="1"/>
  <c r="F10" i="34" s="1"/>
  <c r="H54" i="110"/>
  <c r="M16" i="110"/>
  <c r="M28" i="110"/>
  <c r="M27" i="110"/>
  <c r="E7" i="110"/>
  <c r="E15" i="125"/>
  <c r="S42" i="120"/>
  <c r="AF42" i="120"/>
  <c r="S40" i="120"/>
  <c r="AF40" i="120" s="1"/>
  <c r="D13" i="30"/>
  <c r="D11" i="30" s="1"/>
  <c r="H41" i="58"/>
  <c r="I28" i="58"/>
  <c r="I41" i="58"/>
  <c r="H17" i="145"/>
  <c r="E21" i="145"/>
  <c r="E17" i="145"/>
  <c r="F19" i="145"/>
  <c r="D48" i="111"/>
  <c r="D230" i="111"/>
  <c r="D243" i="111" s="1"/>
  <c r="D65" i="31"/>
  <c r="F65" i="31" s="1"/>
  <c r="D67" i="31"/>
  <c r="I6" i="111"/>
  <c r="D203" i="111"/>
  <c r="D187" i="111"/>
  <c r="D171" i="111" s="1"/>
  <c r="E171" i="111" s="1"/>
  <c r="D30" i="31"/>
  <c r="F106" i="31"/>
  <c r="F105" i="31" s="1"/>
  <c r="F63" i="32"/>
  <c r="F16" i="31" s="1"/>
  <c r="H115" i="33"/>
  <c r="F134" i="31"/>
  <c r="G13" i="46"/>
  <c r="E71" i="35" s="1"/>
  <c r="B19" i="46"/>
  <c r="C20" i="46" s="1"/>
  <c r="E140" i="35" s="1"/>
  <c r="F127" i="32"/>
  <c r="D77" i="31"/>
  <c r="F21" i="31"/>
  <c r="D144" i="31"/>
  <c r="D118" i="31"/>
  <c r="D116" i="31" s="1"/>
  <c r="D157" i="31"/>
  <c r="D73" i="30"/>
  <c r="D126" i="31"/>
  <c r="G115" i="33"/>
  <c r="F94" i="31" s="1"/>
  <c r="G47" i="59"/>
  <c r="G55" i="59"/>
  <c r="I11" i="145"/>
  <c r="H20" i="145"/>
  <c r="F22" i="145"/>
  <c r="F17" i="145"/>
  <c r="E19" i="145"/>
  <c r="E20" i="145"/>
  <c r="I20" i="145"/>
  <c r="F21" i="145"/>
  <c r="E22" i="145"/>
  <c r="G21" i="145"/>
  <c r="F66" i="31"/>
  <c r="L187" i="111"/>
  <c r="J171" i="111"/>
  <c r="L171" i="111" s="1"/>
  <c r="D88" i="31"/>
  <c r="D128" i="31"/>
  <c r="F109" i="111"/>
  <c r="G109" i="111" s="1"/>
  <c r="F79" i="31"/>
  <c r="H27" i="111"/>
  <c r="H121" i="111"/>
  <c r="I121" i="111" s="1"/>
  <c r="I21" i="111"/>
  <c r="I62" i="111"/>
  <c r="I108" i="111"/>
  <c r="I158" i="111"/>
  <c r="I204" i="111"/>
  <c r="I246" i="111"/>
  <c r="L194" i="111"/>
  <c r="U8" i="61"/>
  <c r="U17" i="61"/>
  <c r="F38" i="30"/>
  <c r="L179" i="111"/>
  <c r="D70" i="31"/>
  <c r="K34" i="111"/>
  <c r="I95" i="111"/>
  <c r="I127" i="111"/>
  <c r="I235" i="111"/>
  <c r="I36" i="111"/>
  <c r="I77" i="111"/>
  <c r="I206" i="111"/>
  <c r="I254" i="111"/>
  <c r="H109" i="111"/>
  <c r="I109" i="111" s="1"/>
  <c r="I135" i="111"/>
  <c r="I37" i="111"/>
  <c r="I78" i="111"/>
  <c r="I124" i="111"/>
  <c r="I213" i="111"/>
  <c r="J48" i="111"/>
  <c r="L48" i="111"/>
  <c r="I44" i="111"/>
  <c r="I85" i="111"/>
  <c r="I126" i="111"/>
  <c r="I181" i="111"/>
  <c r="I222" i="111"/>
  <c r="I106" i="111"/>
  <c r="I53" i="111"/>
  <c r="I94" i="111"/>
  <c r="I140" i="111"/>
  <c r="I182" i="111"/>
  <c r="I228" i="111"/>
  <c r="J109" i="111"/>
  <c r="L109" i="111" s="1"/>
  <c r="J257" i="111"/>
  <c r="L257" i="111" s="1"/>
  <c r="F141" i="111"/>
  <c r="G34" i="111"/>
  <c r="F98" i="30"/>
  <c r="I220" i="111"/>
  <c r="I12" i="111"/>
  <c r="I54" i="111"/>
  <c r="I142" i="111"/>
  <c r="I188" i="111"/>
  <c r="I236" i="111"/>
  <c r="U22" i="61"/>
  <c r="D21" i="31"/>
  <c r="F48" i="111"/>
  <c r="F40" i="111"/>
  <c r="I73" i="111"/>
  <c r="I226" i="111"/>
  <c r="I60" i="111"/>
  <c r="I101" i="111"/>
  <c r="I149" i="111"/>
  <c r="I190" i="111"/>
  <c r="I245" i="111"/>
  <c r="D35" i="31"/>
  <c r="H6" i="68"/>
  <c r="H9" i="68"/>
  <c r="D134" i="31"/>
  <c r="D133" i="31" s="1"/>
  <c r="D131" i="31" s="1"/>
  <c r="H87" i="110"/>
  <c r="G18" i="66"/>
  <c r="J26" i="66"/>
  <c r="J31" i="66" s="1"/>
  <c r="J32" i="66"/>
  <c r="N130" i="73"/>
  <c r="K203" i="111"/>
  <c r="E203" i="111"/>
  <c r="G203" i="111"/>
  <c r="F22" i="35"/>
  <c r="C32" i="43"/>
  <c r="AD7" i="81"/>
  <c r="AD8" i="81"/>
  <c r="AD9" i="81"/>
  <c r="AD13" i="81"/>
  <c r="E227" i="111"/>
  <c r="E163" i="111"/>
  <c r="E139" i="111"/>
  <c r="E131" i="111"/>
  <c r="E59" i="111"/>
  <c r="E35" i="111"/>
  <c r="E19" i="111"/>
  <c r="E249" i="111"/>
  <c r="E225" i="111"/>
  <c r="E217" i="111"/>
  <c r="E209" i="111"/>
  <c r="E185" i="111"/>
  <c r="E223" i="111"/>
  <c r="E167" i="111"/>
  <c r="E119" i="111"/>
  <c r="E103" i="111"/>
  <c r="E39" i="111"/>
  <c r="E15" i="111"/>
  <c r="E7" i="111"/>
  <c r="E122" i="111"/>
  <c r="E90" i="111"/>
  <c r="E80" i="111"/>
  <c r="E69" i="111"/>
  <c r="E26" i="111"/>
  <c r="E166" i="111"/>
  <c r="E78" i="111"/>
  <c r="E57" i="111"/>
  <c r="E46" i="111"/>
  <c r="E192" i="111"/>
  <c r="E130" i="111"/>
  <c r="E120" i="111"/>
  <c r="E238" i="111"/>
  <c r="E206" i="111"/>
  <c r="E190" i="111"/>
  <c r="E176" i="111"/>
  <c r="E140" i="111"/>
  <c r="E76" i="111"/>
  <c r="E12" i="111"/>
  <c r="E237" i="111"/>
  <c r="E221" i="111"/>
  <c r="E149" i="111"/>
  <c r="E117" i="111"/>
  <c r="E106" i="111"/>
  <c r="E252" i="111"/>
  <c r="E204" i="111"/>
  <c r="E188" i="111"/>
  <c r="E173" i="111"/>
  <c r="E126" i="111"/>
  <c r="E73" i="111"/>
  <c r="E20" i="111"/>
  <c r="E248" i="111"/>
  <c r="E232" i="111"/>
  <c r="E146" i="111"/>
  <c r="E114" i="111"/>
  <c r="E104" i="111"/>
  <c r="E198" i="111"/>
  <c r="E170" i="111"/>
  <c r="E145" i="111"/>
  <c r="E134" i="111"/>
  <c r="E70" i="111"/>
  <c r="E17" i="111"/>
  <c r="G148" i="111"/>
  <c r="K148" i="111"/>
  <c r="D143" i="111"/>
  <c r="K143" i="111" s="1"/>
  <c r="E20" i="67"/>
  <c r="I17" i="67"/>
  <c r="L27" i="66"/>
  <c r="L31" i="66"/>
  <c r="L32" i="66" s="1"/>
  <c r="N104" i="74"/>
  <c r="F28" i="35"/>
  <c r="B28" i="54"/>
  <c r="B27" i="54"/>
  <c r="F27" i="35"/>
  <c r="AA25" i="21"/>
  <c r="G187" i="111"/>
  <c r="G230" i="111"/>
  <c r="L33" i="110"/>
  <c r="K113" i="111"/>
  <c r="G113" i="111"/>
  <c r="H30" i="66"/>
  <c r="C25" i="43"/>
  <c r="G34" i="66"/>
  <c r="G38" i="66"/>
  <c r="G231" i="111"/>
  <c r="K231" i="111"/>
  <c r="E231" i="111"/>
  <c r="G100" i="111"/>
  <c r="K100" i="111"/>
  <c r="N222" i="77"/>
  <c r="F15" i="68"/>
  <c r="P165" i="76"/>
  <c r="J7" i="68"/>
  <c r="J9" i="68"/>
  <c r="N165" i="76"/>
  <c r="G207" i="111"/>
  <c r="K207" i="111"/>
  <c r="G92" i="111"/>
  <c r="K92" i="111"/>
  <c r="E92" i="111"/>
  <c r="L46" i="110"/>
  <c r="M46" i="110"/>
  <c r="G256" i="111"/>
  <c r="K256" i="111"/>
  <c r="K135" i="111"/>
  <c r="E135" i="111"/>
  <c r="G135" i="111"/>
  <c r="D120" i="31"/>
  <c r="K153" i="111"/>
  <c r="E153" i="111"/>
  <c r="G118" i="111"/>
  <c r="K118" i="111"/>
  <c r="G239" i="111"/>
  <c r="K239" i="111"/>
  <c r="N187" i="75"/>
  <c r="U108" i="76"/>
  <c r="AD41" i="120"/>
  <c r="AF41" i="120"/>
  <c r="K235" i="111"/>
  <c r="E235" i="111"/>
  <c r="G235" i="111"/>
  <c r="G14" i="111"/>
  <c r="H47" i="114"/>
  <c r="I45" i="125"/>
  <c r="J45" i="125" s="1"/>
  <c r="K20" i="121"/>
  <c r="O63" i="110"/>
  <c r="O64" i="110" s="1"/>
  <c r="I46" i="11"/>
  <c r="I47" i="11"/>
  <c r="D48" i="21"/>
  <c r="AE13" i="120"/>
  <c r="E7" i="18"/>
  <c r="L19" i="154"/>
  <c r="I47" i="17"/>
  <c r="K47" i="17" s="1"/>
  <c r="AF30" i="120"/>
  <c r="I39" i="125"/>
  <c r="J39" i="125"/>
  <c r="I29" i="125"/>
  <c r="J29" i="125"/>
  <c r="H10" i="153"/>
  <c r="I12" i="153"/>
  <c r="D47" i="13"/>
  <c r="C48" i="35"/>
  <c r="F21" i="18"/>
  <c r="H21" i="18" s="1"/>
  <c r="H7" i="18"/>
  <c r="C136" i="35" s="1"/>
  <c r="K6" i="154"/>
  <c r="K22" i="154"/>
  <c r="L32" i="110"/>
  <c r="M32" i="110"/>
  <c r="H32" i="110"/>
  <c r="D104" i="110"/>
  <c r="L74" i="110"/>
  <c r="M74" i="110"/>
  <c r="S48" i="21"/>
  <c r="F128" i="35"/>
  <c r="B128" i="54"/>
  <c r="B125" i="54" s="1"/>
  <c r="E21" i="66"/>
  <c r="L50" i="110"/>
  <c r="M50" i="110" s="1"/>
  <c r="G18" i="145"/>
  <c r="G20" i="145"/>
  <c r="I17" i="145"/>
  <c r="G22" i="145"/>
  <c r="F20" i="145"/>
  <c r="E18" i="145"/>
  <c r="D47" i="17"/>
  <c r="AD42" i="120"/>
  <c r="I47" i="125"/>
  <c r="J47" i="125" s="1"/>
  <c r="Q20" i="121"/>
  <c r="E13" i="156"/>
  <c r="F12" i="34"/>
  <c r="L45" i="57"/>
  <c r="Y36" i="57"/>
  <c r="AC36" i="57" s="1"/>
  <c r="W39" i="21"/>
  <c r="F21" i="66"/>
  <c r="F25" i="66" s="1"/>
  <c r="F32" i="66" s="1"/>
  <c r="L9" i="154"/>
  <c r="E22" i="110"/>
  <c r="H22" i="110" s="1"/>
  <c r="L52" i="110"/>
  <c r="M52" i="110"/>
  <c r="Y50" i="57"/>
  <c r="AC50" i="57"/>
  <c r="Q37" i="110"/>
  <c r="R37" i="110"/>
  <c r="M11" i="110"/>
  <c r="G104" i="110"/>
  <c r="O98" i="110" s="1"/>
  <c r="Q98" i="110" s="1"/>
  <c r="L91" i="110"/>
  <c r="M91" i="110" s="1"/>
  <c r="D94" i="31"/>
  <c r="D93" i="31"/>
  <c r="D91" i="31"/>
  <c r="F26" i="43"/>
  <c r="G172" i="111"/>
  <c r="E172" i="111"/>
  <c r="L47" i="110"/>
  <c r="M47" i="110"/>
  <c r="L99" i="110"/>
  <c r="M99" i="110" s="1"/>
  <c r="H99" i="110"/>
  <c r="G25" i="57"/>
  <c r="G46" i="57" s="1"/>
  <c r="G51" i="57" s="1"/>
  <c r="H17" i="153"/>
  <c r="H13" i="153" s="1"/>
  <c r="H14" i="154"/>
  <c r="H22" i="154"/>
  <c r="G165" i="111"/>
  <c r="D159" i="31"/>
  <c r="D158" i="31" s="1"/>
  <c r="E165" i="111"/>
  <c r="K165" i="111"/>
  <c r="H7" i="58"/>
  <c r="N25" i="57"/>
  <c r="Y40" i="57"/>
  <c r="AC40" i="57" s="1"/>
  <c r="G45" i="57"/>
  <c r="D37" i="31"/>
  <c r="D86" i="31"/>
  <c r="I37" i="125"/>
  <c r="J37" i="125"/>
  <c r="L8" i="154"/>
  <c r="G157" i="111"/>
  <c r="K157" i="111"/>
  <c r="D10" i="30"/>
  <c r="F10" i="30"/>
  <c r="L19" i="110"/>
  <c r="M19" i="110" s="1"/>
  <c r="L35" i="110"/>
  <c r="M35" i="110" s="1"/>
  <c r="X25" i="57"/>
  <c r="S25" i="57"/>
  <c r="T45" i="57"/>
  <c r="V45" i="57"/>
  <c r="V46" i="57"/>
  <c r="V51" i="57" s="1"/>
  <c r="D13" i="31"/>
  <c r="D12" i="31"/>
  <c r="D10" i="31"/>
  <c r="E43" i="110"/>
  <c r="H43" i="110"/>
  <c r="Q86" i="110"/>
  <c r="R86" i="110" s="1"/>
  <c r="H100" i="110"/>
  <c r="L100" i="110"/>
  <c r="M100" i="110"/>
  <c r="E220" i="111"/>
  <c r="E45" i="57"/>
  <c r="N45" i="57"/>
  <c r="X45" i="57"/>
  <c r="D102" i="30"/>
  <c r="M94" i="110"/>
  <c r="G19" i="145"/>
  <c r="K49" i="111"/>
  <c r="G49" i="111"/>
  <c r="I143" i="111"/>
  <c r="K56" i="111"/>
  <c r="G56" i="111"/>
  <c r="D27" i="111"/>
  <c r="K27" i="111" s="1"/>
  <c r="K65" i="111"/>
  <c r="D64" i="111"/>
  <c r="E64" i="111" s="1"/>
  <c r="G65" i="111"/>
  <c r="G179" i="111"/>
  <c r="E44" i="111"/>
  <c r="K73" i="111"/>
  <c r="G73" i="111"/>
  <c r="K220" i="111"/>
  <c r="G220" i="111"/>
  <c r="G28" i="111"/>
  <c r="J64" i="111"/>
  <c r="L64" i="111" s="1"/>
  <c r="J55" i="111"/>
  <c r="L55" i="111" s="1"/>
  <c r="L65" i="111"/>
  <c r="D42" i="111"/>
  <c r="D41" i="111" s="1"/>
  <c r="D40" i="111" s="1"/>
  <c r="E40" i="111" s="1"/>
  <c r="G215" i="111"/>
  <c r="K215" i="111"/>
  <c r="E215" i="111"/>
  <c r="G52" i="111"/>
  <c r="K106" i="111"/>
  <c r="H64" i="111"/>
  <c r="I194" i="111"/>
  <c r="I231" i="111"/>
  <c r="I20" i="111"/>
  <c r="I38" i="111"/>
  <c r="I61" i="111"/>
  <c r="I84" i="111"/>
  <c r="I102" i="111"/>
  <c r="I125" i="111"/>
  <c r="I148" i="111"/>
  <c r="I166" i="111"/>
  <c r="I189" i="111"/>
  <c r="I212" i="111"/>
  <c r="I253" i="111"/>
  <c r="F65" i="30"/>
  <c r="I153" i="111"/>
  <c r="I207" i="111"/>
  <c r="I239" i="111"/>
  <c r="I22" i="111"/>
  <c r="I45" i="111"/>
  <c r="I68" i="111"/>
  <c r="I86" i="111"/>
  <c r="I132" i="111"/>
  <c r="I150" i="111"/>
  <c r="I173" i="111"/>
  <c r="I196" i="111"/>
  <c r="J121" i="111"/>
  <c r="L121" i="111"/>
  <c r="F114" i="30"/>
  <c r="F117" i="30"/>
  <c r="I42" i="111"/>
  <c r="H41" i="111"/>
  <c r="H214" i="111"/>
  <c r="H229" i="111"/>
  <c r="I229" i="111" s="1"/>
  <c r="I251" i="111"/>
  <c r="I227" i="111"/>
  <c r="I219" i="111"/>
  <c r="I211" i="111"/>
  <c r="I195" i="111"/>
  <c r="I163" i="111"/>
  <c r="I155" i="111"/>
  <c r="I147" i="111"/>
  <c r="I139" i="111"/>
  <c r="I131" i="111"/>
  <c r="I115" i="111"/>
  <c r="I107" i="111"/>
  <c r="I83" i="111"/>
  <c r="I75" i="111"/>
  <c r="I67" i="111"/>
  <c r="I59" i="111"/>
  <c r="I51" i="111"/>
  <c r="I43" i="111"/>
  <c r="I35" i="111"/>
  <c r="I19" i="111"/>
  <c r="I250" i="111"/>
  <c r="I242" i="111"/>
  <c r="I234" i="111"/>
  <c r="I218" i="111"/>
  <c r="I210" i="111"/>
  <c r="I186" i="111"/>
  <c r="I178" i="111"/>
  <c r="I170" i="111"/>
  <c r="I162" i="111"/>
  <c r="I154" i="111"/>
  <c r="I146" i="111"/>
  <c r="I138" i="111"/>
  <c r="I130" i="111"/>
  <c r="I122" i="111"/>
  <c r="I114" i="111"/>
  <c r="I90" i="111"/>
  <c r="I74" i="111"/>
  <c r="I66" i="111"/>
  <c r="I58" i="111"/>
  <c r="I50" i="111"/>
  <c r="I26" i="111"/>
  <c r="I18" i="111"/>
  <c r="I10" i="111"/>
  <c r="I257" i="111"/>
  <c r="I249" i="111"/>
  <c r="I241" i="111"/>
  <c r="I233" i="111"/>
  <c r="I225" i="111"/>
  <c r="I217" i="111"/>
  <c r="I209" i="111"/>
  <c r="I201" i="111"/>
  <c r="I193" i="111"/>
  <c r="I185" i="111"/>
  <c r="I177" i="111"/>
  <c r="I169" i="111"/>
  <c r="I161" i="111"/>
  <c r="I145" i="111"/>
  <c r="I137" i="111"/>
  <c r="I129" i="111"/>
  <c r="I105" i="111"/>
  <c r="I97" i="111"/>
  <c r="I89" i="111"/>
  <c r="I57" i="111"/>
  <c r="I33" i="111"/>
  <c r="I25" i="111"/>
  <c r="I17" i="111"/>
  <c r="I9" i="111"/>
  <c r="I248" i="111"/>
  <c r="I240" i="111"/>
  <c r="I232" i="111"/>
  <c r="I224" i="111"/>
  <c r="I216" i="111"/>
  <c r="I208" i="111"/>
  <c r="I200" i="111"/>
  <c r="I192" i="111"/>
  <c r="I184" i="111"/>
  <c r="I176" i="111"/>
  <c r="I168" i="111"/>
  <c r="I160" i="111"/>
  <c r="I152" i="111"/>
  <c r="I144" i="111"/>
  <c r="I136" i="111"/>
  <c r="I128" i="111"/>
  <c r="I120" i="111"/>
  <c r="I112" i="111"/>
  <c r="I104" i="111"/>
  <c r="I96" i="111"/>
  <c r="I80" i="111"/>
  <c r="I72" i="111"/>
  <c r="I32" i="111"/>
  <c r="I24" i="111"/>
  <c r="I16" i="111"/>
  <c r="I255" i="111"/>
  <c r="I247" i="111"/>
  <c r="I223" i="111"/>
  <c r="I199" i="111"/>
  <c r="I191" i="111"/>
  <c r="I183" i="111"/>
  <c r="I175" i="111"/>
  <c r="I167" i="111"/>
  <c r="I159" i="111"/>
  <c r="I119" i="111"/>
  <c r="I103" i="111"/>
  <c r="I87" i="111"/>
  <c r="I79" i="111"/>
  <c r="I71" i="111"/>
  <c r="I63" i="111"/>
  <c r="I47" i="111"/>
  <c r="I39" i="111"/>
  <c r="I31" i="111"/>
  <c r="I23" i="111"/>
  <c r="I15" i="111"/>
  <c r="I7" i="111"/>
  <c r="I28" i="111"/>
  <c r="I46" i="111"/>
  <c r="I69" i="111"/>
  <c r="I133" i="111"/>
  <c r="I156" i="111"/>
  <c r="I174" i="111"/>
  <c r="I197" i="111"/>
  <c r="I238" i="111"/>
  <c r="G194" i="111"/>
  <c r="K194" i="111"/>
  <c r="D124" i="30"/>
  <c r="D121" i="30" s="1"/>
  <c r="F124" i="30"/>
  <c r="F121" i="30" s="1"/>
  <c r="H48" i="111"/>
  <c r="K48" i="111" s="1"/>
  <c r="I88" i="111"/>
  <c r="I215" i="111"/>
  <c r="I256" i="111"/>
  <c r="I29" i="111"/>
  <c r="I52" i="111"/>
  <c r="I70" i="111"/>
  <c r="I93" i="111"/>
  <c r="I116" i="111"/>
  <c r="I134" i="111"/>
  <c r="I157" i="111"/>
  <c r="I180" i="111"/>
  <c r="I198" i="111"/>
  <c r="I221" i="111"/>
  <c r="L95" i="111"/>
  <c r="J91" i="111"/>
  <c r="K52" i="111"/>
  <c r="F56" i="30"/>
  <c r="D55" i="30"/>
  <c r="G106" i="111"/>
  <c r="H11" i="111"/>
  <c r="I11" i="111" s="1"/>
  <c r="I8" i="111"/>
  <c r="J203" i="111"/>
  <c r="L203" i="111"/>
  <c r="L207" i="111"/>
  <c r="L153" i="111"/>
  <c r="H82" i="111"/>
  <c r="H55" i="111"/>
  <c r="I55" i="111" s="1"/>
  <c r="H187" i="111"/>
  <c r="K187" i="111"/>
  <c r="H151" i="111"/>
  <c r="I65" i="111"/>
  <c r="F13" i="30"/>
  <c r="F11" i="30" s="1"/>
  <c r="F59" i="30"/>
  <c r="D44" i="30"/>
  <c r="D43" i="30"/>
  <c r="J230" i="111"/>
  <c r="L230" i="111" s="1"/>
  <c r="D103" i="30"/>
  <c r="F103" i="30"/>
  <c r="J11" i="111"/>
  <c r="L11" i="111"/>
  <c r="F74" i="30"/>
  <c r="F73" i="30"/>
  <c r="I27" i="111"/>
  <c r="I41" i="111"/>
  <c r="D55" i="111"/>
  <c r="E27" i="111"/>
  <c r="E13" i="39"/>
  <c r="I36" i="125"/>
  <c r="J36" i="125" s="1"/>
  <c r="I40" i="125"/>
  <c r="J40" i="125" s="1"/>
  <c r="G404" i="51"/>
  <c r="G1191" i="51"/>
  <c r="G1190" i="51"/>
  <c r="G1179" i="51"/>
  <c r="G1167" i="51"/>
  <c r="G1155" i="51"/>
  <c r="G1178" i="51"/>
  <c r="G1166" i="51"/>
  <c r="G1154" i="51"/>
  <c r="G1148" i="51"/>
  <c r="G1142" i="51"/>
  <c r="G1136" i="51"/>
  <c r="G1130" i="51"/>
  <c r="G1124" i="51"/>
  <c r="G1118" i="51"/>
  <c r="G1112" i="51"/>
  <c r="G1106" i="51"/>
  <c r="G1100" i="51"/>
  <c r="G1094" i="51"/>
  <c r="G1088" i="51"/>
  <c r="G1082" i="51"/>
  <c r="G1076" i="51"/>
  <c r="G1070" i="51"/>
  <c r="G1064" i="51"/>
  <c r="G1058" i="51"/>
  <c r="G1052" i="51"/>
  <c r="G1046" i="51"/>
  <c r="G1040" i="51"/>
  <c r="G1034" i="51"/>
  <c r="G1028" i="51"/>
  <c r="G1022" i="51"/>
  <c r="G1016" i="51"/>
  <c r="G1010" i="51"/>
  <c r="G1004" i="51"/>
  <c r="G998" i="51"/>
  <c r="G992" i="51"/>
  <c r="G986" i="51"/>
  <c r="G980" i="51"/>
  <c r="G974" i="51"/>
  <c r="G968" i="51"/>
  <c r="G962" i="51"/>
  <c r="G956" i="51"/>
  <c r="G950" i="51"/>
  <c r="G944" i="51"/>
  <c r="G938" i="51"/>
  <c r="G932" i="51"/>
  <c r="G926" i="51"/>
  <c r="G920" i="51"/>
  <c r="G914" i="51"/>
  <c r="G908" i="51"/>
  <c r="G902" i="51"/>
  <c r="G896" i="51"/>
  <c r="G890" i="51"/>
  <c r="G884" i="51"/>
  <c r="G878" i="51"/>
  <c r="G872" i="51"/>
  <c r="G866" i="51"/>
  <c r="G860" i="51"/>
  <c r="G854" i="51"/>
  <c r="G848" i="51"/>
  <c r="G842" i="51"/>
  <c r="G836" i="51"/>
  <c r="G830" i="51"/>
  <c r="G824" i="51"/>
  <c r="G818" i="51"/>
  <c r="G812" i="51"/>
  <c r="G806" i="51"/>
  <c r="G800" i="51"/>
  <c r="G794" i="51"/>
  <c r="G788" i="51"/>
  <c r="G782" i="51"/>
  <c r="G776" i="51"/>
  <c r="G770" i="51"/>
  <c r="G764" i="51"/>
  <c r="G758" i="51"/>
  <c r="G752" i="51"/>
  <c r="G746" i="51"/>
  <c r="G740" i="51"/>
  <c r="G734" i="51"/>
  <c r="G728" i="51"/>
  <c r="G722" i="51"/>
  <c r="G716" i="51"/>
  <c r="G710" i="51"/>
  <c r="G704" i="51"/>
  <c r="G698" i="51"/>
  <c r="G692" i="51"/>
  <c r="G686" i="51"/>
  <c r="G680" i="51"/>
  <c r="G674" i="51"/>
  <c r="G1188" i="51"/>
  <c r="G1176" i="51"/>
  <c r="G1164" i="51"/>
  <c r="G1153" i="51"/>
  <c r="G1147" i="51"/>
  <c r="G1141" i="51"/>
  <c r="G1135" i="51"/>
  <c r="G1129" i="51"/>
  <c r="G1123" i="51"/>
  <c r="G1117" i="51"/>
  <c r="G1111" i="51"/>
  <c r="G1105" i="51"/>
  <c r="G1099" i="51"/>
  <c r="G1093" i="51"/>
  <c r="G1087" i="51"/>
  <c r="G1081" i="51"/>
  <c r="G1075" i="51"/>
  <c r="G1069" i="51"/>
  <c r="G1063" i="51"/>
  <c r="G1057" i="51"/>
  <c r="G1051" i="51"/>
  <c r="G1045" i="51"/>
  <c r="G1039" i="51"/>
  <c r="G1033" i="51"/>
  <c r="G1027" i="51"/>
  <c r="G1021" i="51"/>
  <c r="G1015" i="51"/>
  <c r="G1009" i="51"/>
  <c r="G1003" i="51"/>
  <c r="G997" i="51"/>
  <c r="G991" i="51"/>
  <c r="G985" i="51"/>
  <c r="G979" i="51"/>
  <c r="G973" i="51"/>
  <c r="G967" i="51"/>
  <c r="G961" i="51"/>
  <c r="G955" i="51"/>
  <c r="G949" i="51"/>
  <c r="G943" i="51"/>
  <c r="G937" i="51"/>
  <c r="G931" i="51"/>
  <c r="G925" i="51"/>
  <c r="G919" i="51"/>
  <c r="G913" i="51"/>
  <c r="G907" i="51"/>
  <c r="G901" i="51"/>
  <c r="G895" i="51"/>
  <c r="G889" i="51"/>
  <c r="G883" i="51"/>
  <c r="G877" i="51"/>
  <c r="G871" i="51"/>
  <c r="G865" i="51"/>
  <c r="G859" i="51"/>
  <c r="G853" i="51"/>
  <c r="G847" i="51"/>
  <c r="G841" i="51"/>
  <c r="G835" i="51"/>
  <c r="G829" i="51"/>
  <c r="G823" i="51"/>
  <c r="G817" i="51"/>
  <c r="G811" i="51"/>
  <c r="G805" i="51"/>
  <c r="G799" i="51"/>
  <c r="G793" i="51"/>
  <c r="G787" i="51"/>
  <c r="G781" i="51"/>
  <c r="G775" i="51"/>
  <c r="G769" i="51"/>
  <c r="G763" i="51"/>
  <c r="G757" i="51"/>
  <c r="G751" i="51"/>
  <c r="G745" i="51"/>
  <c r="G739" i="51"/>
  <c r="G733" i="51"/>
  <c r="G727" i="51"/>
  <c r="G721" i="51"/>
  <c r="G715" i="51"/>
  <c r="G709" i="51"/>
  <c r="G703" i="51"/>
  <c r="G697" i="51"/>
  <c r="G691" i="51"/>
  <c r="G685" i="51"/>
  <c r="G679" i="51"/>
  <c r="G673" i="51"/>
  <c r="G667" i="51"/>
  <c r="G1187" i="51"/>
  <c r="G1175" i="51"/>
  <c r="G1163" i="51"/>
  <c r="G1186" i="51"/>
  <c r="G1174" i="51"/>
  <c r="G1162" i="51"/>
  <c r="G1152" i="51"/>
  <c r="G1146" i="51"/>
  <c r="G1140" i="51"/>
  <c r="G1134" i="51"/>
  <c r="G1128" i="51"/>
  <c r="G1122" i="51"/>
  <c r="G1116" i="51"/>
  <c r="G1110" i="51"/>
  <c r="G1104" i="51"/>
  <c r="G1098" i="51"/>
  <c r="G1092" i="51"/>
  <c r="G1086" i="51"/>
  <c r="G1080" i="51"/>
  <c r="G1074" i="51"/>
  <c r="G1068" i="51"/>
  <c r="G1062" i="51"/>
  <c r="G1056" i="51"/>
  <c r="G1050" i="51"/>
  <c r="G1044" i="51"/>
  <c r="G1038" i="51"/>
  <c r="G1032" i="51"/>
  <c r="G1026" i="51"/>
  <c r="G1020" i="51"/>
  <c r="G1014" i="51"/>
  <c r="G1008" i="51"/>
  <c r="G1002" i="51"/>
  <c r="G996" i="51"/>
  <c r="G990" i="51"/>
  <c r="G984" i="51"/>
  <c r="G978" i="51"/>
  <c r="G972" i="51"/>
  <c r="G966" i="51"/>
  <c r="G960" i="51"/>
  <c r="G954" i="51"/>
  <c r="G948" i="51"/>
  <c r="G942" i="51"/>
  <c r="G936" i="51"/>
  <c r="G930" i="51"/>
  <c r="G924" i="51"/>
  <c r="G918" i="51"/>
  <c r="G912" i="51"/>
  <c r="G906" i="51"/>
  <c r="G900" i="51"/>
  <c r="G894" i="51"/>
  <c r="G888" i="51"/>
  <c r="G882" i="51"/>
  <c r="G876" i="51"/>
  <c r="G870" i="51"/>
  <c r="G864" i="51"/>
  <c r="G858" i="51"/>
  <c r="G852" i="51"/>
  <c r="G846" i="51"/>
  <c r="G840" i="51"/>
  <c r="G834" i="51"/>
  <c r="G828" i="51"/>
  <c r="G822" i="51"/>
  <c r="G816" i="51"/>
  <c r="G810" i="51"/>
  <c r="G804" i="51"/>
  <c r="G798" i="51"/>
  <c r="G792" i="51"/>
  <c r="G786" i="51"/>
  <c r="G780" i="51"/>
  <c r="G774" i="51"/>
  <c r="G768" i="51"/>
  <c r="G762" i="51"/>
  <c r="G756" i="51"/>
  <c r="G750" i="51"/>
  <c r="G744" i="51"/>
  <c r="G738" i="51"/>
  <c r="G732" i="51"/>
  <c r="G726" i="51"/>
  <c r="G720" i="51"/>
  <c r="G714" i="51"/>
  <c r="G708" i="51"/>
  <c r="G702" i="51"/>
  <c r="G696" i="51"/>
  <c r="G690" i="51"/>
  <c r="G684" i="51"/>
  <c r="G678" i="51"/>
  <c r="G672" i="51"/>
  <c r="G1185" i="51"/>
  <c r="G1173" i="51"/>
  <c r="G1161" i="51"/>
  <c r="G1184" i="51"/>
  <c r="G1172" i="51"/>
  <c r="G1160" i="51"/>
  <c r="G1151" i="51"/>
  <c r="G1145" i="51"/>
  <c r="G1139" i="51"/>
  <c r="G1133" i="51"/>
  <c r="G1127" i="51"/>
  <c r="G1121" i="51"/>
  <c r="G1115" i="51"/>
  <c r="G1109" i="51"/>
  <c r="G1103" i="51"/>
  <c r="G1097" i="51"/>
  <c r="G1091" i="51"/>
  <c r="G1085" i="51"/>
  <c r="G1079" i="51"/>
  <c r="G1073" i="51"/>
  <c r="G1067" i="51"/>
  <c r="G1061" i="51"/>
  <c r="G1055" i="51"/>
  <c r="G1049" i="51"/>
  <c r="G1043" i="51"/>
  <c r="G1037" i="51"/>
  <c r="G1031" i="51"/>
  <c r="G1025" i="51"/>
  <c r="G1019" i="51"/>
  <c r="G1013" i="51"/>
  <c r="G1007" i="51"/>
  <c r="G1001" i="51"/>
  <c r="G995" i="51"/>
  <c r="G989" i="51"/>
  <c r="G983" i="51"/>
  <c r="G977" i="51"/>
  <c r="G971" i="51"/>
  <c r="G965" i="51"/>
  <c r="G959" i="51"/>
  <c r="G953" i="51"/>
  <c r="G947" i="51"/>
  <c r="G941" i="51"/>
  <c r="G935" i="51"/>
  <c r="G929" i="51"/>
  <c r="G923" i="51"/>
  <c r="G917" i="51"/>
  <c r="G911" i="51"/>
  <c r="G905" i="51"/>
  <c r="G899" i="51"/>
  <c r="G893" i="51"/>
  <c r="G887" i="51"/>
  <c r="G881" i="51"/>
  <c r="G875" i="51"/>
  <c r="G869" i="51"/>
  <c r="G863" i="51"/>
  <c r="G857" i="51"/>
  <c r="G851" i="51"/>
  <c r="G845" i="51"/>
  <c r="G839" i="51"/>
  <c r="G833" i="51"/>
  <c r="G827" i="51"/>
  <c r="G821" i="51"/>
  <c r="G815" i="51"/>
  <c r="G809" i="51"/>
  <c r="G803" i="51"/>
  <c r="G797" i="51"/>
  <c r="G791" i="51"/>
  <c r="G785" i="51"/>
  <c r="G779" i="51"/>
  <c r="G773" i="51"/>
  <c r="G767" i="51"/>
  <c r="G761" i="51"/>
  <c r="G755" i="51"/>
  <c r="G749" i="51"/>
  <c r="G743" i="51"/>
  <c r="G737" i="51"/>
  <c r="G731" i="51"/>
  <c r="G725" i="51"/>
  <c r="G719" i="51"/>
  <c r="G713" i="51"/>
  <c r="G707" i="51"/>
  <c r="G701" i="51"/>
  <c r="G695" i="51"/>
  <c r="G689" i="51"/>
  <c r="G683" i="51"/>
  <c r="G677" i="51"/>
  <c r="G671" i="51"/>
  <c r="G665" i="51"/>
  <c r="G1183" i="51"/>
  <c r="G1171" i="51"/>
  <c r="G1159" i="51"/>
  <c r="G1181" i="51"/>
  <c r="G1169" i="51"/>
  <c r="G1157" i="51"/>
  <c r="G1143" i="51"/>
  <c r="G1125" i="51"/>
  <c r="G1107" i="51"/>
  <c r="G1089" i="51"/>
  <c r="G1071" i="51"/>
  <c r="G1053" i="51"/>
  <c r="G1035" i="51"/>
  <c r="G1017" i="51"/>
  <c r="G999" i="51"/>
  <c r="G981" i="51"/>
  <c r="G963" i="51"/>
  <c r="G945" i="51"/>
  <c r="G927" i="51"/>
  <c r="G909" i="51"/>
  <c r="G891" i="51"/>
  <c r="G873" i="51"/>
  <c r="G855" i="51"/>
  <c r="G837" i="51"/>
  <c r="G819" i="51"/>
  <c r="G801" i="51"/>
  <c r="G783" i="51"/>
  <c r="G765" i="51"/>
  <c r="G747" i="51"/>
  <c r="G729" i="51"/>
  <c r="G711" i="51"/>
  <c r="G693" i="51"/>
  <c r="G675" i="51"/>
  <c r="G660" i="51"/>
  <c r="G654" i="51"/>
  <c r="G648" i="51"/>
  <c r="G642" i="51"/>
  <c r="G636" i="51"/>
  <c r="G630" i="51"/>
  <c r="G624" i="51"/>
  <c r="G618" i="51"/>
  <c r="G612" i="51"/>
  <c r="G606" i="51"/>
  <c r="G600" i="51"/>
  <c r="G594" i="51"/>
  <c r="G588" i="51"/>
  <c r="G582" i="51"/>
  <c r="G576" i="51"/>
  <c r="G570" i="51"/>
  <c r="G564" i="51"/>
  <c r="G558" i="51"/>
  <c r="G552" i="51"/>
  <c r="G546" i="51"/>
  <c r="G540" i="51"/>
  <c r="G534" i="51"/>
  <c r="G528" i="51"/>
  <c r="G522" i="51"/>
  <c r="G516" i="51"/>
  <c r="G510" i="51"/>
  <c r="G504" i="51"/>
  <c r="G498" i="51"/>
  <c r="G492" i="51"/>
  <c r="G486" i="51"/>
  <c r="G480" i="51"/>
  <c r="G474" i="51"/>
  <c r="G468" i="51"/>
  <c r="G462" i="51"/>
  <c r="G456" i="51"/>
  <c r="G450" i="51"/>
  <c r="G444" i="51"/>
  <c r="G438" i="51"/>
  <c r="G432" i="51"/>
  <c r="G426" i="51"/>
  <c r="G420" i="51"/>
  <c r="G414" i="51"/>
  <c r="G408" i="51"/>
  <c r="G401" i="51"/>
  <c r="G395" i="51"/>
  <c r="G389" i="51"/>
  <c r="G383" i="51"/>
  <c r="G377" i="51"/>
  <c r="G371" i="51"/>
  <c r="G365" i="51"/>
  <c r="G359" i="51"/>
  <c r="G353" i="51"/>
  <c r="G347" i="51"/>
  <c r="G341" i="51"/>
  <c r="G335" i="51"/>
  <c r="G329" i="51"/>
  <c r="G323" i="51"/>
  <c r="G317" i="51"/>
  <c r="G1189" i="51"/>
  <c r="G666" i="51"/>
  <c r="G1182" i="51"/>
  <c r="G1150" i="51"/>
  <c r="G1132" i="51"/>
  <c r="G1114" i="51"/>
  <c r="G1096" i="51"/>
  <c r="G1078" i="51"/>
  <c r="G1060" i="51"/>
  <c r="G1042" i="51"/>
  <c r="G1024" i="51"/>
  <c r="G1006" i="51"/>
  <c r="G988" i="51"/>
  <c r="G970" i="51"/>
  <c r="G952" i="51"/>
  <c r="G934" i="51"/>
  <c r="G916" i="51"/>
  <c r="G898" i="51"/>
  <c r="G880" i="51"/>
  <c r="G862" i="51"/>
  <c r="G844" i="51"/>
  <c r="G826" i="51"/>
  <c r="G808" i="51"/>
  <c r="G790" i="51"/>
  <c r="G772" i="51"/>
  <c r="G754" i="51"/>
  <c r="G736" i="51"/>
  <c r="G718" i="51"/>
  <c r="G700" i="51"/>
  <c r="G682" i="51"/>
  <c r="G659" i="51"/>
  <c r="G653" i="51"/>
  <c r="G647" i="51"/>
  <c r="G641" i="51"/>
  <c r="G635" i="51"/>
  <c r="G629" i="51"/>
  <c r="G623" i="51"/>
  <c r="G617" i="51"/>
  <c r="G611" i="51"/>
  <c r="G605" i="51"/>
  <c r="G599" i="51"/>
  <c r="G593" i="51"/>
  <c r="G587" i="51"/>
  <c r="G581" i="51"/>
  <c r="G575" i="51"/>
  <c r="G569" i="51"/>
  <c r="G563" i="51"/>
  <c r="G557" i="51"/>
  <c r="G551" i="51"/>
  <c r="G545" i="51"/>
  <c r="G539" i="51"/>
  <c r="G533" i="51"/>
  <c r="G527" i="51"/>
  <c r="G521" i="51"/>
  <c r="G515" i="51"/>
  <c r="G509" i="51"/>
  <c r="G503" i="51"/>
  <c r="G497" i="51"/>
  <c r="G491" i="51"/>
  <c r="G485" i="51"/>
  <c r="G479" i="51"/>
  <c r="G473" i="51"/>
  <c r="G467" i="51"/>
  <c r="G461" i="51"/>
  <c r="G455" i="51"/>
  <c r="G449" i="51"/>
  <c r="G443" i="51"/>
  <c r="G437" i="51"/>
  <c r="G431" i="51"/>
  <c r="G425" i="51"/>
  <c r="G419" i="51"/>
  <c r="G413" i="51"/>
  <c r="G407" i="51"/>
  <c r="G400" i="51"/>
  <c r="G394" i="51"/>
  <c r="G388" i="51"/>
  <c r="G382" i="51"/>
  <c r="G376" i="51"/>
  <c r="G370" i="51"/>
  <c r="G364" i="51"/>
  <c r="G358" i="51"/>
  <c r="G352" i="51"/>
  <c r="G346" i="51"/>
  <c r="G340" i="51"/>
  <c r="G334" i="51"/>
  <c r="G328" i="51"/>
  <c r="G322" i="51"/>
  <c r="G1180" i="51"/>
  <c r="G1177" i="51"/>
  <c r="G1149" i="51"/>
  <c r="G1131" i="51"/>
  <c r="G1113" i="51"/>
  <c r="G1095" i="51"/>
  <c r="G1077" i="51"/>
  <c r="G1059" i="51"/>
  <c r="G1041" i="51"/>
  <c r="G1023" i="51"/>
  <c r="G1005" i="51"/>
  <c r="G987" i="51"/>
  <c r="G969" i="51"/>
  <c r="G951" i="51"/>
  <c r="G933" i="51"/>
  <c r="G915" i="51"/>
  <c r="G897" i="51"/>
  <c r="G879" i="51"/>
  <c r="G861" i="51"/>
  <c r="G843" i="51"/>
  <c r="G825" i="51"/>
  <c r="G807" i="51"/>
  <c r="G789" i="51"/>
  <c r="G771" i="51"/>
  <c r="G753" i="51"/>
  <c r="G735" i="51"/>
  <c r="G717" i="51"/>
  <c r="G699" i="51"/>
  <c r="G681" i="51"/>
  <c r="G664" i="51"/>
  <c r="G658" i="51"/>
  <c r="G652" i="51"/>
  <c r="G646" i="51"/>
  <c r="G640" i="51"/>
  <c r="G634" i="51"/>
  <c r="G628" i="51"/>
  <c r="G622" i="51"/>
  <c r="G616" i="51"/>
  <c r="G610" i="51"/>
  <c r="G604" i="51"/>
  <c r="G598" i="51"/>
  <c r="G592" i="51"/>
  <c r="G586" i="51"/>
  <c r="G580" i="51"/>
  <c r="G574" i="51"/>
  <c r="G568" i="51"/>
  <c r="G562" i="51"/>
  <c r="G556" i="51"/>
  <c r="G550" i="51"/>
  <c r="G544" i="51"/>
  <c r="G538" i="51"/>
  <c r="G532" i="51"/>
  <c r="G526" i="51"/>
  <c r="G1170" i="51"/>
  <c r="G1168" i="51"/>
  <c r="G1138" i="51"/>
  <c r="G1120" i="51"/>
  <c r="G1102" i="51"/>
  <c r="G1084" i="51"/>
  <c r="G1066" i="51"/>
  <c r="G1048" i="51"/>
  <c r="G1030" i="51"/>
  <c r="G1012" i="51"/>
  <c r="G994" i="51"/>
  <c r="G976" i="51"/>
  <c r="G958" i="51"/>
  <c r="G940" i="51"/>
  <c r="G922" i="51"/>
  <c r="G904" i="51"/>
  <c r="G886" i="51"/>
  <c r="G868" i="51"/>
  <c r="G850" i="51"/>
  <c r="G832" i="51"/>
  <c r="G814" i="51"/>
  <c r="G796" i="51"/>
  <c r="G778" i="51"/>
  <c r="G760" i="51"/>
  <c r="G742" i="51"/>
  <c r="G724" i="51"/>
  <c r="G706" i="51"/>
  <c r="G688" i="51"/>
  <c r="G670" i="51"/>
  <c r="G663" i="51"/>
  <c r="G657" i="51"/>
  <c r="G651" i="51"/>
  <c r="G645" i="51"/>
  <c r="G639" i="51"/>
  <c r="G633" i="51"/>
  <c r="G627" i="51"/>
  <c r="G621" i="51"/>
  <c r="G615" i="51"/>
  <c r="G609" i="51"/>
  <c r="G603" i="51"/>
  <c r="G597" i="51"/>
  <c r="G591" i="51"/>
  <c r="G585" i="51"/>
  <c r="G579" i="51"/>
  <c r="G573" i="51"/>
  <c r="G567" i="51"/>
  <c r="G561" i="51"/>
  <c r="G555" i="51"/>
  <c r="G549" i="51"/>
  <c r="G543" i="51"/>
  <c r="G537" i="51"/>
  <c r="G531" i="51"/>
  <c r="G525" i="51"/>
  <c r="G519" i="51"/>
  <c r="G513" i="51"/>
  <c r="G507" i="51"/>
  <c r="G501" i="51"/>
  <c r="G495" i="51"/>
  <c r="G489" i="51"/>
  <c r="G483" i="51"/>
  <c r="G477" i="51"/>
  <c r="G471" i="51"/>
  <c r="G465" i="51"/>
  <c r="G459" i="51"/>
  <c r="G453" i="51"/>
  <c r="G447" i="51"/>
  <c r="G441" i="51"/>
  <c r="G435" i="51"/>
  <c r="G429" i="51"/>
  <c r="G423" i="51"/>
  <c r="G417" i="51"/>
  <c r="G411" i="51"/>
  <c r="G405" i="51"/>
  <c r="G398" i="51"/>
  <c r="G392" i="51"/>
  <c r="G386" i="51"/>
  <c r="G380" i="51"/>
  <c r="G374" i="51"/>
  <c r="G368" i="51"/>
  <c r="G362" i="51"/>
  <c r="G356" i="51"/>
  <c r="G350" i="51"/>
  <c r="G344" i="51"/>
  <c r="G338" i="51"/>
  <c r="G332" i="51"/>
  <c r="G326" i="51"/>
  <c r="G1165" i="51"/>
  <c r="G1158" i="51"/>
  <c r="G1137" i="51"/>
  <c r="G1119" i="51"/>
  <c r="G1101" i="51"/>
  <c r="G1083" i="51"/>
  <c r="G1065" i="51"/>
  <c r="G1047" i="51"/>
  <c r="G1029" i="51"/>
  <c r="G1011" i="51"/>
  <c r="G993" i="51"/>
  <c r="G975" i="51"/>
  <c r="G957" i="51"/>
  <c r="G939" i="51"/>
  <c r="G921" i="51"/>
  <c r="G903" i="51"/>
  <c r="G885" i="51"/>
  <c r="G867" i="51"/>
  <c r="G849" i="51"/>
  <c r="G831" i="51"/>
  <c r="G1144" i="51"/>
  <c r="G1126" i="51"/>
  <c r="G1108" i="51"/>
  <c r="G1090" i="51"/>
  <c r="G1072" i="51"/>
  <c r="G1054" i="51"/>
  <c r="G1036" i="51"/>
  <c r="G1018" i="51"/>
  <c r="G1000" i="51"/>
  <c r="G982" i="51"/>
  <c r="G964" i="51"/>
  <c r="G946" i="51"/>
  <c r="G928" i="51"/>
  <c r="G910" i="51"/>
  <c r="G892" i="51"/>
  <c r="G874" i="51"/>
  <c r="G856" i="51"/>
  <c r="G838" i="51"/>
  <c r="G820" i="51"/>
  <c r="G802" i="51"/>
  <c r="G784" i="51"/>
  <c r="G766" i="51"/>
  <c r="G748" i="51"/>
  <c r="G730" i="51"/>
  <c r="G712" i="51"/>
  <c r="G694" i="51"/>
  <c r="G676" i="51"/>
  <c r="G668" i="51"/>
  <c r="G661" i="51"/>
  <c r="G655" i="51"/>
  <c r="G649" i="51"/>
  <c r="G643" i="51"/>
  <c r="G637" i="51"/>
  <c r="G631" i="51"/>
  <c r="G625" i="51"/>
  <c r="G619" i="51"/>
  <c r="G613" i="51"/>
  <c r="G607" i="51"/>
  <c r="G601" i="51"/>
  <c r="G595" i="51"/>
  <c r="G589" i="51"/>
  <c r="G583" i="51"/>
  <c r="G577" i="51"/>
  <c r="G571" i="51"/>
  <c r="G565" i="51"/>
  <c r="G559" i="51"/>
  <c r="G553" i="51"/>
  <c r="G547" i="51"/>
  <c r="G541" i="51"/>
  <c r="G535" i="51"/>
  <c r="G529" i="51"/>
  <c r="G523" i="51"/>
  <c r="G517" i="51"/>
  <c r="G511" i="51"/>
  <c r="G505" i="51"/>
  <c r="G499" i="51"/>
  <c r="G493" i="51"/>
  <c r="G487" i="51"/>
  <c r="G481" i="51"/>
  <c r="G475" i="51"/>
  <c r="G469" i="51"/>
  <c r="G463" i="51"/>
  <c r="G457" i="51"/>
  <c r="G451" i="51"/>
  <c r="G445" i="51"/>
  <c r="G439" i="51"/>
  <c r="G433" i="51"/>
  <c r="G427" i="51"/>
  <c r="G421" i="51"/>
  <c r="G415" i="51"/>
  <c r="G409" i="51"/>
  <c r="G402" i="51"/>
  <c r="G396" i="51"/>
  <c r="G390" i="51"/>
  <c r="G384" i="51"/>
  <c r="G378" i="51"/>
  <c r="G372" i="51"/>
  <c r="G366" i="51"/>
  <c r="G360" i="51"/>
  <c r="G354" i="51"/>
  <c r="G348" i="51"/>
  <c r="G342" i="51"/>
  <c r="G336" i="51"/>
  <c r="G330" i="51"/>
  <c r="G324" i="51"/>
  <c r="G620" i="51"/>
  <c r="G548" i="51"/>
  <c r="G518" i="51"/>
  <c r="G500" i="51"/>
  <c r="G482" i="51"/>
  <c r="G464" i="51"/>
  <c r="G446" i="51"/>
  <c r="G428" i="51"/>
  <c r="G410" i="51"/>
  <c r="G391" i="51"/>
  <c r="G373" i="51"/>
  <c r="G355" i="51"/>
  <c r="G337" i="51"/>
  <c r="G313" i="51"/>
  <c r="G307" i="51"/>
  <c r="G301" i="51"/>
  <c r="G295" i="51"/>
  <c r="G289" i="51"/>
  <c r="G283" i="51"/>
  <c r="G277" i="51"/>
  <c r="G271" i="51"/>
  <c r="G265" i="51"/>
  <c r="G259" i="51"/>
  <c r="G253" i="51"/>
  <c r="G247" i="51"/>
  <c r="G241" i="51"/>
  <c r="G235" i="51"/>
  <c r="G229" i="51"/>
  <c r="G223" i="51"/>
  <c r="G217" i="51"/>
  <c r="G211" i="51"/>
  <c r="G205" i="51"/>
  <c r="G199" i="51"/>
  <c r="G193" i="51"/>
  <c r="G187" i="51"/>
  <c r="G181" i="51"/>
  <c r="G175" i="51"/>
  <c r="G169" i="51"/>
  <c r="G163" i="51"/>
  <c r="G157" i="51"/>
  <c r="G151" i="51"/>
  <c r="G145" i="51"/>
  <c r="G139" i="51"/>
  <c r="G133" i="51"/>
  <c r="G127" i="51"/>
  <c r="G121" i="51"/>
  <c r="G115" i="51"/>
  <c r="G109" i="51"/>
  <c r="G103" i="51"/>
  <c r="G97" i="51"/>
  <c r="G91" i="51"/>
  <c r="G85" i="51"/>
  <c r="G79" i="51"/>
  <c r="G73" i="51"/>
  <c r="G67" i="51"/>
  <c r="G61" i="51"/>
  <c r="G55" i="51"/>
  <c r="G49" i="51"/>
  <c r="G43" i="51"/>
  <c r="G37" i="51"/>
  <c r="G31" i="51"/>
  <c r="G25" i="51"/>
  <c r="G19" i="51"/>
  <c r="G13" i="51"/>
  <c r="G7" i="51"/>
  <c r="G375" i="51"/>
  <c r="G560" i="51"/>
  <c r="G314" i="51"/>
  <c r="G272" i="51"/>
  <c r="G212" i="51"/>
  <c r="G146" i="51"/>
  <c r="G98" i="51"/>
  <c r="G56" i="51"/>
  <c r="G14" i="51"/>
  <c r="G1156" i="51"/>
  <c r="G705" i="51"/>
  <c r="G650" i="51"/>
  <c r="G578" i="51"/>
  <c r="G508" i="51"/>
  <c r="G490" i="51"/>
  <c r="G472" i="51"/>
  <c r="G454" i="51"/>
  <c r="G436" i="51"/>
  <c r="G418" i="51"/>
  <c r="G399" i="51"/>
  <c r="G381" i="51"/>
  <c r="G363" i="51"/>
  <c r="G345" i="51"/>
  <c r="G327" i="51"/>
  <c r="G319" i="51"/>
  <c r="G260" i="51"/>
  <c r="G236" i="51"/>
  <c r="G206" i="51"/>
  <c r="G164" i="51"/>
  <c r="G140" i="51"/>
  <c r="G110" i="51"/>
  <c r="G68" i="51"/>
  <c r="G26" i="51"/>
  <c r="G795" i="51"/>
  <c r="G608" i="51"/>
  <c r="G536" i="51"/>
  <c r="G312" i="51"/>
  <c r="G306" i="51"/>
  <c r="G300" i="51"/>
  <c r="G294" i="51"/>
  <c r="G288" i="51"/>
  <c r="G282" i="51"/>
  <c r="G276" i="51"/>
  <c r="G270" i="51"/>
  <c r="G264" i="51"/>
  <c r="G258" i="51"/>
  <c r="G252" i="51"/>
  <c r="G246" i="51"/>
  <c r="G240" i="51"/>
  <c r="G234" i="51"/>
  <c r="G228" i="51"/>
  <c r="G222" i="51"/>
  <c r="G216" i="51"/>
  <c r="G210" i="51"/>
  <c r="G204" i="51"/>
  <c r="G198" i="51"/>
  <c r="G192" i="51"/>
  <c r="G186" i="51"/>
  <c r="G180" i="51"/>
  <c r="G174" i="51"/>
  <c r="G168" i="51"/>
  <c r="G162" i="51"/>
  <c r="G156" i="51"/>
  <c r="G150" i="51"/>
  <c r="G144" i="51"/>
  <c r="G138" i="51"/>
  <c r="G132" i="51"/>
  <c r="G126" i="51"/>
  <c r="G120" i="51"/>
  <c r="G114" i="51"/>
  <c r="G108" i="51"/>
  <c r="G102" i="51"/>
  <c r="G96" i="51"/>
  <c r="G90" i="51"/>
  <c r="G84" i="51"/>
  <c r="G78" i="51"/>
  <c r="G72" i="51"/>
  <c r="G66" i="51"/>
  <c r="G60" i="51"/>
  <c r="G54" i="51"/>
  <c r="G48" i="51"/>
  <c r="G42" i="51"/>
  <c r="G36" i="51"/>
  <c r="G30" i="51"/>
  <c r="G24" i="51"/>
  <c r="G18" i="51"/>
  <c r="G12" i="51"/>
  <c r="G6" i="51"/>
  <c r="G393" i="51"/>
  <c r="G296" i="51"/>
  <c r="G218" i="51"/>
  <c r="G128" i="51"/>
  <c r="G50" i="51"/>
  <c r="G662" i="51"/>
  <c r="G590" i="51"/>
  <c r="G669" i="51"/>
  <c r="G638" i="51"/>
  <c r="G566" i="51"/>
  <c r="G318" i="51"/>
  <c r="G278" i="51"/>
  <c r="G176" i="51"/>
  <c r="G92" i="51"/>
  <c r="G20" i="51"/>
  <c r="G759" i="51"/>
  <c r="G596" i="51"/>
  <c r="G524" i="51"/>
  <c r="G506" i="51"/>
  <c r="G488" i="51"/>
  <c r="G470" i="51"/>
  <c r="G452" i="51"/>
  <c r="G434" i="51"/>
  <c r="G416" i="51"/>
  <c r="G397" i="51"/>
  <c r="G379" i="51"/>
  <c r="G361" i="51"/>
  <c r="G343" i="51"/>
  <c r="G325" i="51"/>
  <c r="G311" i="51"/>
  <c r="G305" i="51"/>
  <c r="G299" i="51"/>
  <c r="G293" i="51"/>
  <c r="G287" i="51"/>
  <c r="G281" i="51"/>
  <c r="G275" i="51"/>
  <c r="G269" i="51"/>
  <c r="G263" i="51"/>
  <c r="G257" i="51"/>
  <c r="G251" i="51"/>
  <c r="G245" i="51"/>
  <c r="G239" i="51"/>
  <c r="G233" i="51"/>
  <c r="G227" i="51"/>
  <c r="G221" i="51"/>
  <c r="G215" i="51"/>
  <c r="G209" i="51"/>
  <c r="G203" i="51"/>
  <c r="G197" i="51"/>
  <c r="G191" i="51"/>
  <c r="G185" i="51"/>
  <c r="G179" i="51"/>
  <c r="G173" i="51"/>
  <c r="G167" i="51"/>
  <c r="G161" i="51"/>
  <c r="G155" i="51"/>
  <c r="G149" i="51"/>
  <c r="G143" i="51"/>
  <c r="G137" i="51"/>
  <c r="G131" i="51"/>
  <c r="G125" i="51"/>
  <c r="G119" i="51"/>
  <c r="G113" i="51"/>
  <c r="G107" i="51"/>
  <c r="G101" i="51"/>
  <c r="G95" i="51"/>
  <c r="G89" i="51"/>
  <c r="G83" i="51"/>
  <c r="G77" i="51"/>
  <c r="G71" i="51"/>
  <c r="G65" i="51"/>
  <c r="G59" i="51"/>
  <c r="G53" i="51"/>
  <c r="G47" i="51"/>
  <c r="G41" i="51"/>
  <c r="G35" i="51"/>
  <c r="G29" i="51"/>
  <c r="G23" i="51"/>
  <c r="G17" i="51"/>
  <c r="G11" i="51"/>
  <c r="G5" i="51"/>
  <c r="G466" i="51"/>
  <c r="G412" i="51"/>
  <c r="G357" i="51"/>
  <c r="G321" i="51"/>
  <c r="G632" i="51"/>
  <c r="G302" i="51"/>
  <c r="G266" i="51"/>
  <c r="G242" i="51"/>
  <c r="G224" i="51"/>
  <c r="G194" i="51"/>
  <c r="G158" i="51"/>
  <c r="G134" i="51"/>
  <c r="G104" i="51"/>
  <c r="G74" i="51"/>
  <c r="G32" i="51"/>
  <c r="G626" i="51"/>
  <c r="G554" i="51"/>
  <c r="G514" i="51"/>
  <c r="G496" i="51"/>
  <c r="G478" i="51"/>
  <c r="G460" i="51"/>
  <c r="G442" i="51"/>
  <c r="G424" i="51"/>
  <c r="G406" i="51"/>
  <c r="G387" i="51"/>
  <c r="G369" i="51"/>
  <c r="G351" i="51"/>
  <c r="G333" i="51"/>
  <c r="G530" i="51"/>
  <c r="G248" i="51"/>
  <c r="G182" i="51"/>
  <c r="G122" i="51"/>
  <c r="G80" i="51"/>
  <c r="G38" i="51"/>
  <c r="G723" i="51"/>
  <c r="G656" i="51"/>
  <c r="G584" i="51"/>
  <c r="G316" i="51"/>
  <c r="G310" i="51"/>
  <c r="G304" i="51"/>
  <c r="G298" i="51"/>
  <c r="G292" i="51"/>
  <c r="G286" i="51"/>
  <c r="G280" i="51"/>
  <c r="G274" i="51"/>
  <c r="G268" i="51"/>
  <c r="G262" i="51"/>
  <c r="G256" i="51"/>
  <c r="G250" i="51"/>
  <c r="G244" i="51"/>
  <c r="G238" i="51"/>
  <c r="G232" i="51"/>
  <c r="G226" i="51"/>
  <c r="G220" i="51"/>
  <c r="G214" i="51"/>
  <c r="G208" i="51"/>
  <c r="G202" i="51"/>
  <c r="G196" i="51"/>
  <c r="G190" i="51"/>
  <c r="G184" i="51"/>
  <c r="G178" i="51"/>
  <c r="G172" i="51"/>
  <c r="G166" i="51"/>
  <c r="G160" i="51"/>
  <c r="G154" i="51"/>
  <c r="G148" i="51"/>
  <c r="G142" i="51"/>
  <c r="G136" i="51"/>
  <c r="G130" i="51"/>
  <c r="G124" i="51"/>
  <c r="G118" i="51"/>
  <c r="G112" i="51"/>
  <c r="G106" i="51"/>
  <c r="G100" i="51"/>
  <c r="G94" i="51"/>
  <c r="G88" i="51"/>
  <c r="G82" i="51"/>
  <c r="G76" i="51"/>
  <c r="G70" i="51"/>
  <c r="G64" i="51"/>
  <c r="G58" i="51"/>
  <c r="G52" i="51"/>
  <c r="G46" i="51"/>
  <c r="G40" i="51"/>
  <c r="G34" i="51"/>
  <c r="G28" i="51"/>
  <c r="G22" i="51"/>
  <c r="G16" i="51"/>
  <c r="G10" i="51"/>
  <c r="G4" i="51"/>
  <c r="G484" i="51"/>
  <c r="G308" i="51"/>
  <c r="G254" i="51"/>
  <c r="G188" i="51"/>
  <c r="G86" i="51"/>
  <c r="G813" i="51"/>
  <c r="G614" i="51"/>
  <c r="G542" i="51"/>
  <c r="G520" i="51"/>
  <c r="G290" i="51"/>
  <c r="G230" i="51"/>
  <c r="G152" i="51"/>
  <c r="G62" i="51"/>
  <c r="G320" i="51"/>
  <c r="G687" i="51"/>
  <c r="G644" i="51"/>
  <c r="G572" i="51"/>
  <c r="G512" i="51"/>
  <c r="G494" i="51"/>
  <c r="G476" i="51"/>
  <c r="G458" i="51"/>
  <c r="G440" i="51"/>
  <c r="G422" i="51"/>
  <c r="G403" i="51"/>
  <c r="G385" i="51"/>
  <c r="G367" i="51"/>
  <c r="G349" i="51"/>
  <c r="G331" i="51"/>
  <c r="G315" i="51"/>
  <c r="G309" i="51"/>
  <c r="G303" i="51"/>
  <c r="G297" i="51"/>
  <c r="G291" i="51"/>
  <c r="G285" i="51"/>
  <c r="G279" i="51"/>
  <c r="G273" i="51"/>
  <c r="G267" i="51"/>
  <c r="G261" i="51"/>
  <c r="G255" i="51"/>
  <c r="G249" i="51"/>
  <c r="G243" i="51"/>
  <c r="G237" i="51"/>
  <c r="G231" i="51"/>
  <c r="G225" i="51"/>
  <c r="G219" i="51"/>
  <c r="G213" i="51"/>
  <c r="G207" i="51"/>
  <c r="G201" i="51"/>
  <c r="G195" i="51"/>
  <c r="G189" i="51"/>
  <c r="G183" i="51"/>
  <c r="G177" i="51"/>
  <c r="G171" i="51"/>
  <c r="G165" i="51"/>
  <c r="G159" i="51"/>
  <c r="G153" i="51"/>
  <c r="G147" i="51"/>
  <c r="G141" i="51"/>
  <c r="G135" i="51"/>
  <c r="G129" i="51"/>
  <c r="G123" i="51"/>
  <c r="G117" i="51"/>
  <c r="G111" i="51"/>
  <c r="G105" i="51"/>
  <c r="G99" i="51"/>
  <c r="G93" i="51"/>
  <c r="G87" i="51"/>
  <c r="G81" i="51"/>
  <c r="G75" i="51"/>
  <c r="G69" i="51"/>
  <c r="G63" i="51"/>
  <c r="G57" i="51"/>
  <c r="G51" i="51"/>
  <c r="G45" i="51"/>
  <c r="G39" i="51"/>
  <c r="G33" i="51"/>
  <c r="G27" i="51"/>
  <c r="G21" i="51"/>
  <c r="G15" i="51"/>
  <c r="G9" i="51"/>
  <c r="G777" i="51"/>
  <c r="G602" i="51"/>
  <c r="G502" i="51"/>
  <c r="G448" i="51"/>
  <c r="G430" i="51"/>
  <c r="G339" i="51"/>
  <c r="G284" i="51"/>
  <c r="G200" i="51"/>
  <c r="G116" i="51"/>
  <c r="G44" i="51"/>
  <c r="G170" i="51"/>
  <c r="G8" i="51"/>
  <c r="G741" i="51"/>
  <c r="K109" i="111"/>
  <c r="F17" i="68"/>
  <c r="F18" i="68"/>
  <c r="F84" i="35"/>
  <c r="B84" i="54"/>
  <c r="B14" i="54"/>
  <c r="F14" i="35"/>
  <c r="F55" i="35"/>
  <c r="F48" i="35" s="1"/>
  <c r="F47" i="35" s="1"/>
  <c r="B55" i="54"/>
  <c r="F44" i="30"/>
  <c r="F43" i="30"/>
  <c r="F89" i="35"/>
  <c r="B89" i="54"/>
  <c r="W46" i="120"/>
  <c r="AB46" i="120" s="1"/>
  <c r="C22" i="39" s="1"/>
  <c r="AB37" i="120"/>
  <c r="B59" i="54"/>
  <c r="F59" i="35"/>
  <c r="I187" i="111"/>
  <c r="S11" i="120"/>
  <c r="AF11" i="120" s="1"/>
  <c r="AD11" i="120"/>
  <c r="U23" i="61"/>
  <c r="Y12" i="91"/>
  <c r="U19" i="61"/>
  <c r="U10" i="61"/>
  <c r="AD15" i="81"/>
  <c r="K257" i="111"/>
  <c r="E155" i="111"/>
  <c r="E67" i="111"/>
  <c r="E234" i="111"/>
  <c r="E233" i="111"/>
  <c r="E169" i="111"/>
  <c r="E175" i="111"/>
  <c r="E63" i="111"/>
  <c r="E213" i="111"/>
  <c r="E112" i="111"/>
  <c r="E16" i="111"/>
  <c r="E132" i="111"/>
  <c r="E240" i="111"/>
  <c r="B106" i="54"/>
  <c r="F106" i="35"/>
  <c r="B85" i="54"/>
  <c r="F85" i="35"/>
  <c r="B46" i="54"/>
  <c r="F46" i="35"/>
  <c r="B44" i="54"/>
  <c r="F44" i="35"/>
  <c r="F25" i="35"/>
  <c r="B25" i="54"/>
  <c r="M21" i="106"/>
  <c r="F43" i="31"/>
  <c r="O222" i="77"/>
  <c r="T7" i="61"/>
  <c r="G17" i="68"/>
  <c r="U165" i="76"/>
  <c r="U166" i="76" s="1"/>
  <c r="M108" i="76"/>
  <c r="D46" i="11"/>
  <c r="D47" i="11"/>
  <c r="M15" i="106"/>
  <c r="AA42" i="21"/>
  <c r="F48" i="21"/>
  <c r="AA21" i="22"/>
  <c r="T16" i="22"/>
  <c r="AC38" i="120"/>
  <c r="M20" i="121"/>
  <c r="I38" i="125"/>
  <c r="J38" i="125" s="1"/>
  <c r="I30" i="125"/>
  <c r="J30" i="125"/>
  <c r="F24" i="49"/>
  <c r="AC43" i="120"/>
  <c r="K21" i="115"/>
  <c r="J20" i="121"/>
  <c r="R20" i="121"/>
  <c r="I16" i="153"/>
  <c r="C40" i="152" s="1"/>
  <c r="I19" i="153"/>
  <c r="C53" i="152"/>
  <c r="C54" i="152" s="1"/>
  <c r="E54" i="152" s="1"/>
  <c r="L16" i="154"/>
  <c r="L14" i="154"/>
  <c r="L22" i="154" s="1"/>
  <c r="M10" i="110"/>
  <c r="M53" i="110"/>
  <c r="M25" i="57"/>
  <c r="F25" i="57"/>
  <c r="P45" i="57"/>
  <c r="H56" i="110"/>
  <c r="J143" i="111"/>
  <c r="D28" i="160"/>
  <c r="AA27" i="21"/>
  <c r="Q8" i="21"/>
  <c r="W8" i="21"/>
  <c r="C64" i="35" s="1"/>
  <c r="I52" i="125"/>
  <c r="J52" i="125"/>
  <c r="AE43" i="120"/>
  <c r="I20" i="12"/>
  <c r="M21" i="18"/>
  <c r="D68" i="31"/>
  <c r="F68" i="31" s="1"/>
  <c r="P130" i="73"/>
  <c r="J25" i="61"/>
  <c r="K17" i="68"/>
  <c r="L15" i="67"/>
  <c r="O108" i="77"/>
  <c r="H46" i="11"/>
  <c r="H47" i="11" s="1"/>
  <c r="F15" i="106"/>
  <c r="C77" i="35"/>
  <c r="B77" i="54" s="1"/>
  <c r="AA41" i="21"/>
  <c r="C48" i="21"/>
  <c r="AA36" i="21"/>
  <c r="Q8" i="22"/>
  <c r="AE23" i="120"/>
  <c r="I44" i="125"/>
  <c r="J44" i="125"/>
  <c r="W8" i="22"/>
  <c r="F42" i="30"/>
  <c r="F120" i="32"/>
  <c r="L7" i="13"/>
  <c r="T39" i="21"/>
  <c r="F101" i="32"/>
  <c r="F37" i="31"/>
  <c r="H10" i="145"/>
  <c r="AD37" i="120"/>
  <c r="U24" i="61"/>
  <c r="I42" i="58"/>
  <c r="F52" i="35"/>
  <c r="T22" i="22"/>
  <c r="P187" i="75"/>
  <c r="D13" i="68"/>
  <c r="R130" i="73"/>
  <c r="U130" i="75"/>
  <c r="M165" i="76"/>
  <c r="M166" i="76"/>
  <c r="V108" i="76"/>
  <c r="V166" i="76" s="1"/>
  <c r="E31" i="66"/>
  <c r="L17" i="66"/>
  <c r="H47" i="13"/>
  <c r="H38" i="17"/>
  <c r="C134" i="35" s="1"/>
  <c r="G47" i="114"/>
  <c r="M48" i="21"/>
  <c r="AA20" i="22"/>
  <c r="H16" i="22"/>
  <c r="H22" i="22" s="1"/>
  <c r="D46" i="120"/>
  <c r="AE10" i="120"/>
  <c r="D155" i="31"/>
  <c r="G6" i="153"/>
  <c r="L18" i="154"/>
  <c r="Y20" i="57"/>
  <c r="AC20" i="57" s="1"/>
  <c r="I7" i="145"/>
  <c r="J7" i="145" s="1"/>
  <c r="F214" i="111"/>
  <c r="F229" i="111" s="1"/>
  <c r="E25" i="160"/>
  <c r="F31" i="66"/>
  <c r="W165" i="76"/>
  <c r="W166" i="76"/>
  <c r="R165" i="77"/>
  <c r="U7" i="114"/>
  <c r="U47" i="114"/>
  <c r="AA28" i="21"/>
  <c r="AA26" i="21"/>
  <c r="AA23" i="21"/>
  <c r="H8" i="21"/>
  <c r="H48" i="21" s="1"/>
  <c r="K8" i="21"/>
  <c r="N8" i="21"/>
  <c r="AA19" i="22"/>
  <c r="I20" i="125"/>
  <c r="J20" i="125"/>
  <c r="U45" i="57"/>
  <c r="D66" i="30"/>
  <c r="F66" i="30"/>
  <c r="F63" i="30" s="1"/>
  <c r="K14" i="111"/>
  <c r="K179" i="111"/>
  <c r="C9" i="34"/>
  <c r="F9" i="34" s="1"/>
  <c r="P222" i="77"/>
  <c r="P130" i="75"/>
  <c r="E22" i="22"/>
  <c r="N21" i="18"/>
  <c r="L20" i="67"/>
  <c r="D31" i="66"/>
  <c r="V187" i="75"/>
  <c r="V188" i="75"/>
  <c r="I15" i="67"/>
  <c r="H38" i="66"/>
  <c r="R108" i="77"/>
  <c r="C107" i="35"/>
  <c r="E38" i="17"/>
  <c r="N47" i="114"/>
  <c r="AA37" i="21"/>
  <c r="Z16" i="22"/>
  <c r="I33" i="125"/>
  <c r="J33" i="125" s="1"/>
  <c r="I25" i="125"/>
  <c r="J25" i="125"/>
  <c r="V6" i="149"/>
  <c r="D15" i="125"/>
  <c r="R22" i="22"/>
  <c r="L11" i="154"/>
  <c r="J25" i="57"/>
  <c r="J46" i="57"/>
  <c r="J51" i="57" s="1"/>
  <c r="M45" i="57"/>
  <c r="I8" i="145"/>
  <c r="C19" i="39" s="1"/>
  <c r="E19" i="39" s="1"/>
  <c r="G44" i="111"/>
  <c r="I123" i="111"/>
  <c r="O130" i="75"/>
  <c r="H17" i="68"/>
  <c r="L10" i="67"/>
  <c r="L21" i="67" s="1"/>
  <c r="N130" i="75"/>
  <c r="N188" i="75" s="1"/>
  <c r="T108" i="76"/>
  <c r="T166" i="76" s="1"/>
  <c r="P108" i="77"/>
  <c r="E46" i="11"/>
  <c r="E47" i="11"/>
  <c r="N7" i="17"/>
  <c r="E8" i="21"/>
  <c r="E48" i="21"/>
  <c r="W16" i="22"/>
  <c r="C68" i="35" s="1"/>
  <c r="AA13" i="22"/>
  <c r="AA10" i="22"/>
  <c r="F82" i="32"/>
  <c r="F18" i="31" s="1"/>
  <c r="F17" i="31" s="1"/>
  <c r="H49" i="33"/>
  <c r="F126" i="31" s="1"/>
  <c r="F20" i="43"/>
  <c r="AE11" i="120"/>
  <c r="S22" i="22"/>
  <c r="F243" i="111"/>
  <c r="F124" i="32"/>
  <c r="F13" i="43"/>
  <c r="L82" i="111"/>
  <c r="S16" i="120"/>
  <c r="AF16" i="120"/>
  <c r="AD16" i="120"/>
  <c r="Q10" i="120"/>
  <c r="O6" i="120"/>
  <c r="D119" i="31"/>
  <c r="F120" i="31"/>
  <c r="F119" i="31" s="1"/>
  <c r="F136" i="35"/>
  <c r="B136" i="54"/>
  <c r="F32" i="43"/>
  <c r="B82" i="54"/>
  <c r="F82" i="35"/>
  <c r="C76" i="35"/>
  <c r="AD12" i="120"/>
  <c r="S12" i="120"/>
  <c r="AF12" i="120"/>
  <c r="F6" i="36"/>
  <c r="B111" i="54"/>
  <c r="F111" i="35"/>
  <c r="G47" i="11"/>
  <c r="J46" i="11"/>
  <c r="C16" i="152"/>
  <c r="E16" i="152"/>
  <c r="E13" i="152" s="1"/>
  <c r="C17" i="152"/>
  <c r="E17" i="152"/>
  <c r="C14" i="152"/>
  <c r="E14" i="152"/>
  <c r="C18" i="152"/>
  <c r="E18" i="152"/>
  <c r="C15" i="152"/>
  <c r="E15" i="152" s="1"/>
  <c r="C6" i="44"/>
  <c r="E143" i="111"/>
  <c r="K42" i="111"/>
  <c r="H111" i="111"/>
  <c r="L37" i="66"/>
  <c r="L38" i="66"/>
  <c r="E55" i="111"/>
  <c r="G143" i="111"/>
  <c r="I214" i="111"/>
  <c r="H98" i="111"/>
  <c r="O244" i="73"/>
  <c r="D91" i="111"/>
  <c r="D64" i="31"/>
  <c r="D63" i="31" s="1"/>
  <c r="C10" i="44" s="1"/>
  <c r="L63" i="110"/>
  <c r="M63" i="110"/>
  <c r="O130" i="73"/>
  <c r="AD8" i="120"/>
  <c r="S8" i="120"/>
  <c r="AF8" i="120"/>
  <c r="F5" i="43"/>
  <c r="R12" i="120"/>
  <c r="AC12" i="120"/>
  <c r="H9" i="145"/>
  <c r="S14" i="120"/>
  <c r="AF14" i="120"/>
  <c r="AD14" i="120"/>
  <c r="R98" i="110"/>
  <c r="M104" i="74"/>
  <c r="N161" i="74"/>
  <c r="N162" i="74" s="1"/>
  <c r="U20" i="61"/>
  <c r="D124" i="31"/>
  <c r="O165" i="76"/>
  <c r="O166" i="76" s="1"/>
  <c r="J20" i="67"/>
  <c r="K11" i="66"/>
  <c r="R187" i="75"/>
  <c r="R188" i="75"/>
  <c r="N43" i="13"/>
  <c r="K38" i="13"/>
  <c r="N38" i="13" s="1"/>
  <c r="F109" i="35"/>
  <c r="B109" i="54"/>
  <c r="Q16" i="22"/>
  <c r="B49" i="54"/>
  <c r="F49" i="35"/>
  <c r="S15" i="120"/>
  <c r="AF15" i="120"/>
  <c r="AD15" i="120"/>
  <c r="B130" i="54"/>
  <c r="F130" i="35"/>
  <c r="AC30" i="120"/>
  <c r="R30" i="120"/>
  <c r="AE30" i="120" s="1"/>
  <c r="H172" i="111"/>
  <c r="D141" i="111"/>
  <c r="G141" i="111" s="1"/>
  <c r="K44" i="111"/>
  <c r="F159" i="31"/>
  <c r="F158" i="31" s="1"/>
  <c r="C22" i="152"/>
  <c r="E22" i="152"/>
  <c r="J243" i="111"/>
  <c r="L243" i="111" s="1"/>
  <c r="I20" i="67"/>
  <c r="P187" i="73"/>
  <c r="D229" i="111"/>
  <c r="M33" i="110"/>
  <c r="J10" i="67"/>
  <c r="J21" i="67" s="1"/>
  <c r="C34" i="152"/>
  <c r="C56" i="152"/>
  <c r="E56" i="152"/>
  <c r="O187" i="75"/>
  <c r="O188" i="75" s="1"/>
  <c r="L18" i="68"/>
  <c r="B104" i="54"/>
  <c r="F104" i="35"/>
  <c r="B101" i="54"/>
  <c r="F101" i="35"/>
  <c r="F40" i="35"/>
  <c r="B40" i="54"/>
  <c r="Z22" i="22"/>
  <c r="F129" i="35"/>
  <c r="F125" i="35" s="1"/>
  <c r="C125" i="35"/>
  <c r="C14" i="43"/>
  <c r="F14" i="43"/>
  <c r="F23" i="43" s="1"/>
  <c r="F56" i="47"/>
  <c r="H7" i="153"/>
  <c r="H6" i="153" s="1"/>
  <c r="H5" i="153" s="1"/>
  <c r="H24" i="153" s="1"/>
  <c r="L6" i="110"/>
  <c r="M6" i="110"/>
  <c r="E58" i="110"/>
  <c r="H58" i="110" s="1"/>
  <c r="K214" i="111"/>
  <c r="K226" i="111"/>
  <c r="I48" i="111"/>
  <c r="G8" i="111"/>
  <c r="M13" i="110"/>
  <c r="C58" i="152"/>
  <c r="E58" i="152" s="1"/>
  <c r="F22" i="43"/>
  <c r="J11" i="61"/>
  <c r="F12" i="61"/>
  <c r="F27" i="61" s="1"/>
  <c r="J27" i="61" s="1"/>
  <c r="F26" i="61"/>
  <c r="J26" i="61" s="1"/>
  <c r="J37" i="11"/>
  <c r="F87" i="35"/>
  <c r="B87" i="54"/>
  <c r="F9" i="35"/>
  <c r="B9" i="54"/>
  <c r="K16" i="22"/>
  <c r="C57" i="35"/>
  <c r="F50" i="72"/>
  <c r="D78" i="31"/>
  <c r="K49" i="72"/>
  <c r="F120" i="30" s="1"/>
  <c r="AC15" i="120"/>
  <c r="R15" i="120"/>
  <c r="AE15" i="120" s="1"/>
  <c r="AE6" i="120" s="1"/>
  <c r="E24" i="66"/>
  <c r="E25" i="66"/>
  <c r="E32" i="66" s="1"/>
  <c r="H69" i="110"/>
  <c r="D76" i="31"/>
  <c r="D74" i="31" s="1"/>
  <c r="D69" i="31" s="1"/>
  <c r="C13" i="35"/>
  <c r="AA14" i="21"/>
  <c r="I92" i="111"/>
  <c r="E47" i="17"/>
  <c r="E214" i="111"/>
  <c r="J214" i="111"/>
  <c r="H6" i="110"/>
  <c r="F82" i="47"/>
  <c r="P25" i="61"/>
  <c r="T25" i="61" s="1"/>
  <c r="T6" i="61"/>
  <c r="D12" i="67"/>
  <c r="M161" i="74"/>
  <c r="G9" i="67"/>
  <c r="G10" i="67"/>
  <c r="N165" i="77"/>
  <c r="N223" i="77" s="1"/>
  <c r="D120" i="30"/>
  <c r="D118" i="30"/>
  <c r="D116" i="30"/>
  <c r="E50" i="72"/>
  <c r="M20" i="110"/>
  <c r="C55" i="152"/>
  <c r="E55" i="152" s="1"/>
  <c r="G9" i="68"/>
  <c r="AD38" i="120"/>
  <c r="S38" i="120"/>
  <c r="AF38" i="120"/>
  <c r="R108" i="76"/>
  <c r="R166" i="76" s="1"/>
  <c r="F14" i="67"/>
  <c r="F15" i="67" s="1"/>
  <c r="E37" i="66"/>
  <c r="E38" i="66" s="1"/>
  <c r="B108" i="54"/>
  <c r="B107" i="54" s="1"/>
  <c r="F108" i="35"/>
  <c r="F107" i="35" s="1"/>
  <c r="R47" i="114"/>
  <c r="F32" i="35"/>
  <c r="B19" i="54"/>
  <c r="F19" i="35"/>
  <c r="U7" i="115"/>
  <c r="F91" i="111"/>
  <c r="G91" i="111" s="1"/>
  <c r="L88" i="111"/>
  <c r="E226" i="111"/>
  <c r="G48" i="111"/>
  <c r="C117" i="35"/>
  <c r="C116" i="35" s="1"/>
  <c r="C57" i="152"/>
  <c r="E57" i="152" s="1"/>
  <c r="N22" i="22"/>
  <c r="B91" i="54"/>
  <c r="F91" i="35"/>
  <c r="AA31" i="21"/>
  <c r="C29" i="35"/>
  <c r="AA30" i="21"/>
  <c r="AA18" i="21"/>
  <c r="C10" i="35"/>
  <c r="B10" i="54" s="1"/>
  <c r="AA11" i="21"/>
  <c r="AD19" i="120"/>
  <c r="S19" i="120"/>
  <c r="AF19" i="120" s="1"/>
  <c r="D42" i="30"/>
  <c r="I21" i="115"/>
  <c r="U20" i="121"/>
  <c r="J17" i="145"/>
  <c r="I17" i="153"/>
  <c r="P108" i="76"/>
  <c r="P166" i="76"/>
  <c r="E7" i="17"/>
  <c r="N108" i="76"/>
  <c r="N166" i="76"/>
  <c r="J36" i="66"/>
  <c r="J38" i="66"/>
  <c r="AA38" i="21"/>
  <c r="AA34" i="21"/>
  <c r="C23" i="35"/>
  <c r="F23" i="35" s="1"/>
  <c r="AA24" i="21"/>
  <c r="B51" i="54"/>
  <c r="F51" i="35"/>
  <c r="AE16" i="120"/>
  <c r="D21" i="106"/>
  <c r="L21" i="106"/>
  <c r="C22" i="22"/>
  <c r="V20" i="121"/>
  <c r="O25" i="57"/>
  <c r="H93" i="33"/>
  <c r="F129" i="31" s="1"/>
  <c r="F128" i="31" s="1"/>
  <c r="S43" i="120"/>
  <c r="AF43" i="120" s="1"/>
  <c r="N244" i="73"/>
  <c r="N245" i="73" s="1"/>
  <c r="F20" i="12"/>
  <c r="C6" i="37"/>
  <c r="F6" i="37" s="1"/>
  <c r="C42" i="35"/>
  <c r="K39" i="21"/>
  <c r="AA40" i="21"/>
  <c r="N39" i="21"/>
  <c r="N48" i="21" s="1"/>
  <c r="AA9" i="22"/>
  <c r="AD45" i="120"/>
  <c r="G49" i="33"/>
  <c r="F86" i="31"/>
  <c r="B117" i="54"/>
  <c r="B116" i="54" s="1"/>
  <c r="P25" i="57"/>
  <c r="P46" i="57"/>
  <c r="P51" i="57"/>
  <c r="F18" i="145"/>
  <c r="H13" i="111"/>
  <c r="I13" i="111" s="1"/>
  <c r="H13" i="110"/>
  <c r="C4" i="34"/>
  <c r="F4" i="34" s="1"/>
  <c r="E17" i="153"/>
  <c r="E13" i="153" s="1"/>
  <c r="F9" i="36"/>
  <c r="Z8" i="21"/>
  <c r="Z48" i="21"/>
  <c r="H13" i="68"/>
  <c r="H18" i="68"/>
  <c r="F39" i="35"/>
  <c r="B39" i="54"/>
  <c r="AF45" i="120"/>
  <c r="AE27" i="120"/>
  <c r="R41" i="120"/>
  <c r="AE41" i="120"/>
  <c r="AC41" i="120"/>
  <c r="P37" i="120"/>
  <c r="F122" i="35"/>
  <c r="B122" i="54"/>
  <c r="I10" i="145"/>
  <c r="J10" i="145"/>
  <c r="Q25" i="57"/>
  <c r="Q46" i="57" s="1"/>
  <c r="Q51" i="57" s="1"/>
  <c r="B61" i="54"/>
  <c r="F61" i="35"/>
  <c r="O46" i="120"/>
  <c r="Q46" i="120" s="1"/>
  <c r="G226" i="111"/>
  <c r="U9" i="61"/>
  <c r="J20" i="145"/>
  <c r="L73" i="110"/>
  <c r="M73" i="110" s="1"/>
  <c r="Y30" i="57"/>
  <c r="AC30" i="57" s="1"/>
  <c r="E59" i="152"/>
  <c r="S104" i="74"/>
  <c r="M38" i="13"/>
  <c r="J7" i="13"/>
  <c r="G47" i="13"/>
  <c r="B90" i="54"/>
  <c r="H21" i="115"/>
  <c r="U21" i="115" s="1"/>
  <c r="AA43" i="21"/>
  <c r="AA11" i="22"/>
  <c r="AD32" i="120"/>
  <c r="S32" i="120"/>
  <c r="AF32" i="120" s="1"/>
  <c r="AD25" i="120"/>
  <c r="S25" i="120"/>
  <c r="AF25" i="120" s="1"/>
  <c r="AD18" i="120"/>
  <c r="S18" i="120"/>
  <c r="AF18" i="120"/>
  <c r="T20" i="121"/>
  <c r="AC28" i="120"/>
  <c r="R28" i="120"/>
  <c r="AE28" i="120"/>
  <c r="AC42" i="120"/>
  <c r="R42" i="120"/>
  <c r="AE42" i="120"/>
  <c r="R25" i="57"/>
  <c r="R46" i="57" s="1"/>
  <c r="R51" i="57" s="1"/>
  <c r="G21" i="59"/>
  <c r="G18" i="59"/>
  <c r="G37" i="59" s="1"/>
  <c r="G56" i="59" s="1"/>
  <c r="S161" i="74"/>
  <c r="U187" i="75"/>
  <c r="U188" i="75" s="1"/>
  <c r="T46" i="120"/>
  <c r="AA46" i="120"/>
  <c r="AD17" i="120"/>
  <c r="I34" i="125"/>
  <c r="J34" i="125" s="1"/>
  <c r="I26" i="125"/>
  <c r="J26" i="125"/>
  <c r="C25" i="160"/>
  <c r="C23" i="160" s="1"/>
  <c r="U22" i="22"/>
  <c r="M46" i="120"/>
  <c r="H27" i="33"/>
  <c r="F125" i="31" s="1"/>
  <c r="E7" i="153"/>
  <c r="E6" i="153"/>
  <c r="E5" i="153" s="1"/>
  <c r="E24" i="153" s="1"/>
  <c r="D33" i="160"/>
  <c r="K13" i="68"/>
  <c r="H10" i="67"/>
  <c r="I31" i="66"/>
  <c r="I32" i="66"/>
  <c r="F47" i="17"/>
  <c r="AF20" i="121"/>
  <c r="H71" i="33"/>
  <c r="F127" i="31" s="1"/>
  <c r="L49" i="72"/>
  <c r="F78" i="31" s="1"/>
  <c r="I51" i="125"/>
  <c r="J51" i="125"/>
  <c r="AC11" i="120"/>
  <c r="AC6" i="120" s="1"/>
  <c r="D13" i="153"/>
  <c r="L12" i="154"/>
  <c r="L6" i="154"/>
  <c r="W45" i="57"/>
  <c r="H8" i="145"/>
  <c r="J8" i="145" s="1"/>
  <c r="F102" i="30"/>
  <c r="J17" i="66"/>
  <c r="T187" i="75"/>
  <c r="T188" i="75"/>
  <c r="G93" i="33"/>
  <c r="F89" i="31" s="1"/>
  <c r="F88" i="31" s="1"/>
  <c r="G71" i="33"/>
  <c r="F87" i="31" s="1"/>
  <c r="H50" i="72"/>
  <c r="I24" i="125"/>
  <c r="J24" i="125" s="1"/>
  <c r="Y16" i="57"/>
  <c r="AC16" i="57" s="1"/>
  <c r="G17" i="145"/>
  <c r="F64" i="111"/>
  <c r="F6" i="104"/>
  <c r="E17" i="68"/>
  <c r="E18" i="68" s="1"/>
  <c r="R244" i="73"/>
  <c r="R245" i="73" s="1"/>
  <c r="W187" i="75"/>
  <c r="W188" i="75" s="1"/>
  <c r="R222" i="77"/>
  <c r="K15" i="106"/>
  <c r="N15" i="106"/>
  <c r="AA33" i="21"/>
  <c r="F125" i="32"/>
  <c r="M49" i="72"/>
  <c r="F118" i="31" s="1"/>
  <c r="L27" i="72"/>
  <c r="F77" i="31"/>
  <c r="F76" i="31"/>
  <c r="F74" i="31" s="1"/>
  <c r="F69" i="31" s="1"/>
  <c r="J27" i="72"/>
  <c r="F61" i="30" s="1"/>
  <c r="I48" i="125"/>
  <c r="J48" i="125" s="1"/>
  <c r="I28" i="125"/>
  <c r="J28" i="125"/>
  <c r="F11" i="43"/>
  <c r="F28" i="30"/>
  <c r="AE32" i="120"/>
  <c r="G13" i="153"/>
  <c r="G5" i="153"/>
  <c r="G24" i="153" s="1"/>
  <c r="I9" i="145"/>
  <c r="H38" i="110"/>
  <c r="T25" i="57"/>
  <c r="I45" i="57"/>
  <c r="F171" i="111"/>
  <c r="D17" i="30"/>
  <c r="F17" i="30"/>
  <c r="F47" i="31"/>
  <c r="H47" i="17"/>
  <c r="D17" i="68"/>
  <c r="D18" i="68" s="1"/>
  <c r="P47" i="114"/>
  <c r="AA32" i="21"/>
  <c r="AD40" i="120"/>
  <c r="AF29" i="120"/>
  <c r="D6" i="153"/>
  <c r="D5" i="153" s="1"/>
  <c r="D24" i="153"/>
  <c r="U25" i="57"/>
  <c r="U46" i="57" s="1"/>
  <c r="U51" i="57" s="1"/>
  <c r="K25" i="57"/>
  <c r="K46" i="57" s="1"/>
  <c r="K51" i="57" s="1"/>
  <c r="Y43" i="57"/>
  <c r="AC43" i="57" s="1"/>
  <c r="D6" i="31"/>
  <c r="F6" i="31" s="1"/>
  <c r="O47" i="114"/>
  <c r="L48" i="21"/>
  <c r="V46" i="120"/>
  <c r="H20" i="121"/>
  <c r="I46" i="125"/>
  <c r="J46" i="125" s="1"/>
  <c r="F6" i="153"/>
  <c r="F5" i="153" s="1"/>
  <c r="F24" i="153"/>
  <c r="Q24" i="110"/>
  <c r="R24" i="110" s="1"/>
  <c r="O96" i="110"/>
  <c r="H25" i="57"/>
  <c r="F45" i="57"/>
  <c r="F46" i="57" s="1"/>
  <c r="F51" i="57" s="1"/>
  <c r="S45" i="57"/>
  <c r="S46" i="57" s="1"/>
  <c r="S51" i="57" s="1"/>
  <c r="O45" i="57"/>
  <c r="F111" i="111"/>
  <c r="F110" i="111" s="1"/>
  <c r="F202" i="111" s="1"/>
  <c r="C30" i="160"/>
  <c r="C28" i="160" s="1"/>
  <c r="J17" i="68"/>
  <c r="J18" i="68" s="1"/>
  <c r="F20" i="67"/>
  <c r="AA21" i="21"/>
  <c r="D20" i="121"/>
  <c r="I35" i="125"/>
  <c r="J35" i="125" s="1"/>
  <c r="AA14" i="22"/>
  <c r="P63" i="110"/>
  <c r="P64" i="110" s="1"/>
  <c r="P104" i="110"/>
  <c r="I25" i="57"/>
  <c r="H45" i="57"/>
  <c r="G40" i="111"/>
  <c r="C4" i="44"/>
  <c r="D8" i="31"/>
  <c r="G42" i="111"/>
  <c r="G27" i="111"/>
  <c r="D13" i="111"/>
  <c r="E243" i="111"/>
  <c r="G243" i="111"/>
  <c r="I82" i="111"/>
  <c r="K41" i="111"/>
  <c r="G41" i="111"/>
  <c r="E41" i="111"/>
  <c r="C50" i="152"/>
  <c r="E50" i="152" s="1"/>
  <c r="C48" i="152"/>
  <c r="E48" i="152"/>
  <c r="E47" i="152" s="1"/>
  <c r="C46" i="152"/>
  <c r="C49" i="152"/>
  <c r="E49" i="152"/>
  <c r="C52" i="152"/>
  <c r="E52" i="152" s="1"/>
  <c r="C51" i="152"/>
  <c r="E51" i="152" s="1"/>
  <c r="E22" i="39"/>
  <c r="H40" i="111"/>
  <c r="K151" i="111"/>
  <c r="L22" i="110"/>
  <c r="M22" i="110" s="1"/>
  <c r="X46" i="57"/>
  <c r="X51" i="57"/>
  <c r="N46" i="57"/>
  <c r="N51" i="57"/>
  <c r="F133" i="35"/>
  <c r="B133" i="54"/>
  <c r="L43" i="110"/>
  <c r="M43" i="110"/>
  <c r="E42" i="111"/>
  <c r="I10" i="153"/>
  <c r="C26" i="152"/>
  <c r="L81" i="110"/>
  <c r="M81" i="110"/>
  <c r="F144" i="31"/>
  <c r="I17" i="68"/>
  <c r="E13" i="68"/>
  <c r="M7" i="13"/>
  <c r="F67" i="31"/>
  <c r="F64" i="31" s="1"/>
  <c r="F63" i="31" s="1"/>
  <c r="H33" i="110"/>
  <c r="J11" i="66"/>
  <c r="J18" i="66" s="1"/>
  <c r="J39" i="66" s="1"/>
  <c r="D25" i="66"/>
  <c r="G45" i="66" s="1"/>
  <c r="D29" i="31" s="1"/>
  <c r="D27" i="31" s="1"/>
  <c r="P12" i="61"/>
  <c r="P27" i="61" s="1"/>
  <c r="T27" i="61" s="1"/>
  <c r="P244" i="73"/>
  <c r="P245" i="73" s="1"/>
  <c r="K9" i="68"/>
  <c r="G31" i="66"/>
  <c r="G32" i="66"/>
  <c r="G39" i="66"/>
  <c r="D167" i="31" s="1"/>
  <c r="E104" i="110"/>
  <c r="H81" i="110"/>
  <c r="J12" i="61"/>
  <c r="D15" i="67"/>
  <c r="D21" i="67" s="1"/>
  <c r="S37" i="120"/>
  <c r="AF37" i="120"/>
  <c r="H17" i="66"/>
  <c r="H18" i="66"/>
  <c r="H39" i="66"/>
  <c r="E91" i="111"/>
  <c r="G171" i="111"/>
  <c r="D125" i="30" s="1"/>
  <c r="F125" i="30"/>
  <c r="B14" i="29"/>
  <c r="B31" i="54"/>
  <c r="B13" i="54"/>
  <c r="M187" i="75"/>
  <c r="M188" i="75" s="1"/>
  <c r="H15" i="67"/>
  <c r="K10" i="67"/>
  <c r="K21" i="67"/>
  <c r="J14" i="12"/>
  <c r="N49" i="72"/>
  <c r="F157" i="31" s="1"/>
  <c r="F155" i="31" s="1"/>
  <c r="F24" i="32"/>
  <c r="F13" i="31"/>
  <c r="F12" i="31" s="1"/>
  <c r="F10" i="31" s="1"/>
  <c r="F8" i="31" s="1"/>
  <c r="J49" i="72"/>
  <c r="F62" i="30" s="1"/>
  <c r="F60" i="30" s="1"/>
  <c r="F58" i="30" s="1"/>
  <c r="Q39" i="21"/>
  <c r="Q48" i="21"/>
  <c r="M27" i="72"/>
  <c r="F117" i="31" s="1"/>
  <c r="F116" i="31"/>
  <c r="O48" i="21"/>
  <c r="AF17" i="120"/>
  <c r="F43" i="32"/>
  <c r="F14" i="31"/>
  <c r="G27" i="33"/>
  <c r="F85" i="31"/>
  <c r="S23" i="120"/>
  <c r="AD23" i="120"/>
  <c r="K15" i="18"/>
  <c r="K27" i="72"/>
  <c r="F119" i="30"/>
  <c r="F118" i="30"/>
  <c r="F116" i="30"/>
  <c r="H15" i="18"/>
  <c r="C137" i="35" s="1"/>
  <c r="L44" i="110"/>
  <c r="M44" i="110" s="1"/>
  <c r="J9" i="145"/>
  <c r="O21" i="115"/>
  <c r="C104" i="110"/>
  <c r="F104" i="110" s="1"/>
  <c r="L25" i="57"/>
  <c r="L46" i="57" s="1"/>
  <c r="L51" i="57" s="1"/>
  <c r="C18" i="39"/>
  <c r="E18" i="39" s="1"/>
  <c r="L14" i="110"/>
  <c r="M14" i="110"/>
  <c r="H14" i="110"/>
  <c r="C8" i="34" s="1"/>
  <c r="Y10" i="57"/>
  <c r="AC10" i="57" s="1"/>
  <c r="Y23" i="57"/>
  <c r="AC23" i="57" s="1"/>
  <c r="F26" i="30"/>
  <c r="I8" i="153"/>
  <c r="L24" i="110"/>
  <c r="M24" i="110"/>
  <c r="F13" i="111"/>
  <c r="O22" i="22"/>
  <c r="L31" i="110"/>
  <c r="M31" i="110" s="1"/>
  <c r="M26" i="160"/>
  <c r="W46" i="57"/>
  <c r="W51" i="57" s="1"/>
  <c r="M7" i="106"/>
  <c r="D22" i="154"/>
  <c r="I179" i="111"/>
  <c r="I118" i="111"/>
  <c r="I252" i="111"/>
  <c r="I164" i="111"/>
  <c r="I117" i="111"/>
  <c r="I76" i="111"/>
  <c r="I49" i="111"/>
  <c r="I30" i="111"/>
  <c r="M95" i="110"/>
  <c r="I203" i="111"/>
  <c r="I205" i="111"/>
  <c r="M51" i="110"/>
  <c r="M75" i="110"/>
  <c r="M93" i="110"/>
  <c r="D25" i="160"/>
  <c r="D23" i="160"/>
  <c r="D22" i="160" s="1"/>
  <c r="M25" i="160"/>
  <c r="M28" i="160"/>
  <c r="C21" i="39"/>
  <c r="E21" i="39" s="1"/>
  <c r="I14" i="111"/>
  <c r="E9" i="110"/>
  <c r="M60" i="110"/>
  <c r="M80" i="110"/>
  <c r="P6" i="120"/>
  <c r="M78" i="110"/>
  <c r="I34" i="111"/>
  <c r="G24" i="160"/>
  <c r="F9" i="110"/>
  <c r="E23" i="160"/>
  <c r="D77" i="30"/>
  <c r="I100" i="111"/>
  <c r="I165" i="111"/>
  <c r="H230" i="111"/>
  <c r="J42" i="111"/>
  <c r="H24" i="160"/>
  <c r="B9" i="162"/>
  <c r="D9" i="162"/>
  <c r="B8" i="162"/>
  <c r="D8" i="162" s="1"/>
  <c r="D10" i="162" s="1"/>
  <c r="C22" i="160"/>
  <c r="J27" i="111"/>
  <c r="F87" i="30"/>
  <c r="M24" i="160"/>
  <c r="F41" i="31"/>
  <c r="D90" i="30"/>
  <c r="D84" i="30"/>
  <c r="E28" i="160"/>
  <c r="J113" i="111"/>
  <c r="D23" i="104"/>
  <c r="E6" i="104" s="1"/>
  <c r="C12" i="39" s="1"/>
  <c r="E12" i="39"/>
  <c r="M22" i="160"/>
  <c r="M27" i="160" s="1"/>
  <c r="C20" i="39" s="1"/>
  <c r="E20" i="39" s="1"/>
  <c r="D51" i="30"/>
  <c r="D47" i="30"/>
  <c r="D109" i="30"/>
  <c r="D105" i="30"/>
  <c r="D45" i="31"/>
  <c r="D96" i="31"/>
  <c r="F55" i="30"/>
  <c r="D136" i="31"/>
  <c r="F113" i="30"/>
  <c r="D39" i="31"/>
  <c r="D30" i="30"/>
  <c r="D24" i="30" s="1"/>
  <c r="F32" i="30"/>
  <c r="F114" i="31"/>
  <c r="D63" i="30"/>
  <c r="D58" i="30" s="1"/>
  <c r="K5" i="51"/>
  <c r="M23" i="160"/>
  <c r="F27" i="160" s="1"/>
  <c r="B132" i="54"/>
  <c r="S162" i="74"/>
  <c r="L143" i="111"/>
  <c r="J141" i="111"/>
  <c r="L141" i="111"/>
  <c r="P46" i="120"/>
  <c r="AC46" i="120" s="1"/>
  <c r="Q64" i="110"/>
  <c r="R64" i="110"/>
  <c r="F21" i="67"/>
  <c r="Q22" i="22"/>
  <c r="C44" i="152"/>
  <c r="E44" i="152" s="1"/>
  <c r="K18" i="68"/>
  <c r="G18" i="68"/>
  <c r="Q63" i="110"/>
  <c r="R63" i="110" s="1"/>
  <c r="E22" i="160"/>
  <c r="K48" i="21"/>
  <c r="F77" i="35"/>
  <c r="M46" i="57"/>
  <c r="M51" i="57" s="1"/>
  <c r="V7" i="61"/>
  <c r="U7" i="61"/>
  <c r="F134" i="35"/>
  <c r="F132" i="35" s="1"/>
  <c r="B134" i="54"/>
  <c r="G214" i="111"/>
  <c r="I14" i="153"/>
  <c r="I13" i="153" s="1"/>
  <c r="P188" i="75"/>
  <c r="F13" i="36"/>
  <c r="I172" i="111"/>
  <c r="K172" i="111"/>
  <c r="H171" i="111"/>
  <c r="E141" i="111"/>
  <c r="E229" i="111"/>
  <c r="K229" i="111"/>
  <c r="G229" i="111"/>
  <c r="B23" i="54"/>
  <c r="AA8" i="22"/>
  <c r="O46" i="57"/>
  <c r="O51" i="57"/>
  <c r="L58" i="110"/>
  <c r="M58" i="110"/>
  <c r="S10" i="120"/>
  <c r="AF10" i="120" s="1"/>
  <c r="Q6" i="120"/>
  <c r="AD10" i="120"/>
  <c r="F55" i="111"/>
  <c r="G55" i="111"/>
  <c r="G64" i="111"/>
  <c r="AC37" i="120"/>
  <c r="R37" i="120"/>
  <c r="AE37" i="120" s="1"/>
  <c r="F10" i="35"/>
  <c r="C75" i="35"/>
  <c r="C74" i="35"/>
  <c r="J229" i="111"/>
  <c r="L229" i="111" s="1"/>
  <c r="L214" i="111"/>
  <c r="K91" i="111"/>
  <c r="F42" i="35"/>
  <c r="B42" i="54"/>
  <c r="B64" i="54"/>
  <c r="C23" i="43"/>
  <c r="F124" i="31"/>
  <c r="F29" i="35"/>
  <c r="B29" i="54"/>
  <c r="B57" i="54"/>
  <c r="B56" i="54"/>
  <c r="F57" i="35"/>
  <c r="F56" i="35" s="1"/>
  <c r="C56" i="35"/>
  <c r="C47" i="35" s="1"/>
  <c r="AE12" i="120"/>
  <c r="R6" i="120"/>
  <c r="R46" i="120" s="1"/>
  <c r="J23" i="145"/>
  <c r="C25" i="39" s="1"/>
  <c r="E25" i="39" s="1"/>
  <c r="F83" i="47"/>
  <c r="I98" i="111"/>
  <c r="H99" i="111"/>
  <c r="I99" i="111" s="1"/>
  <c r="O103" i="110"/>
  <c r="O101" i="110"/>
  <c r="Q101" i="110" s="1"/>
  <c r="R101" i="110" s="1"/>
  <c r="Q96" i="110"/>
  <c r="F81" i="111"/>
  <c r="J47" i="13"/>
  <c r="K47" i="13"/>
  <c r="V6" i="61"/>
  <c r="U6" i="61"/>
  <c r="C7" i="35"/>
  <c r="F13" i="35"/>
  <c r="C35" i="152"/>
  <c r="E35" i="152" s="1"/>
  <c r="C36" i="152"/>
  <c r="E36" i="152"/>
  <c r="C37" i="152"/>
  <c r="E37" i="152" s="1"/>
  <c r="C39" i="152"/>
  <c r="E39" i="152"/>
  <c r="C33" i="152"/>
  <c r="C7" i="152"/>
  <c r="C8" i="152" s="1"/>
  <c r="E8" i="152" s="1"/>
  <c r="I7" i="153"/>
  <c r="I6" i="153" s="1"/>
  <c r="G13" i="29"/>
  <c r="L104" i="110"/>
  <c r="M104" i="110"/>
  <c r="J41" i="111"/>
  <c r="J40" i="111" s="1"/>
  <c r="L40" i="111" s="1"/>
  <c r="L42" i="111"/>
  <c r="H243" i="111"/>
  <c r="I243" i="111" s="1"/>
  <c r="I230" i="111"/>
  <c r="K230" i="111"/>
  <c r="C8" i="44"/>
  <c r="L9" i="110"/>
  <c r="M9" i="110" s="1"/>
  <c r="H9" i="110"/>
  <c r="D81" i="111"/>
  <c r="G81" i="111" s="1"/>
  <c r="K13" i="111"/>
  <c r="E13" i="111"/>
  <c r="G13" i="111"/>
  <c r="T12" i="61"/>
  <c r="U12" i="61" s="1"/>
  <c r="F36" i="160"/>
  <c r="H36" i="160"/>
  <c r="D32" i="66"/>
  <c r="AF23" i="120"/>
  <c r="F84" i="31"/>
  <c r="D8" i="30"/>
  <c r="O104" i="110"/>
  <c r="Q104" i="110" s="1"/>
  <c r="C4" i="39"/>
  <c r="E4" i="39" s="1"/>
  <c r="Q103" i="110"/>
  <c r="R103" i="110"/>
  <c r="N47" i="13"/>
  <c r="K48" i="13"/>
  <c r="C11" i="152"/>
  <c r="E11" i="152"/>
  <c r="C10" i="152"/>
  <c r="E10" i="152" s="1"/>
  <c r="K243" i="111"/>
  <c r="E81" i="111"/>
  <c r="G6" i="104"/>
  <c r="I6" i="104"/>
  <c r="I5" i="159"/>
  <c r="J5" i="159"/>
  <c r="H5" i="159"/>
  <c r="K5" i="159"/>
  <c r="V25" i="61" l="1"/>
  <c r="U25" i="61"/>
  <c r="V27" i="61"/>
  <c r="U27" i="61"/>
  <c r="I46" i="57"/>
  <c r="I51" i="57" s="1"/>
  <c r="Y25" i="57"/>
  <c r="AC25" i="57" s="1"/>
  <c r="C6" i="39"/>
  <c r="E6" i="39" s="1"/>
  <c r="AE46" i="120"/>
  <c r="B137" i="54"/>
  <c r="B135" i="54" s="1"/>
  <c r="B131" i="54" s="1"/>
  <c r="C135" i="35"/>
  <c r="F137" i="35"/>
  <c r="F135" i="35" s="1"/>
  <c r="F131" i="35" s="1"/>
  <c r="I40" i="111"/>
  <c r="H81" i="111"/>
  <c r="K40" i="111"/>
  <c r="R104" i="110"/>
  <c r="L113" i="111"/>
  <c r="J111" i="111"/>
  <c r="I171" i="111"/>
  <c r="K171" i="111"/>
  <c r="H37" i="160"/>
  <c r="H35" i="160" s="1"/>
  <c r="H33" i="160" s="1"/>
  <c r="D38" i="31" s="1"/>
  <c r="F68" i="35"/>
  <c r="B68" i="54"/>
  <c r="C38" i="152"/>
  <c r="E38" i="152" s="1"/>
  <c r="E34" i="152" s="1"/>
  <c r="C32" i="152"/>
  <c r="C29" i="152"/>
  <c r="E29" i="152" s="1"/>
  <c r="C31" i="152"/>
  <c r="E31" i="152" s="1"/>
  <c r="C19" i="152"/>
  <c r="C28" i="152"/>
  <c r="E28" i="152" s="1"/>
  <c r="C30" i="152"/>
  <c r="E30" i="152" s="1"/>
  <c r="L41" i="111"/>
  <c r="F37" i="160"/>
  <c r="F35" i="160" s="1"/>
  <c r="C7" i="34"/>
  <c r="F8" i="34"/>
  <c r="F7" i="34" s="1"/>
  <c r="C13" i="34"/>
  <c r="AA8" i="21"/>
  <c r="F14" i="36"/>
  <c r="F12" i="36" s="1"/>
  <c r="F15" i="36" s="1"/>
  <c r="B23" i="29" s="1"/>
  <c r="T46" i="57"/>
  <c r="T51" i="57" s="1"/>
  <c r="H110" i="111"/>
  <c r="I111" i="111"/>
  <c r="F64" i="35"/>
  <c r="W22" i="22"/>
  <c r="C67" i="35"/>
  <c r="F32" i="160"/>
  <c r="H26" i="160"/>
  <c r="H25" i="160" s="1"/>
  <c r="H23" i="160" s="1"/>
  <c r="H22" i="160" s="1"/>
  <c r="G36" i="160"/>
  <c r="G35" i="160" s="1"/>
  <c r="G33" i="160" s="1"/>
  <c r="H32" i="160"/>
  <c r="G31" i="160"/>
  <c r="G30" i="160" s="1"/>
  <c r="H27" i="160"/>
  <c r="G27" i="160"/>
  <c r="H31" i="160"/>
  <c r="H30" i="160" s="1"/>
  <c r="H28" i="160" s="1"/>
  <c r="G26" i="160"/>
  <c r="G32" i="160"/>
  <c r="F31" i="160"/>
  <c r="F26" i="160"/>
  <c r="F25" i="160" s="1"/>
  <c r="F77" i="30"/>
  <c r="AD46" i="120"/>
  <c r="S46" i="120"/>
  <c r="AF46" i="120" s="1"/>
  <c r="F8" i="48"/>
  <c r="F13" i="48"/>
  <c r="F7" i="48"/>
  <c r="F14" i="48"/>
  <c r="G37" i="160"/>
  <c r="I5" i="153"/>
  <c r="I24" i="153" s="1"/>
  <c r="L27" i="111"/>
  <c r="J13" i="111"/>
  <c r="C45" i="152"/>
  <c r="E45" i="152" s="1"/>
  <c r="C43" i="152"/>
  <c r="E43" i="152" s="1"/>
  <c r="C42" i="152"/>
  <c r="E42" i="152" s="1"/>
  <c r="C41" i="152"/>
  <c r="E41" i="152" s="1"/>
  <c r="C27" i="152"/>
  <c r="E27" i="152" s="1"/>
  <c r="I21" i="67"/>
  <c r="E46" i="57"/>
  <c r="Y45" i="57"/>
  <c r="AC45" i="57" s="1"/>
  <c r="E39" i="66"/>
  <c r="K55" i="111"/>
  <c r="E53" i="152"/>
  <c r="E46" i="152" s="1"/>
  <c r="W48" i="21"/>
  <c r="C132" i="35"/>
  <c r="C6" i="152"/>
  <c r="C5" i="152" s="1"/>
  <c r="L11" i="66"/>
  <c r="L18" i="66" s="1"/>
  <c r="L39" i="66" s="1"/>
  <c r="F98" i="111"/>
  <c r="R223" i="77"/>
  <c r="I64" i="111"/>
  <c r="K64" i="111"/>
  <c r="B48" i="54"/>
  <c r="B47" i="54" s="1"/>
  <c r="K18" i="66"/>
  <c r="K39" i="66" s="1"/>
  <c r="C21" i="152"/>
  <c r="E21" i="152" s="1"/>
  <c r="E20" i="152" s="1"/>
  <c r="C25" i="152"/>
  <c r="E25" i="152" s="1"/>
  <c r="C24" i="152"/>
  <c r="E24" i="152" s="1"/>
  <c r="C23" i="152"/>
  <c r="E23" i="152" s="1"/>
  <c r="C9" i="152"/>
  <c r="E9" i="152" s="1"/>
  <c r="C12" i="152"/>
  <c r="E12" i="152" s="1"/>
  <c r="E7" i="152" s="1"/>
  <c r="E6" i="152" s="1"/>
  <c r="K141" i="111"/>
  <c r="AA16" i="22"/>
  <c r="AA22" i="22" s="1"/>
  <c r="I151" i="111"/>
  <c r="H141" i="111"/>
  <c r="I141" i="111" s="1"/>
  <c r="E88" i="111"/>
  <c r="D82" i="111"/>
  <c r="K88" i="111"/>
  <c r="G88" i="111"/>
  <c r="V12" i="61"/>
  <c r="H46" i="57"/>
  <c r="H51" i="57" s="1"/>
  <c r="M162" i="74"/>
  <c r="I9" i="68"/>
  <c r="I18" i="68" s="1"/>
  <c r="F37" i="11"/>
  <c r="C46" i="11"/>
  <c r="R96" i="110"/>
  <c r="G12" i="29"/>
  <c r="G14" i="29" s="1"/>
  <c r="L47" i="13"/>
  <c r="L48" i="13" s="1"/>
  <c r="J98" i="111"/>
  <c r="L91" i="111"/>
  <c r="L7" i="110"/>
  <c r="H7" i="110"/>
  <c r="H104" i="110" s="1"/>
  <c r="C7" i="37" s="1"/>
  <c r="F7" i="37" s="1"/>
  <c r="T11" i="61"/>
  <c r="P26" i="61"/>
  <c r="T26" i="61" s="1"/>
  <c r="C65" i="35"/>
  <c r="C63" i="35" s="1"/>
  <c r="E148" i="111"/>
  <c r="E182" i="111"/>
  <c r="E9" i="111"/>
  <c r="E236" i="111"/>
  <c r="E253" i="111"/>
  <c r="E222" i="111"/>
  <c r="E68" i="111"/>
  <c r="E101" i="111"/>
  <c r="E159" i="111"/>
  <c r="E241" i="111"/>
  <c r="E147" i="111"/>
  <c r="Y9" i="91"/>
  <c r="K127" i="111"/>
  <c r="E127" i="111"/>
  <c r="G127" i="111"/>
  <c r="G20" i="67"/>
  <c r="G21" i="67" s="1"/>
  <c r="D168" i="31" s="1"/>
  <c r="D121" i="111"/>
  <c r="K123" i="111"/>
  <c r="G123" i="111"/>
  <c r="E123" i="111"/>
  <c r="B88" i="54"/>
  <c r="F88" i="35"/>
  <c r="L90" i="110"/>
  <c r="M90" i="110" s="1"/>
  <c r="H90" i="110"/>
  <c r="O187" i="73"/>
  <c r="O245" i="73" s="1"/>
  <c r="E61" i="111"/>
  <c r="E30" i="111"/>
  <c r="E74" i="111"/>
  <c r="E22" i="111"/>
  <c r="E56" i="111"/>
  <c r="E89" i="111"/>
  <c r="E181" i="111"/>
  <c r="E183" i="111"/>
  <c r="E218" i="111"/>
  <c r="E195" i="111"/>
  <c r="H19" i="67"/>
  <c r="H20" i="67" s="1"/>
  <c r="H21" i="67" s="1"/>
  <c r="O165" i="77"/>
  <c r="O223" i="77" s="1"/>
  <c r="F41" i="35"/>
  <c r="B41" i="54"/>
  <c r="Y13" i="91"/>
  <c r="E72" i="111"/>
  <c r="E52" i="111"/>
  <c r="E85" i="111"/>
  <c r="E33" i="111"/>
  <c r="E66" i="111"/>
  <c r="E142" i="111"/>
  <c r="E197" i="111"/>
  <c r="E191" i="111"/>
  <c r="E242" i="111"/>
  <c r="E211" i="111"/>
  <c r="Y7" i="91"/>
  <c r="G151" i="111"/>
  <c r="E151" i="111"/>
  <c r="E113" i="111"/>
  <c r="D38" i="66"/>
  <c r="D39" i="66" s="1"/>
  <c r="J15" i="106"/>
  <c r="G21" i="106"/>
  <c r="F26" i="35"/>
  <c r="B26" i="54"/>
  <c r="B12" i="54"/>
  <c r="F12" i="35"/>
  <c r="E239" i="111"/>
  <c r="E207" i="111"/>
  <c r="E6" i="111"/>
  <c r="E93" i="111"/>
  <c r="E62" i="111"/>
  <c r="E96" i="111"/>
  <c r="E54" i="111"/>
  <c r="E77" i="111"/>
  <c r="E154" i="111"/>
  <c r="E245" i="111"/>
  <c r="E199" i="111"/>
  <c r="E250" i="111"/>
  <c r="E219" i="111"/>
  <c r="E48" i="111"/>
  <c r="AD6" i="81"/>
  <c r="U18" i="61"/>
  <c r="U16" i="61"/>
  <c r="G257" i="111"/>
  <c r="E115" i="111"/>
  <c r="E210" i="111"/>
  <c r="E177" i="111"/>
  <c r="E87" i="111"/>
  <c r="E168" i="111"/>
  <c r="E228" i="111"/>
  <c r="E36" i="111"/>
  <c r="E45" i="111"/>
  <c r="E129" i="111"/>
  <c r="E205" i="111"/>
  <c r="E53" i="111"/>
  <c r="E116" i="111"/>
  <c r="E216" i="111"/>
  <c r="E50" i="111"/>
  <c r="E60" i="111"/>
  <c r="E179" i="111"/>
  <c r="U14" i="61"/>
  <c r="U15" i="61"/>
  <c r="AD12" i="81"/>
  <c r="E107" i="111"/>
  <c r="E194" i="111"/>
  <c r="E161" i="111"/>
  <c r="E79" i="111"/>
  <c r="E156" i="111"/>
  <c r="E212" i="111"/>
  <c r="E25" i="111"/>
  <c r="E34" i="111"/>
  <c r="E108" i="111"/>
  <c r="E189" i="111"/>
  <c r="E32" i="111"/>
  <c r="E105" i="111"/>
  <c r="E200" i="111"/>
  <c r="E29" i="111"/>
  <c r="E49" i="111"/>
  <c r="Y8" i="91"/>
  <c r="Y11" i="91"/>
  <c r="AD14" i="81"/>
  <c r="E83" i="111"/>
  <c r="E186" i="111"/>
  <c r="E255" i="111"/>
  <c r="E71" i="111"/>
  <c r="E144" i="111"/>
  <c r="E196" i="111"/>
  <c r="E224" i="111"/>
  <c r="E24" i="111"/>
  <c r="E97" i="111"/>
  <c r="E174" i="111"/>
  <c r="E21" i="111"/>
  <c r="E94" i="111"/>
  <c r="E184" i="111"/>
  <c r="E18" i="111"/>
  <c r="E38" i="111"/>
  <c r="E100" i="111"/>
  <c r="Y15" i="91"/>
  <c r="E251" i="111"/>
  <c r="E75" i="111"/>
  <c r="E257" i="111"/>
  <c r="E247" i="111"/>
  <c r="E47" i="111"/>
  <c r="E133" i="111"/>
  <c r="E180" i="111"/>
  <c r="E208" i="111"/>
  <c r="E254" i="111"/>
  <c r="E86" i="111"/>
  <c r="E162" i="111"/>
  <c r="E10" i="111"/>
  <c r="E84" i="111"/>
  <c r="E158" i="111"/>
  <c r="E246" i="111"/>
  <c r="E28" i="111"/>
  <c r="E187" i="111"/>
  <c r="E65" i="111"/>
  <c r="E8" i="111"/>
  <c r="D11" i="111"/>
  <c r="C45" i="35"/>
  <c r="AA46" i="21"/>
  <c r="AA39" i="21" s="1"/>
  <c r="AA48" i="21" s="1"/>
  <c r="S39" i="120"/>
  <c r="AF39" i="120" s="1"/>
  <c r="AD39" i="120"/>
  <c r="E109" i="111"/>
  <c r="S24" i="120"/>
  <c r="AF24" i="120" s="1"/>
  <c r="AD24" i="120"/>
  <c r="AD6" i="120" s="1"/>
  <c r="E157" i="111"/>
  <c r="E118" i="111"/>
  <c r="E256" i="111"/>
  <c r="E95" i="111"/>
  <c r="M7" i="110"/>
  <c r="E102" i="111"/>
  <c r="E125" i="111"/>
  <c r="E137" i="111"/>
  <c r="E128" i="111"/>
  <c r="E150" i="111"/>
  <c r="E152" i="111"/>
  <c r="E37" i="111"/>
  <c r="E23" i="111"/>
  <c r="E193" i="111"/>
  <c r="E43" i="111"/>
  <c r="AD11" i="81"/>
  <c r="Y6" i="91"/>
  <c r="Y10" i="91"/>
  <c r="G95" i="111"/>
  <c r="K95" i="111"/>
  <c r="F24" i="35"/>
  <c r="B24" i="54"/>
  <c r="S44" i="120"/>
  <c r="AF44" i="120" s="1"/>
  <c r="AD27" i="120"/>
  <c r="S27" i="120"/>
  <c r="AF27" i="120" s="1"/>
  <c r="E14" i="111"/>
  <c r="E230" i="111"/>
  <c r="E124" i="111"/>
  <c r="E136" i="111"/>
  <c r="E160" i="111"/>
  <c r="E138" i="111"/>
  <c r="E164" i="111"/>
  <c r="E178" i="111"/>
  <c r="E58" i="111"/>
  <c r="E31" i="111"/>
  <c r="E201" i="111"/>
  <c r="E51" i="111"/>
  <c r="AD10" i="81"/>
  <c r="U13" i="61"/>
  <c r="U21" i="61"/>
  <c r="I47" i="13"/>
  <c r="M47" i="13" s="1"/>
  <c r="M48" i="13" s="1"/>
  <c r="J48" i="21"/>
  <c r="H120" i="33"/>
  <c r="D85" i="31"/>
  <c r="F38" i="66"/>
  <c r="F39" i="66" s="1"/>
  <c r="I11" i="66"/>
  <c r="I18" i="66" s="1"/>
  <c r="I39" i="66" s="1"/>
  <c r="L38" i="13"/>
  <c r="P165" i="77"/>
  <c r="P223" i="77" s="1"/>
  <c r="K7" i="13"/>
  <c r="N7" i="13" s="1"/>
  <c r="F102" i="35"/>
  <c r="F86" i="35"/>
  <c r="F76" i="35" s="1"/>
  <c r="F75" i="35" s="1"/>
  <c r="B86" i="54"/>
  <c r="B76" i="54" s="1"/>
  <c r="B75" i="54" s="1"/>
  <c r="B74" i="54" s="1"/>
  <c r="T8" i="21"/>
  <c r="T48" i="21" s="1"/>
  <c r="I27" i="125"/>
  <c r="J27" i="125" s="1"/>
  <c r="AE45" i="120"/>
  <c r="L66" i="110"/>
  <c r="M66" i="110"/>
  <c r="H17" i="58"/>
  <c r="H28" i="58" s="1"/>
  <c r="H42" i="58" s="1"/>
  <c r="H11" i="145"/>
  <c r="J11" i="145" s="1"/>
  <c r="J12" i="145" s="1"/>
  <c r="C17" i="39" s="1"/>
  <c r="E17" i="39" s="1"/>
  <c r="E13" i="163" s="1"/>
  <c r="B7" i="163"/>
  <c r="D7" i="163" s="1"/>
  <c r="G165" i="52"/>
  <c r="G446" i="52"/>
  <c r="G104" i="52"/>
  <c r="G662" i="52"/>
  <c r="M38" i="110"/>
  <c r="G76" i="52"/>
  <c r="G400" i="52"/>
  <c r="G327" i="52"/>
  <c r="G749" i="52"/>
  <c r="G677" i="52"/>
  <c r="G605" i="52"/>
  <c r="G533" i="52"/>
  <c r="G461" i="52"/>
  <c r="G389" i="52"/>
  <c r="G317" i="52"/>
  <c r="G748" i="52"/>
  <c r="G676" i="52"/>
  <c r="G604" i="52"/>
  <c r="G532" i="52"/>
  <c r="G460" i="52"/>
  <c r="G388" i="52"/>
  <c r="G797" i="52"/>
  <c r="G722" i="52"/>
  <c r="G650" i="52"/>
  <c r="G578" i="52"/>
  <c r="G506" i="52"/>
  <c r="G434" i="52"/>
  <c r="G362" i="52"/>
  <c r="G290" i="52"/>
  <c r="G242" i="52"/>
  <c r="G170" i="52"/>
  <c r="G781" i="52"/>
  <c r="G516" i="52"/>
  <c r="G739" i="52"/>
  <c r="G595" i="52"/>
  <c r="G451" i="52"/>
  <c r="G294" i="52"/>
  <c r="G199" i="52"/>
  <c r="G127" i="52"/>
  <c r="G55" i="52"/>
  <c r="G799" i="52"/>
  <c r="G546" i="52"/>
  <c r="G729" i="52"/>
  <c r="G585" i="52"/>
  <c r="G441" i="52"/>
  <c r="G285" i="52"/>
  <c r="G233" i="52"/>
  <c r="G161" i="52"/>
  <c r="G744" i="52"/>
  <c r="G456" i="52"/>
  <c r="G735" i="52"/>
  <c r="G591" i="52"/>
  <c r="G447" i="52"/>
  <c r="G312" i="52"/>
  <c r="G208" i="52"/>
  <c r="G136" i="52"/>
  <c r="G64" i="52"/>
  <c r="G414" i="52"/>
  <c r="G733" i="52"/>
  <c r="G68" i="52"/>
  <c r="G132" i="52"/>
  <c r="G255" i="52"/>
  <c r="G147" i="52"/>
  <c r="G177" i="52"/>
  <c r="G348" i="52"/>
  <c r="G222" i="52"/>
  <c r="G15" i="52"/>
  <c r="G795" i="52"/>
  <c r="G325" i="52"/>
  <c r="G180" i="52"/>
  <c r="G50" i="52"/>
  <c r="G98" i="52"/>
  <c r="G469" i="52"/>
  <c r="G534" i="52"/>
  <c r="G267" i="52"/>
  <c r="G743" i="52"/>
  <c r="G671" i="52"/>
  <c r="G599" i="52"/>
  <c r="G527" i="52"/>
  <c r="G455" i="52"/>
  <c r="G383" i="52"/>
  <c r="G311" i="52"/>
  <c r="G742" i="52"/>
  <c r="G670" i="52"/>
  <c r="G598" i="52"/>
  <c r="G526" i="52"/>
  <c r="G454" i="52"/>
  <c r="G382" i="52"/>
  <c r="G791" i="52"/>
  <c r="G716" i="52"/>
  <c r="G644" i="52"/>
  <c r="G572" i="52"/>
  <c r="G500" i="52"/>
  <c r="G428" i="52"/>
  <c r="G356" i="52"/>
  <c r="G284" i="52"/>
  <c r="G236" i="52"/>
  <c r="G164" i="52"/>
  <c r="G773" i="52"/>
  <c r="G492" i="52"/>
  <c r="G723" i="52"/>
  <c r="G579" i="52"/>
  <c r="G435" i="52"/>
  <c r="G265" i="52"/>
  <c r="G193" i="52"/>
  <c r="G121" i="52"/>
  <c r="G49" i="52"/>
  <c r="G786" i="52"/>
  <c r="G522" i="52"/>
  <c r="G721" i="52"/>
  <c r="G577" i="52"/>
  <c r="G433" i="52"/>
  <c r="G798" i="52"/>
  <c r="G227" i="52"/>
  <c r="G155" i="52"/>
  <c r="G720" i="52"/>
  <c r="G432" i="52"/>
  <c r="G727" i="52"/>
  <c r="G583" i="52"/>
  <c r="G439" i="52"/>
  <c r="G283" i="52"/>
  <c r="G202" i="52"/>
  <c r="G130" i="52"/>
  <c r="G58" i="52"/>
  <c r="G274" i="52"/>
  <c r="G669" i="52"/>
  <c r="G39" i="52"/>
  <c r="G33" i="52"/>
  <c r="G246" i="52"/>
  <c r="G138" i="52"/>
  <c r="G796" i="52"/>
  <c r="G318" i="52"/>
  <c r="G186" i="52"/>
  <c r="G9" i="52"/>
  <c r="G36" i="52"/>
  <c r="G316" i="52"/>
  <c r="G171" i="52"/>
  <c r="G21" i="52"/>
  <c r="G783" i="52"/>
  <c r="G405" i="52"/>
  <c r="G438" i="52"/>
  <c r="G62" i="52"/>
  <c r="G737" i="52"/>
  <c r="G665" i="52"/>
  <c r="G593" i="52"/>
  <c r="G521" i="52"/>
  <c r="G449" i="52"/>
  <c r="G377" i="52"/>
  <c r="G305" i="52"/>
  <c r="G736" i="52"/>
  <c r="G664" i="52"/>
  <c r="G592" i="52"/>
  <c r="G520" i="52"/>
  <c r="G448" i="52"/>
  <c r="G376" i="52"/>
  <c r="G785" i="52"/>
  <c r="G710" i="52"/>
  <c r="G638" i="52"/>
  <c r="G566" i="52"/>
  <c r="G494" i="52"/>
  <c r="G422" i="52"/>
  <c r="G350" i="52"/>
  <c r="G278" i="52"/>
  <c r="G230" i="52"/>
  <c r="G158" i="52"/>
  <c r="G756" i="52"/>
  <c r="G468" i="52"/>
  <c r="G715" i="52"/>
  <c r="G571" i="52"/>
  <c r="G427" i="52"/>
  <c r="G259" i="52"/>
  <c r="G187" i="52"/>
  <c r="G115" i="52"/>
  <c r="G43" i="52"/>
  <c r="G770" i="52"/>
  <c r="G498" i="52"/>
  <c r="G705" i="52"/>
  <c r="G561" i="52"/>
  <c r="G417" i="52"/>
  <c r="G778" i="52"/>
  <c r="G221" i="52"/>
  <c r="G149" i="52"/>
  <c r="G696" i="52"/>
  <c r="G408" i="52"/>
  <c r="G711" i="52"/>
  <c r="G567" i="52"/>
  <c r="G423" i="52"/>
  <c r="G276" i="52"/>
  <c r="G196" i="52"/>
  <c r="G124" i="52"/>
  <c r="G52" i="52"/>
  <c r="G90" i="52"/>
  <c r="G637" i="52"/>
  <c r="G32" i="52"/>
  <c r="G349" i="52"/>
  <c r="G237" i="52"/>
  <c r="G129" i="52"/>
  <c r="G776" i="52"/>
  <c r="G309" i="52"/>
  <c r="G123" i="52"/>
  <c r="G774" i="52"/>
  <c r="G204" i="52"/>
  <c r="G307" i="52"/>
  <c r="G162" i="52"/>
  <c r="G14" i="52"/>
  <c r="G354" i="52"/>
  <c r="G373" i="52"/>
  <c r="G333" i="52"/>
  <c r="G731" i="52"/>
  <c r="G659" i="52"/>
  <c r="G587" i="52"/>
  <c r="G515" i="52"/>
  <c r="G443" i="52"/>
  <c r="G371" i="52"/>
  <c r="G299" i="52"/>
  <c r="G730" i="52"/>
  <c r="G658" i="52"/>
  <c r="G586" i="52"/>
  <c r="G514" i="52"/>
  <c r="G442" i="52"/>
  <c r="G370" i="52"/>
  <c r="G779" i="52"/>
  <c r="G704" i="52"/>
  <c r="G632" i="52"/>
  <c r="G560" i="52"/>
  <c r="G488" i="52"/>
  <c r="G416" i="52"/>
  <c r="G344" i="52"/>
  <c r="G272" i="52"/>
  <c r="G224" i="52"/>
  <c r="G152" i="52"/>
  <c r="G732" i="52"/>
  <c r="G444" i="52"/>
  <c r="G699" i="52"/>
  <c r="G555" i="52"/>
  <c r="G411" i="52"/>
  <c r="G253" i="52"/>
  <c r="G181" i="52"/>
  <c r="G109" i="52"/>
  <c r="G37" i="52"/>
  <c r="G762" i="52"/>
  <c r="G474" i="52"/>
  <c r="G697" i="52"/>
  <c r="G553" i="52"/>
  <c r="G409" i="52"/>
  <c r="G313" i="52"/>
  <c r="G215" i="52"/>
  <c r="G143" i="52"/>
  <c r="G672" i="52"/>
  <c r="G384" i="52"/>
  <c r="G703" i="52"/>
  <c r="G559" i="52"/>
  <c r="G415" i="52"/>
  <c r="G262" i="52"/>
  <c r="G190" i="52"/>
  <c r="G118" i="52"/>
  <c r="G46" i="52"/>
  <c r="G83" i="52"/>
  <c r="G573" i="52"/>
  <c r="G11" i="52"/>
  <c r="G310" i="52"/>
  <c r="G228" i="52"/>
  <c r="G120" i="52"/>
  <c r="G741" i="52"/>
  <c r="G102" i="52"/>
  <c r="G26" i="52"/>
  <c r="G750" i="52"/>
  <c r="G150" i="52"/>
  <c r="G261" i="52"/>
  <c r="G153" i="52"/>
  <c r="G8" i="52"/>
  <c r="G78" i="52"/>
  <c r="G77" i="52"/>
  <c r="G324" i="52"/>
  <c r="G725" i="52"/>
  <c r="G653" i="52"/>
  <c r="G581" i="52"/>
  <c r="G509" i="52"/>
  <c r="G437" i="52"/>
  <c r="G365" i="52"/>
  <c r="G293" i="52"/>
  <c r="G724" i="52"/>
  <c r="G652" i="52"/>
  <c r="G580" i="52"/>
  <c r="G508" i="52"/>
  <c r="G436" i="52"/>
  <c r="G364" i="52"/>
  <c r="G771" i="52"/>
  <c r="G698" i="52"/>
  <c r="G626" i="52"/>
  <c r="G554" i="52"/>
  <c r="G482" i="52"/>
  <c r="G410" i="52"/>
  <c r="G338" i="52"/>
  <c r="G266" i="52"/>
  <c r="G218" i="52"/>
  <c r="G146" i="52"/>
  <c r="G708" i="52"/>
  <c r="G420" i="52"/>
  <c r="G691" i="52"/>
  <c r="G547" i="52"/>
  <c r="G403" i="52"/>
  <c r="G247" i="52"/>
  <c r="G175" i="52"/>
  <c r="G103" i="52"/>
  <c r="G31" i="52"/>
  <c r="G738" i="52"/>
  <c r="G450" i="52"/>
  <c r="G681" i="52"/>
  <c r="G537" i="52"/>
  <c r="G393" i="52"/>
  <c r="G306" i="52"/>
  <c r="G209" i="52"/>
  <c r="G137" i="52"/>
  <c r="G648" i="52"/>
  <c r="G360" i="52"/>
  <c r="G687" i="52"/>
  <c r="G543" i="52"/>
  <c r="G399" i="52"/>
  <c r="G256" i="52"/>
  <c r="G184" i="52"/>
  <c r="G112" i="52"/>
  <c r="G40" i="52"/>
  <c r="G54" i="52"/>
  <c r="G541" i="52"/>
  <c r="G5" i="52"/>
  <c r="G282" i="52"/>
  <c r="G219" i="52"/>
  <c r="G111" i="52"/>
  <c r="G709" i="52"/>
  <c r="G95" i="52"/>
  <c r="G6" i="52"/>
  <c r="G654" i="52"/>
  <c r="G717" i="52"/>
  <c r="G252" i="52"/>
  <c r="G144" i="52"/>
  <c r="G20" i="52"/>
  <c r="G71" i="52"/>
  <c r="G41" i="52"/>
  <c r="G297" i="52"/>
  <c r="G713" i="52"/>
  <c r="G641" i="52"/>
  <c r="G569" i="52"/>
  <c r="G497" i="52"/>
  <c r="G425" i="52"/>
  <c r="G353" i="52"/>
  <c r="G281" i="52"/>
  <c r="G712" i="52"/>
  <c r="G640" i="52"/>
  <c r="G568" i="52"/>
  <c r="G496" i="52"/>
  <c r="G424" i="52"/>
  <c r="G352" i="52"/>
  <c r="G758" i="52"/>
  <c r="G686" i="52"/>
  <c r="G614" i="52"/>
  <c r="G542" i="52"/>
  <c r="G470" i="52"/>
  <c r="G398" i="52"/>
  <c r="G326" i="52"/>
  <c r="G788" i="52"/>
  <c r="G206" i="52"/>
  <c r="G134" i="52"/>
  <c r="G660" i="52"/>
  <c r="G372" i="52"/>
  <c r="G667" i="52"/>
  <c r="G523" i="52"/>
  <c r="G379" i="52"/>
  <c r="G235" i="52"/>
  <c r="G163" i="52"/>
  <c r="G91" i="52"/>
  <c r="G19" i="52"/>
  <c r="G690" i="52"/>
  <c r="G402" i="52"/>
  <c r="G657" i="52"/>
  <c r="G513" i="52"/>
  <c r="G369" i="52"/>
  <c r="G270" i="52"/>
  <c r="G197" i="52"/>
  <c r="G125" i="52"/>
  <c r="G600" i="52"/>
  <c r="G298" i="52"/>
  <c r="G663" i="52"/>
  <c r="G519" i="52"/>
  <c r="G375" i="52"/>
  <c r="G244" i="52"/>
  <c r="G172" i="52"/>
  <c r="G100" i="52"/>
  <c r="G28" i="52"/>
  <c r="G18" i="52"/>
  <c r="G445" i="52"/>
  <c r="G60" i="52"/>
  <c r="G96" i="52"/>
  <c r="G201" i="52"/>
  <c r="G74" i="52"/>
  <c r="G613" i="52"/>
  <c r="G59" i="52"/>
  <c r="G280" i="52"/>
  <c r="G462" i="52"/>
  <c r="G621" i="52"/>
  <c r="G234" i="52"/>
  <c r="G126" i="52"/>
  <c r="G597" i="52"/>
  <c r="G35" i="52"/>
  <c r="G240" i="52"/>
  <c r="G99" i="52"/>
  <c r="G775" i="52"/>
  <c r="G701" i="52"/>
  <c r="G629" i="52"/>
  <c r="G557" i="52"/>
  <c r="G485" i="52"/>
  <c r="G413" i="52"/>
  <c r="G341" i="52"/>
  <c r="G269" i="52"/>
  <c r="G700" i="52"/>
  <c r="G628" i="52"/>
  <c r="G556" i="52"/>
  <c r="G484" i="52"/>
  <c r="G412" i="52"/>
  <c r="G340" i="52"/>
  <c r="G746" i="52"/>
  <c r="G674" i="52"/>
  <c r="G602" i="52"/>
  <c r="G530" i="52"/>
  <c r="G458" i="52"/>
  <c r="G386" i="52"/>
  <c r="G314" i="52"/>
  <c r="G288" i="52"/>
  <c r="G194" i="52"/>
  <c r="G122" i="52"/>
  <c r="G612" i="52"/>
  <c r="G787" i="52"/>
  <c r="G643" i="52"/>
  <c r="G499" i="52"/>
  <c r="G355" i="52"/>
  <c r="G223" i="52"/>
  <c r="G151" i="52"/>
  <c r="G79" i="52"/>
  <c r="G780" i="52"/>
  <c r="G642" i="52"/>
  <c r="G792" i="52"/>
  <c r="G633" i="52"/>
  <c r="G489" i="52"/>
  <c r="G345" i="52"/>
  <c r="G257" i="52"/>
  <c r="G185" i="52"/>
  <c r="G113" i="52"/>
  <c r="G552" i="52"/>
  <c r="G790" i="52"/>
  <c r="G639" i="52"/>
  <c r="G495" i="52"/>
  <c r="G351" i="52"/>
  <c r="G232" i="52"/>
  <c r="G160" i="52"/>
  <c r="G88" i="52"/>
  <c r="G16" i="52"/>
  <c r="G159" i="52"/>
  <c r="G330" i="52"/>
  <c r="G24" i="52"/>
  <c r="G582" i="52"/>
  <c r="G183" i="52"/>
  <c r="G38" i="52"/>
  <c r="G517" i="52"/>
  <c r="G23" i="52"/>
  <c r="G87" i="52"/>
  <c r="G289" i="52"/>
  <c r="G525" i="52"/>
  <c r="G216" i="52"/>
  <c r="G108" i="52"/>
  <c r="G84" i="52"/>
  <c r="G782" i="52"/>
  <c r="G69" i="52"/>
  <c r="G63" i="52"/>
  <c r="G767" i="52"/>
  <c r="G695" i="52"/>
  <c r="G623" i="52"/>
  <c r="G551" i="52"/>
  <c r="G479" i="52"/>
  <c r="G407" i="52"/>
  <c r="G335" i="52"/>
  <c r="G766" i="52"/>
  <c r="G694" i="52"/>
  <c r="G622" i="52"/>
  <c r="G550" i="52"/>
  <c r="G478" i="52"/>
  <c r="G406" i="52"/>
  <c r="G334" i="52"/>
  <c r="G740" i="52"/>
  <c r="G668" i="52"/>
  <c r="G596" i="52"/>
  <c r="G524" i="52"/>
  <c r="G452" i="52"/>
  <c r="G380" i="52"/>
  <c r="G308" i="52"/>
  <c r="G260" i="52"/>
  <c r="G188" i="52"/>
  <c r="G116" i="52"/>
  <c r="G588" i="52"/>
  <c r="G772" i="52"/>
  <c r="G627" i="52"/>
  <c r="G483" i="52"/>
  <c r="G339" i="52"/>
  <c r="G217" i="52"/>
  <c r="G145" i="52"/>
  <c r="G73" i="52"/>
  <c r="G315" i="52"/>
  <c r="G618" i="52"/>
  <c r="G769" i="52"/>
  <c r="G625" i="52"/>
  <c r="G481" i="52"/>
  <c r="G337" i="52"/>
  <c r="G251" i="52"/>
  <c r="G179" i="52"/>
  <c r="G107" i="52"/>
  <c r="G528" i="52"/>
  <c r="G777" i="52"/>
  <c r="G631" i="52"/>
  <c r="G487" i="52"/>
  <c r="G343" i="52"/>
  <c r="G226" i="52"/>
  <c r="G154" i="52"/>
  <c r="G82" i="52"/>
  <c r="G702" i="52"/>
  <c r="G105" i="52"/>
  <c r="G303" i="52"/>
  <c r="G17" i="52"/>
  <c r="G486" i="52"/>
  <c r="G174" i="52"/>
  <c r="G10" i="52"/>
  <c r="G453" i="52"/>
  <c r="G29" i="52"/>
  <c r="G80" i="52"/>
  <c r="G101" i="52"/>
  <c r="G493" i="52"/>
  <c r="G207" i="52"/>
  <c r="G93" i="52"/>
  <c r="G48" i="52"/>
  <c r="G693" i="52"/>
  <c r="G12" i="52"/>
  <c r="G56" i="52"/>
  <c r="G707" i="52"/>
  <c r="G491" i="52"/>
  <c r="G275" i="52"/>
  <c r="G562" i="52"/>
  <c r="G346" i="52"/>
  <c r="G608" i="52"/>
  <c r="G392" i="52"/>
  <c r="G200" i="52"/>
  <c r="G800" i="52"/>
  <c r="G363" i="52"/>
  <c r="G85" i="52"/>
  <c r="G378" i="52"/>
  <c r="G361" i="52"/>
  <c r="G119" i="52"/>
  <c r="G655" i="52"/>
  <c r="G238" i="52"/>
  <c r="G22" i="52"/>
  <c r="G53" i="52"/>
  <c r="G45" i="52"/>
  <c r="G271" i="52"/>
  <c r="G225" i="52"/>
  <c r="G27" i="52"/>
  <c r="G689" i="52"/>
  <c r="G473" i="52"/>
  <c r="G760" i="52"/>
  <c r="G544" i="52"/>
  <c r="G328" i="52"/>
  <c r="G590" i="52"/>
  <c r="G374" i="52"/>
  <c r="G182" i="52"/>
  <c r="G763" i="52"/>
  <c r="G331" i="52"/>
  <c r="G67" i="52"/>
  <c r="G753" i="52"/>
  <c r="G321" i="52"/>
  <c r="G784" i="52"/>
  <c r="G615" i="52"/>
  <c r="G220" i="52"/>
  <c r="G606" i="52"/>
  <c r="G231" i="52"/>
  <c r="G4" i="52"/>
  <c r="K5" i="52" s="1"/>
  <c r="G51" i="52"/>
  <c r="G198" i="52"/>
  <c r="G661" i="52"/>
  <c r="G683" i="52"/>
  <c r="G467" i="52"/>
  <c r="G754" i="52"/>
  <c r="G538" i="52"/>
  <c r="G322" i="52"/>
  <c r="G584" i="52"/>
  <c r="G368" i="52"/>
  <c r="G176" i="52"/>
  <c r="G747" i="52"/>
  <c r="G301" i="52"/>
  <c r="G61" i="52"/>
  <c r="G745" i="52"/>
  <c r="G292" i="52"/>
  <c r="G768" i="52"/>
  <c r="G607" i="52"/>
  <c r="G214" i="52"/>
  <c r="G510" i="52"/>
  <c r="G195" i="52"/>
  <c r="G65" i="52"/>
  <c r="G44" i="52"/>
  <c r="G189" i="52"/>
  <c r="G501" i="52"/>
  <c r="G647" i="52"/>
  <c r="G431" i="52"/>
  <c r="G718" i="52"/>
  <c r="G502" i="52"/>
  <c r="G764" i="52"/>
  <c r="G548" i="52"/>
  <c r="G332" i="52"/>
  <c r="G140" i="52"/>
  <c r="G675" i="52"/>
  <c r="G241" i="52"/>
  <c r="G25" i="52"/>
  <c r="G673" i="52"/>
  <c r="G277" i="52"/>
  <c r="G624" i="52"/>
  <c r="G535" i="52"/>
  <c r="G178" i="52"/>
  <c r="G47" i="52"/>
  <c r="G273" i="52"/>
  <c r="G645" i="52"/>
  <c r="G558" i="52"/>
  <c r="G135" i="52"/>
  <c r="G342" i="52"/>
  <c r="G635" i="52"/>
  <c r="G419" i="52"/>
  <c r="G706" i="52"/>
  <c r="G490" i="52"/>
  <c r="G752" i="52"/>
  <c r="G536" i="52"/>
  <c r="G320" i="52"/>
  <c r="G128" i="52"/>
  <c r="G651" i="52"/>
  <c r="G229" i="52"/>
  <c r="G793" i="52"/>
  <c r="G649" i="52"/>
  <c r="G263" i="52"/>
  <c r="G576" i="52"/>
  <c r="G511" i="52"/>
  <c r="G166" i="52"/>
  <c r="G213" i="52"/>
  <c r="G678" i="52"/>
  <c r="G549" i="52"/>
  <c r="G366" i="52"/>
  <c r="G117" i="52"/>
  <c r="G141" i="52"/>
  <c r="G617" i="52"/>
  <c r="G401" i="52"/>
  <c r="G688" i="52"/>
  <c r="G472" i="52"/>
  <c r="G734" i="52"/>
  <c r="G518" i="52"/>
  <c r="G302" i="52"/>
  <c r="G110" i="52"/>
  <c r="G619" i="52"/>
  <c r="G211" i="52"/>
  <c r="G286" i="52"/>
  <c r="G609" i="52"/>
  <c r="G245" i="52"/>
  <c r="G504" i="52"/>
  <c r="G471" i="52"/>
  <c r="G148" i="52"/>
  <c r="G789" i="52"/>
  <c r="G390" i="52"/>
  <c r="G421" i="52"/>
  <c r="G72" i="52"/>
  <c r="G86" i="52"/>
  <c r="G726" i="52"/>
  <c r="G611" i="52"/>
  <c r="G395" i="52"/>
  <c r="G682" i="52"/>
  <c r="G466" i="52"/>
  <c r="G728" i="52"/>
  <c r="G512" i="52"/>
  <c r="G296" i="52"/>
  <c r="G794" i="52"/>
  <c r="G603" i="52"/>
  <c r="G205" i="52"/>
  <c r="G279" i="52"/>
  <c r="G601" i="52"/>
  <c r="G239" i="52"/>
  <c r="G480" i="52"/>
  <c r="G463" i="52"/>
  <c r="G142" i="52"/>
  <c r="G765" i="52"/>
  <c r="G264" i="52"/>
  <c r="G357" i="52"/>
  <c r="G114" i="52"/>
  <c r="G57" i="52"/>
  <c r="G630" i="52"/>
  <c r="G575" i="52"/>
  <c r="G359" i="52"/>
  <c r="G646" i="52"/>
  <c r="G430" i="52"/>
  <c r="G692" i="52"/>
  <c r="G476" i="52"/>
  <c r="G801" i="52"/>
  <c r="G684" i="52"/>
  <c r="G531" i="52"/>
  <c r="G169" i="52"/>
  <c r="G714" i="52"/>
  <c r="G529" i="52"/>
  <c r="G203" i="52"/>
  <c r="G336" i="52"/>
  <c r="G391" i="52"/>
  <c r="G106" i="52"/>
  <c r="G477" i="52"/>
  <c r="G210" i="52"/>
  <c r="G66" i="52"/>
  <c r="G685" i="52"/>
  <c r="G757" i="52"/>
  <c r="G268" i="52"/>
  <c r="G563" i="52"/>
  <c r="G347" i="52"/>
  <c r="G634" i="52"/>
  <c r="G418" i="52"/>
  <c r="G680" i="52"/>
  <c r="G464" i="52"/>
  <c r="G295" i="52"/>
  <c r="G636" i="52"/>
  <c r="G507" i="52"/>
  <c r="G157" i="52"/>
  <c r="G666" i="52"/>
  <c r="G505" i="52"/>
  <c r="G191" i="52"/>
  <c r="G291" i="52"/>
  <c r="G367" i="52"/>
  <c r="G94" i="52"/>
  <c r="G381" i="52"/>
  <c r="G192" i="52"/>
  <c r="G30" i="52"/>
  <c r="G589" i="52"/>
  <c r="G565" i="52"/>
  <c r="G92" i="52"/>
  <c r="G755" i="52"/>
  <c r="G539" i="52"/>
  <c r="G323" i="52"/>
  <c r="G610" i="52"/>
  <c r="G394" i="52"/>
  <c r="G656" i="52"/>
  <c r="G440" i="52"/>
  <c r="G248" i="52"/>
  <c r="G540" i="52"/>
  <c r="G459" i="52"/>
  <c r="G133" i="52"/>
  <c r="G570" i="52"/>
  <c r="G457" i="52"/>
  <c r="G167" i="52"/>
  <c r="G751" i="52"/>
  <c r="G319" i="52"/>
  <c r="G70" i="52"/>
  <c r="G75" i="52"/>
  <c r="G156" i="52"/>
  <c r="G258" i="52"/>
  <c r="G397" i="52"/>
  <c r="G168" i="52"/>
  <c r="G7" i="52"/>
  <c r="G719" i="52"/>
  <c r="G503" i="52"/>
  <c r="G287" i="52"/>
  <c r="G574" i="52"/>
  <c r="G358" i="52"/>
  <c r="G620" i="52"/>
  <c r="G404" i="52"/>
  <c r="G212" i="52"/>
  <c r="G396" i="52"/>
  <c r="G387" i="52"/>
  <c r="G97" i="52"/>
  <c r="G426" i="52"/>
  <c r="G385" i="52"/>
  <c r="G131" i="52"/>
  <c r="G679" i="52"/>
  <c r="G250" i="52"/>
  <c r="G34" i="52"/>
  <c r="G89" i="52"/>
  <c r="G81" i="52"/>
  <c r="G300" i="52"/>
  <c r="G243" i="52"/>
  <c r="G42" i="52"/>
  <c r="G173" i="52"/>
  <c r="G545" i="52"/>
  <c r="M62" i="110"/>
  <c r="G465" i="52"/>
  <c r="G761" i="52"/>
  <c r="H124" i="33"/>
  <c r="G594" i="52"/>
  <c r="G13" i="52"/>
  <c r="G139" i="52"/>
  <c r="G249" i="52"/>
  <c r="G475" i="52"/>
  <c r="G429" i="52"/>
  <c r="G564" i="52"/>
  <c r="C35" i="160"/>
  <c r="C33" i="160" s="1"/>
  <c r="E33" i="160"/>
  <c r="D75" i="35"/>
  <c r="D74" i="35" s="1"/>
  <c r="D73" i="35" s="1"/>
  <c r="B12" i="162"/>
  <c r="D12" i="162" s="1"/>
  <c r="D13" i="162" s="1"/>
  <c r="D14" i="162" s="1"/>
  <c r="B22" i="29" s="1"/>
  <c r="K6" i="159"/>
  <c r="H6" i="159"/>
  <c r="I6" i="159"/>
  <c r="J6" i="159"/>
  <c r="B138" i="54" l="1"/>
  <c r="F38" i="31"/>
  <c r="F36" i="31" s="1"/>
  <c r="F34" i="31" s="1"/>
  <c r="D36" i="31"/>
  <c r="D34" i="31" s="1"/>
  <c r="D26" i="31" s="1"/>
  <c r="F33" i="160"/>
  <c r="F131" i="32"/>
  <c r="H12" i="145"/>
  <c r="S6" i="120"/>
  <c r="AF6" i="120" s="1"/>
  <c r="I110" i="111"/>
  <c r="H202" i="111"/>
  <c r="I202" i="111" s="1"/>
  <c r="L13" i="111"/>
  <c r="J81" i="111"/>
  <c r="D21" i="30"/>
  <c r="F23" i="160"/>
  <c r="F13" i="34"/>
  <c r="B19" i="29" s="1"/>
  <c r="F10" i="48"/>
  <c r="F11" i="48"/>
  <c r="F30" i="160"/>
  <c r="J110" i="111"/>
  <c r="L111" i="111"/>
  <c r="B6" i="104"/>
  <c r="G11" i="111"/>
  <c r="K11" i="111"/>
  <c r="E11" i="111"/>
  <c r="C4" i="152"/>
  <c r="C63" i="152" s="1"/>
  <c r="K21" i="106"/>
  <c r="N21" i="106" s="1"/>
  <c r="J21" i="106"/>
  <c r="U26" i="61"/>
  <c r="V26" i="61"/>
  <c r="F99" i="111"/>
  <c r="F244" i="111"/>
  <c r="V11" i="61"/>
  <c r="U11" i="61"/>
  <c r="K121" i="111"/>
  <c r="G121" i="111"/>
  <c r="E121" i="111"/>
  <c r="D111" i="111"/>
  <c r="L98" i="111"/>
  <c r="J99" i="111"/>
  <c r="L99" i="111" s="1"/>
  <c r="C131" i="35"/>
  <c r="C73" i="35" s="1"/>
  <c r="E26" i="152"/>
  <c r="E19" i="152" s="1"/>
  <c r="E5" i="152" s="1"/>
  <c r="E4" i="152" s="1"/>
  <c r="G25" i="160"/>
  <c r="C66" i="35"/>
  <c r="C62" i="35" s="1"/>
  <c r="F67" i="35"/>
  <c r="F66" i="35" s="1"/>
  <c r="B67" i="54"/>
  <c r="B66" i="54" s="1"/>
  <c r="E82" i="111"/>
  <c r="G82" i="111"/>
  <c r="K82" i="111"/>
  <c r="D98" i="111"/>
  <c r="E40" i="152"/>
  <c r="K81" i="111"/>
  <c r="I81" i="111"/>
  <c r="B38" i="54"/>
  <c r="F7" i="35"/>
  <c r="D140" i="35"/>
  <c r="D141" i="35"/>
  <c r="D142" i="35" s="1"/>
  <c r="C5" i="44"/>
  <c r="D84" i="31"/>
  <c r="B7" i="54"/>
  <c r="C47" i="11"/>
  <c r="C7" i="46"/>
  <c r="D7" i="46" s="1"/>
  <c r="F46" i="11"/>
  <c r="C5" i="37"/>
  <c r="D71" i="30"/>
  <c r="G28" i="160"/>
  <c r="E33" i="152"/>
  <c r="E32" i="152" s="1"/>
  <c r="F65" i="35"/>
  <c r="B65" i="54"/>
  <c r="B63" i="54" s="1"/>
  <c r="F63" i="35"/>
  <c r="F45" i="35"/>
  <c r="F38" i="35" s="1"/>
  <c r="B45" i="54"/>
  <c r="C38" i="35"/>
  <c r="C6" i="35" s="1"/>
  <c r="C5" i="35" s="1"/>
  <c r="Y46" i="57"/>
  <c r="AC46" i="57" s="1"/>
  <c r="E51" i="57"/>
  <c r="Y51" i="57" s="1"/>
  <c r="AC51" i="57" s="1"/>
  <c r="D16" i="48"/>
  <c r="E16" i="48" s="1"/>
  <c r="E92" i="31" s="1"/>
  <c r="F92" i="31" s="1"/>
  <c r="D19" i="48"/>
  <c r="E19" i="48" s="1"/>
  <c r="D20" i="48"/>
  <c r="E20" i="48" s="1"/>
  <c r="D17" i="48"/>
  <c r="E17" i="48" s="1"/>
  <c r="E95" i="31" s="1"/>
  <c r="F95" i="31" s="1"/>
  <c r="F93" i="31" s="1"/>
  <c r="D11" i="48"/>
  <c r="E11" i="48" s="1"/>
  <c r="D10" i="48"/>
  <c r="E10" i="48" s="1"/>
  <c r="D8" i="48"/>
  <c r="E8" i="48" s="1"/>
  <c r="D13" i="48"/>
  <c r="E13" i="48" s="1"/>
  <c r="D14" i="48"/>
  <c r="E14" i="48" s="1"/>
  <c r="D7" i="48"/>
  <c r="E7" i="48" s="1"/>
  <c r="D25" i="48"/>
  <c r="E25" i="48" s="1"/>
  <c r="D26" i="48"/>
  <c r="E26" i="48" s="1"/>
  <c r="E139" i="31" s="1"/>
  <c r="F139" i="31" s="1"/>
  <c r="D23" i="48"/>
  <c r="E23" i="48" s="1"/>
  <c r="E135" i="31" s="1"/>
  <c r="F135" i="31" s="1"/>
  <c r="F133" i="31" s="1"/>
  <c r="D22" i="48"/>
  <c r="E22" i="48" s="1"/>
  <c r="E132" i="31" s="1"/>
  <c r="F132" i="31" s="1"/>
  <c r="E63" i="152" l="1"/>
  <c r="F123" i="35"/>
  <c r="F117" i="35" s="1"/>
  <c r="F116" i="35" s="1"/>
  <c r="F74" i="35" s="1"/>
  <c r="F73" i="35" s="1"/>
  <c r="C138" i="35" s="1"/>
  <c r="F138" i="35" s="1"/>
  <c r="C139" i="35" s="1"/>
  <c r="H6" i="104"/>
  <c r="C28" i="39" s="1"/>
  <c r="E28" i="39" s="1"/>
  <c r="J6" i="104"/>
  <c r="D81" i="30"/>
  <c r="F28" i="160"/>
  <c r="D69" i="30"/>
  <c r="D68" i="30" s="1"/>
  <c r="F71" i="30"/>
  <c r="F69" i="30" s="1"/>
  <c r="F68" i="30" s="1"/>
  <c r="F5" i="37"/>
  <c r="C4" i="37"/>
  <c r="C8" i="37"/>
  <c r="J202" i="111"/>
  <c r="L202" i="111" s="1"/>
  <c r="L110" i="111"/>
  <c r="C141" i="35"/>
  <c r="C140" i="35"/>
  <c r="F140" i="35" s="1"/>
  <c r="C4" i="35"/>
  <c r="D99" i="111"/>
  <c r="G98" i="111"/>
  <c r="K98" i="111"/>
  <c r="E98" i="111"/>
  <c r="H244" i="111"/>
  <c r="I244" i="111" s="1"/>
  <c r="D9" i="30"/>
  <c r="G23" i="160"/>
  <c r="G22" i="160" s="1"/>
  <c r="E111" i="111"/>
  <c r="G111" i="111"/>
  <c r="K111" i="111"/>
  <c r="D110" i="111"/>
  <c r="F22" i="160"/>
  <c r="F62" i="35"/>
  <c r="D20" i="30"/>
  <c r="F21" i="30"/>
  <c r="F20" i="30" s="1"/>
  <c r="C7" i="44"/>
  <c r="D7" i="31"/>
  <c r="B62" i="54"/>
  <c r="L81" i="111"/>
  <c r="F6" i="35"/>
  <c r="F5" i="35" s="1"/>
  <c r="F4" i="35" s="1"/>
  <c r="C69" i="35" s="1"/>
  <c r="F69" i="35" s="1"/>
  <c r="C70" i="35" s="1"/>
  <c r="B6" i="54"/>
  <c r="B5" i="54" s="1"/>
  <c r="C105" i="54"/>
  <c r="D105" i="54" s="1"/>
  <c r="C136" i="54"/>
  <c r="C111" i="54"/>
  <c r="D111" i="54" s="1"/>
  <c r="C114" i="54"/>
  <c r="D114" i="54" s="1"/>
  <c r="C137" i="54"/>
  <c r="D137" i="54" s="1"/>
  <c r="C79" i="54"/>
  <c r="D79" i="54" s="1"/>
  <c r="C82" i="54"/>
  <c r="D82" i="54" s="1"/>
  <c r="C126" i="54"/>
  <c r="C124" i="54"/>
  <c r="D124" i="54" s="1"/>
  <c r="C87" i="54"/>
  <c r="D87" i="54" s="1"/>
  <c r="C129" i="54"/>
  <c r="D129" i="54" s="1"/>
  <c r="C109" i="54"/>
  <c r="D109" i="54" s="1"/>
  <c r="C110" i="54"/>
  <c r="D110" i="54" s="1"/>
  <c r="C95" i="54"/>
  <c r="D95" i="54" s="1"/>
  <c r="C90" i="54"/>
  <c r="D90" i="54" s="1"/>
  <c r="C118" i="54"/>
  <c r="C106" i="54"/>
  <c r="D106" i="54" s="1"/>
  <c r="C78" i="54"/>
  <c r="D78" i="54" s="1"/>
  <c r="C103" i="54"/>
  <c r="D103" i="54" s="1"/>
  <c r="C98" i="54"/>
  <c r="D98" i="54" s="1"/>
  <c r="C92" i="54"/>
  <c r="D92" i="54" s="1"/>
  <c r="C101" i="54"/>
  <c r="D101" i="54" s="1"/>
  <c r="C102" i="54"/>
  <c r="D102" i="54" s="1"/>
  <c r="C97" i="54"/>
  <c r="D97" i="54" s="1"/>
  <c r="C123" i="54"/>
  <c r="D123" i="54" s="1"/>
  <c r="C100" i="54"/>
  <c r="D100" i="54" s="1"/>
  <c r="C120" i="54"/>
  <c r="D120" i="54" s="1"/>
  <c r="C88" i="54"/>
  <c r="D88" i="54" s="1"/>
  <c r="C133" i="54"/>
  <c r="C115" i="54"/>
  <c r="D115" i="54" s="1"/>
  <c r="C80" i="54"/>
  <c r="D80" i="54" s="1"/>
  <c r="C96" i="54"/>
  <c r="D96" i="54" s="1"/>
  <c r="C113" i="54"/>
  <c r="D113" i="54" s="1"/>
  <c r="C112" i="54"/>
  <c r="D112" i="54" s="1"/>
  <c r="C83" i="54"/>
  <c r="D83" i="54" s="1"/>
  <c r="C85" i="54"/>
  <c r="D85" i="54" s="1"/>
  <c r="C77" i="54"/>
  <c r="C121" i="54"/>
  <c r="D121" i="54" s="1"/>
  <c r="C91" i="54"/>
  <c r="D91" i="54" s="1"/>
  <c r="C93" i="54"/>
  <c r="D93" i="54" s="1"/>
  <c r="C128" i="54"/>
  <c r="D128" i="54" s="1"/>
  <c r="C81" i="54"/>
  <c r="D81" i="54" s="1"/>
  <c r="C99" i="54"/>
  <c r="D99" i="54" s="1"/>
  <c r="C94" i="54"/>
  <c r="D94" i="54" s="1"/>
  <c r="C86" i="54"/>
  <c r="D86" i="54" s="1"/>
  <c r="C134" i="54"/>
  <c r="D134" i="54" s="1"/>
  <c r="C104" i="54"/>
  <c r="D104" i="54" s="1"/>
  <c r="C84" i="54"/>
  <c r="D84" i="54" s="1"/>
  <c r="C127" i="54"/>
  <c r="D127" i="54" s="1"/>
  <c r="C89" i="54"/>
  <c r="D89" i="54" s="1"/>
  <c r="C122" i="54"/>
  <c r="D122" i="54" s="1"/>
  <c r="C119" i="54"/>
  <c r="D119" i="54" s="1"/>
  <c r="C108" i="54"/>
  <c r="C130" i="54"/>
  <c r="D130" i="54" s="1"/>
  <c r="E137" i="31"/>
  <c r="F137" i="31" s="1"/>
  <c r="F136" i="31" s="1"/>
  <c r="E151" i="31"/>
  <c r="F151" i="31" s="1"/>
  <c r="G14" i="48"/>
  <c r="I14" i="48"/>
  <c r="H14" i="48"/>
  <c r="I7" i="48"/>
  <c r="H7" i="48"/>
  <c r="G7" i="48"/>
  <c r="I13" i="48"/>
  <c r="H13" i="48"/>
  <c r="G13" i="48"/>
  <c r="G8" i="48"/>
  <c r="I8" i="48"/>
  <c r="H8" i="48"/>
  <c r="I10" i="48"/>
  <c r="H10" i="48"/>
  <c r="G10" i="48"/>
  <c r="G11" i="48"/>
  <c r="H11" i="48"/>
  <c r="I11" i="48"/>
  <c r="E99" i="31"/>
  <c r="F99" i="31" s="1"/>
  <c r="E33" i="30"/>
  <c r="F33" i="30" s="1"/>
  <c r="E93" i="30"/>
  <c r="F93" i="30" s="1"/>
  <c r="F131" i="31"/>
  <c r="E52" i="30"/>
  <c r="F52" i="30" s="1"/>
  <c r="F51" i="30" s="1"/>
  <c r="E110" i="30"/>
  <c r="F110" i="30" s="1"/>
  <c r="F109" i="30" s="1"/>
  <c r="E31" i="30"/>
  <c r="F31" i="30" s="1"/>
  <c r="E112" i="31"/>
  <c r="F112" i="31" s="1"/>
  <c r="E97" i="31"/>
  <c r="F97" i="31" s="1"/>
  <c r="E91" i="30"/>
  <c r="F91" i="30" s="1"/>
  <c r="F91" i="31"/>
  <c r="C117" i="54" l="1"/>
  <c r="D118" i="54"/>
  <c r="D117" i="54" s="1"/>
  <c r="F9" i="30"/>
  <c r="F7" i="30" s="1"/>
  <c r="F6" i="30" s="1"/>
  <c r="D7" i="30"/>
  <c r="D6" i="30" s="1"/>
  <c r="D133" i="54"/>
  <c r="D132" i="54" s="1"/>
  <c r="C132" i="54"/>
  <c r="C131" i="54" s="1"/>
  <c r="D23" i="30"/>
  <c r="F23" i="30" s="1"/>
  <c r="F18" i="30" s="1"/>
  <c r="D18" i="30"/>
  <c r="F4" i="37"/>
  <c r="F8" i="37"/>
  <c r="B24" i="29" s="1"/>
  <c r="D136" i="54"/>
  <c r="D135" i="54" s="1"/>
  <c r="C135" i="54"/>
  <c r="C107" i="54"/>
  <c r="D108" i="54"/>
  <c r="D107" i="54" s="1"/>
  <c r="D77" i="54"/>
  <c r="D76" i="54" s="1"/>
  <c r="D75" i="54" s="1"/>
  <c r="C76" i="54"/>
  <c r="C75" i="54" s="1"/>
  <c r="D202" i="111"/>
  <c r="G110" i="111"/>
  <c r="E110" i="111"/>
  <c r="K110" i="111"/>
  <c r="E99" i="111"/>
  <c r="K99" i="111"/>
  <c r="G99" i="111"/>
  <c r="D80" i="30"/>
  <c r="F81" i="30"/>
  <c r="F80" i="30" s="1"/>
  <c r="C71" i="35"/>
  <c r="F71" i="35" s="1"/>
  <c r="C72" i="35"/>
  <c r="C142" i="35" s="1"/>
  <c r="J244" i="111"/>
  <c r="L244" i="111" s="1"/>
  <c r="E11" i="104"/>
  <c r="E13" i="104"/>
  <c r="D60" i="31" s="1"/>
  <c r="E12" i="104"/>
  <c r="D57" i="31" s="1"/>
  <c r="E21" i="104"/>
  <c r="E18" i="104"/>
  <c r="E15" i="104"/>
  <c r="E16" i="104"/>
  <c r="D148" i="31" s="1"/>
  <c r="E19" i="104"/>
  <c r="E20" i="104"/>
  <c r="C125" i="54"/>
  <c r="D126" i="54"/>
  <c r="D125" i="54" s="1"/>
  <c r="B69" i="54"/>
  <c r="J10" i="48"/>
  <c r="E31" i="31" s="1"/>
  <c r="F31" i="31" s="1"/>
  <c r="J8" i="48"/>
  <c r="E29" i="31" s="1"/>
  <c r="F29" i="31" s="1"/>
  <c r="F96" i="31"/>
  <c r="J13" i="48"/>
  <c r="E40" i="31" s="1"/>
  <c r="F40" i="31" s="1"/>
  <c r="J7" i="48"/>
  <c r="E28" i="31" s="1"/>
  <c r="F28" i="31" s="1"/>
  <c r="F90" i="30"/>
  <c r="J11" i="48"/>
  <c r="E32" i="31" s="1"/>
  <c r="F32" i="31" s="1"/>
  <c r="F30" i="30"/>
  <c r="E85" i="30"/>
  <c r="F85" i="30" s="1"/>
  <c r="J14" i="48"/>
  <c r="E46" i="31" l="1"/>
  <c r="F46" i="31" s="1"/>
  <c r="F45" i="31" s="1"/>
  <c r="E106" i="30"/>
  <c r="F106" i="30" s="1"/>
  <c r="F105" i="30" s="1"/>
  <c r="F57" i="31"/>
  <c r="F56" i="31" s="1"/>
  <c r="F55" i="31" s="1"/>
  <c r="D56" i="31"/>
  <c r="D53" i="31"/>
  <c r="E14" i="104"/>
  <c r="G202" i="111"/>
  <c r="K202" i="111"/>
  <c r="E202" i="111"/>
  <c r="D244" i="111"/>
  <c r="F30" i="31"/>
  <c r="C42" i="54"/>
  <c r="D42" i="54" s="1"/>
  <c r="C34" i="54"/>
  <c r="D34" i="54" s="1"/>
  <c r="C9" i="54"/>
  <c r="D9" i="54" s="1"/>
  <c r="C29" i="54"/>
  <c r="D29" i="54" s="1"/>
  <c r="C67" i="54"/>
  <c r="C18" i="54"/>
  <c r="D18" i="54" s="1"/>
  <c r="C16" i="54"/>
  <c r="D16" i="54" s="1"/>
  <c r="C24" i="54"/>
  <c r="D24" i="54" s="1"/>
  <c r="C13" i="54"/>
  <c r="D13" i="54" s="1"/>
  <c r="C23" i="54"/>
  <c r="D23" i="54" s="1"/>
  <c r="C37" i="54"/>
  <c r="D37" i="54" s="1"/>
  <c r="C21" i="54"/>
  <c r="D21" i="54" s="1"/>
  <c r="C53" i="54"/>
  <c r="D53" i="54" s="1"/>
  <c r="C45" i="54"/>
  <c r="D45" i="54" s="1"/>
  <c r="C27" i="54"/>
  <c r="D27" i="54" s="1"/>
  <c r="C50" i="54"/>
  <c r="D50" i="54" s="1"/>
  <c r="C40" i="54"/>
  <c r="D40" i="54" s="1"/>
  <c r="C35" i="54"/>
  <c r="D35" i="54" s="1"/>
  <c r="C60" i="54"/>
  <c r="D60" i="54" s="1"/>
  <c r="C68" i="54"/>
  <c r="D68" i="54" s="1"/>
  <c r="C51" i="54"/>
  <c r="D51" i="54" s="1"/>
  <c r="C36" i="54"/>
  <c r="D36" i="54" s="1"/>
  <c r="C14" i="54"/>
  <c r="D14" i="54" s="1"/>
  <c r="C10" i="54"/>
  <c r="D10" i="54" s="1"/>
  <c r="C30" i="54"/>
  <c r="D30" i="54" s="1"/>
  <c r="C8" i="54"/>
  <c r="C58" i="54"/>
  <c r="D58" i="54" s="1"/>
  <c r="C46" i="54"/>
  <c r="D46" i="54" s="1"/>
  <c r="C44" i="54"/>
  <c r="D44" i="54" s="1"/>
  <c r="C31" i="54"/>
  <c r="D31" i="54" s="1"/>
  <c r="C49" i="54"/>
  <c r="C39" i="54"/>
  <c r="C20" i="54"/>
  <c r="D20" i="54" s="1"/>
  <c r="C19" i="54"/>
  <c r="D19" i="54" s="1"/>
  <c r="C55" i="54"/>
  <c r="D55" i="54" s="1"/>
  <c r="C59" i="54"/>
  <c r="D59" i="54" s="1"/>
  <c r="C28" i="54"/>
  <c r="D28" i="54" s="1"/>
  <c r="C54" i="54"/>
  <c r="D54" i="54" s="1"/>
  <c r="C64" i="54"/>
  <c r="C52" i="54"/>
  <c r="D52" i="54" s="1"/>
  <c r="C57" i="54"/>
  <c r="C65" i="54"/>
  <c r="D65" i="54" s="1"/>
  <c r="C15" i="54"/>
  <c r="D15" i="54" s="1"/>
  <c r="C33" i="54"/>
  <c r="D33" i="54" s="1"/>
  <c r="C41" i="54"/>
  <c r="D41" i="54" s="1"/>
  <c r="C61" i="54"/>
  <c r="D61" i="54" s="1"/>
  <c r="C26" i="54"/>
  <c r="D26" i="54" s="1"/>
  <c r="C25" i="54"/>
  <c r="D25" i="54" s="1"/>
  <c r="C11" i="54"/>
  <c r="D11" i="54" s="1"/>
  <c r="C43" i="54"/>
  <c r="D43" i="54" s="1"/>
  <c r="C32" i="54"/>
  <c r="D32" i="54" s="1"/>
  <c r="C22" i="54"/>
  <c r="D22" i="54" s="1"/>
  <c r="C17" i="54"/>
  <c r="D17" i="54" s="1"/>
  <c r="C12" i="54"/>
  <c r="D12" i="54" s="1"/>
  <c r="D41" i="30"/>
  <c r="E22" i="104"/>
  <c r="F60" i="31"/>
  <c r="F59" i="31" s="1"/>
  <c r="D59" i="31"/>
  <c r="D131" i="54"/>
  <c r="D101" i="30"/>
  <c r="E48" i="30"/>
  <c r="F48" i="30" s="1"/>
  <c r="F47" i="30" s="1"/>
  <c r="D78" i="30"/>
  <c r="D83" i="30"/>
  <c r="F83" i="30" s="1"/>
  <c r="F78" i="30" s="1"/>
  <c r="F148" i="31"/>
  <c r="F147" i="31" s="1"/>
  <c r="D147" i="31"/>
  <c r="D122" i="31" s="1"/>
  <c r="D116" i="54"/>
  <c r="D74" i="54" s="1"/>
  <c r="E17" i="104"/>
  <c r="D109" i="31"/>
  <c r="C116" i="54"/>
  <c r="C74" i="54" s="1"/>
  <c r="C138" i="54" s="1"/>
  <c r="E25" i="30"/>
  <c r="F25" i="30" s="1"/>
  <c r="F27" i="31"/>
  <c r="F84" i="30"/>
  <c r="E27" i="30"/>
  <c r="F27" i="30" s="1"/>
  <c r="E42" i="31"/>
  <c r="F42" i="31" s="1"/>
  <c r="F39" i="31" s="1"/>
  <c r="F26" i="31" l="1"/>
  <c r="F76" i="30"/>
  <c r="F67" i="30" s="1"/>
  <c r="D100" i="30"/>
  <c r="F101" i="30"/>
  <c r="F100" i="30" s="1"/>
  <c r="D138" i="54"/>
  <c r="D139" i="54" s="1"/>
  <c r="E139" i="35" s="1"/>
  <c r="F139" i="35" s="1"/>
  <c r="F141" i="35" s="1"/>
  <c r="B21" i="29" s="1"/>
  <c r="G244" i="111"/>
  <c r="E244" i="111"/>
  <c r="K244" i="111"/>
  <c r="C63" i="54"/>
  <c r="D64" i="54"/>
  <c r="D63" i="54" s="1"/>
  <c r="F109" i="31"/>
  <c r="F108" i="31" s="1"/>
  <c r="D108" i="31"/>
  <c r="C7" i="54"/>
  <c r="C6" i="54" s="1"/>
  <c r="C5" i="54" s="1"/>
  <c r="D8" i="54"/>
  <c r="D7" i="54" s="1"/>
  <c r="D40" i="30"/>
  <c r="D16" i="30" s="1"/>
  <c r="D5" i="30" s="1"/>
  <c r="F41" i="30"/>
  <c r="F40" i="30" s="1"/>
  <c r="D39" i="54"/>
  <c r="D38" i="54" s="1"/>
  <c r="C38" i="54"/>
  <c r="D49" i="54"/>
  <c r="D48" i="54" s="1"/>
  <c r="C48" i="54"/>
  <c r="C47" i="54" s="1"/>
  <c r="E23" i="104"/>
  <c r="D76" i="30"/>
  <c r="D67" i="30" s="1"/>
  <c r="D52" i="31"/>
  <c r="D51" i="31" s="1"/>
  <c r="D50" i="31" s="1"/>
  <c r="F53" i="31"/>
  <c r="F52" i="31" s="1"/>
  <c r="F51" i="31" s="1"/>
  <c r="F50" i="31" s="1"/>
  <c r="D57" i="54"/>
  <c r="D56" i="54" s="1"/>
  <c r="C56" i="54"/>
  <c r="C66" i="54"/>
  <c r="D67" i="54"/>
  <c r="D66" i="54" s="1"/>
  <c r="D55" i="31"/>
  <c r="F24" i="30"/>
  <c r="F16" i="30" s="1"/>
  <c r="F5" i="30" s="1"/>
  <c r="F7" i="31"/>
  <c r="B18" i="29"/>
  <c r="F82" i="31" l="1"/>
  <c r="D62" i="54"/>
  <c r="C62" i="54"/>
  <c r="C69" i="54" s="1"/>
  <c r="D82" i="31"/>
  <c r="D81" i="31" s="1"/>
  <c r="D161" i="31"/>
  <c r="F161" i="31" s="1"/>
  <c r="D47" i="54"/>
  <c r="F126" i="30"/>
  <c r="B12" i="29" s="1"/>
  <c r="B13" i="29" s="1"/>
  <c r="C9" i="44"/>
  <c r="C11" i="44" s="1"/>
  <c r="D5" i="31"/>
  <c r="D169" i="31" s="1"/>
  <c r="D126" i="30"/>
  <c r="D6" i="54"/>
  <c r="D5" i="54" s="1"/>
  <c r="D80" i="31"/>
  <c r="F5" i="31"/>
  <c r="D4" i="44" l="1"/>
  <c r="E4" i="44" s="1"/>
  <c r="D7" i="44"/>
  <c r="E7" i="44" s="1"/>
  <c r="D9" i="44"/>
  <c r="E9" i="44" s="1"/>
  <c r="D8" i="44"/>
  <c r="E8" i="44" s="1"/>
  <c r="D6" i="44"/>
  <c r="E6" i="44" s="1"/>
  <c r="D5" i="44"/>
  <c r="E5" i="44" s="1"/>
  <c r="D10" i="44"/>
  <c r="E10" i="44" s="1"/>
  <c r="B17" i="29"/>
  <c r="F122" i="31"/>
  <c r="F81" i="31" s="1"/>
  <c r="D69" i="54"/>
  <c r="D70" i="54" s="1"/>
  <c r="E70" i="35" s="1"/>
  <c r="F70" i="35" s="1"/>
  <c r="F72" i="35" s="1"/>
  <c r="D163" i="31"/>
  <c r="B20" i="29" l="1"/>
  <c r="F142" i="35"/>
  <c r="E11" i="44"/>
  <c r="E12" i="44" s="1"/>
  <c r="E163" i="31" l="1"/>
  <c r="F163" i="31" s="1"/>
  <c r="E80" i="31"/>
  <c r="F80" i="31" s="1"/>
  <c r="F169" i="31" s="1"/>
  <c r="B15" i="29" s="1"/>
  <c r="B16" i="29" l="1"/>
  <c r="B25" i="29"/>
  <c r="C15" i="29" s="1"/>
  <c r="C24" i="29" l="1"/>
  <c r="C14" i="29"/>
  <c r="C12" i="29"/>
  <c r="C13" i="29"/>
  <c r="C18" i="29"/>
  <c r="C17" i="29"/>
  <c r="C23" i="29"/>
  <c r="C19" i="29"/>
  <c r="C22" i="29"/>
  <c r="C21" i="29"/>
  <c r="C20" i="29"/>
  <c r="B26" i="29"/>
  <c r="C16" i="29"/>
  <c r="C13" i="163"/>
  <c r="D12" i="29" l="1"/>
  <c r="D13" i="29"/>
  <c r="D18" i="29"/>
  <c r="D19" i="29"/>
  <c r="D17" i="29"/>
  <c r="D14" i="29"/>
  <c r="D22" i="29"/>
  <c r="D24" i="29"/>
  <c r="D21" i="29"/>
  <c r="D20" i="29"/>
  <c r="D23" i="29"/>
  <c r="B13" i="163"/>
  <c r="D13" i="163" s="1"/>
  <c r="F13" i="163" s="1"/>
  <c r="G13" i="163" s="1"/>
  <c r="C14" i="39" s="1"/>
  <c r="E14" i="39" s="1"/>
  <c r="C27" i="39" s="1"/>
  <c r="E27" i="39" s="1"/>
  <c r="C26" i="39" s="1"/>
  <c r="E26" i="39" s="1"/>
  <c r="E30" i="39" s="1"/>
  <c r="B27" i="29" s="1"/>
  <c r="B28" i="29" s="1"/>
  <c r="D15" i="29"/>
  <c r="D16" i="29"/>
  <c r="C25" i="29"/>
  <c r="C30" i="3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<sst xmlns="http://schemas.openxmlformats.org/spreadsheetml/2006/main" count="14033" uniqueCount="8121">
  <si>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</si>
  <si>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</si>
  <si>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</si>
  <si>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</si>
  <si>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</si>
  <si>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</si>
  <si>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</si>
  <si>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</si>
  <si>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</si>
  <si>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</si>
  <si>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</si>
  <si>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</si>
  <si>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</si>
  <si>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</si>
  <si>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</si>
  <si>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</si>
  <si>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</si>
  <si>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</si>
  <si>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</si>
  <si>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</si>
  <si>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</si>
  <si>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</si>
  <si>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</si>
  <si>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</si>
  <si>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</si>
  <si>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</si>
  <si>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</si>
  <si>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</si>
  <si>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</si>
  <si>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</si>
  <si>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</si>
  <si>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</si>
  <si>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</si>
  <si>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</si>
  <si>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</si>
  <si>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</si>
  <si>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</si>
  <si>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</si>
  <si>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</si>
  <si>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</si>
  <si>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</si>
  <si>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</si>
  <si>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</si>
  <si>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</si>
  <si>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</si>
  <si>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</si>
  <si>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</si>
  <si>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</si>
  <si>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</si>
  <si>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</si>
  <si>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</si>
  <si>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</si>
  <si>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</si>
  <si>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</si>
  <si>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</si>
  <si>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</si>
  <si>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</si>
  <si>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</si>
  <si>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</si>
  <si>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</si>
  <si>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</si>
  <si>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</si>
  <si>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</si>
  <si>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</si>
  <si>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</si>
  <si>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</si>
  <si>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</si>
  <si>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</si>
  <si>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</si>
  <si>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</si>
  <si>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</si>
  <si>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</si>
  <si>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</si>
  <si>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</si>
  <si>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</si>
  <si>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</si>
  <si>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</si>
  <si>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</si>
  <si>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</si>
  <si>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</si>
  <si>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</si>
  <si>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</si>
  <si>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</si>
  <si>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</si>
  <si>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</si>
  <si>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28" type="noConversion"/>
  </si>
  <si>
    <t>險別</t>
  </si>
  <si>
    <t>再保費收入</t>
  </si>
  <si>
    <t>再保賠款</t>
  </si>
  <si>
    <t>最近收盤日市價總金額</t>
  </si>
  <si>
    <t>發行公司</t>
  </si>
  <si>
    <t>到期日</t>
    <phoneticPr fontId="28" type="noConversion"/>
  </si>
  <si>
    <t>Herfindahl Index</t>
    <phoneticPr fontId="28" type="noConversion"/>
  </si>
  <si>
    <t>表30-12：核保風險之成長風險係數試算表</t>
    <phoneticPr fontId="28" type="noConversion"/>
  </si>
  <si>
    <t>一、自留賠款準備金之成長風險（3a.4）</t>
    <phoneticPr fontId="28" type="noConversion"/>
  </si>
  <si>
    <t>直接簽單保費</t>
    <phoneticPr fontId="28" type="noConversion"/>
  </si>
  <si>
    <t>再保費收入</t>
    <phoneticPr fontId="28" type="noConversion"/>
  </si>
  <si>
    <t>總保費收入</t>
    <phoneticPr fontId="28" type="noConversion"/>
  </si>
  <si>
    <t>年化倍數</t>
    <phoneticPr fontId="28" type="noConversion"/>
  </si>
  <si>
    <t>成長率</t>
    <phoneticPr fontId="28" type="noConversion"/>
  </si>
  <si>
    <t>(a)</t>
    <phoneticPr fontId="28" type="noConversion"/>
  </si>
  <si>
    <t>(b)</t>
    <phoneticPr fontId="28" type="noConversion"/>
  </si>
  <si>
    <t>(c)＝(a)＋(b)</t>
    <phoneticPr fontId="28" type="noConversion"/>
  </si>
  <si>
    <t>(d)註1</t>
    <phoneticPr fontId="28" type="noConversion"/>
  </si>
  <si>
    <t>(e)=[ (c)*(d)／前一年(c) ]－1</t>
    <phoneticPr fontId="28" type="noConversion"/>
  </si>
  <si>
    <t>(e)</t>
    <phoneticPr fontId="28" type="noConversion"/>
  </si>
  <si>
    <t xml:space="preserve"> (1)  當年度</t>
    <phoneticPr fontId="37" type="noConversion"/>
  </si>
  <si>
    <t xml:space="preserve"> (2)  前一年</t>
    <phoneticPr fontId="37" type="noConversion"/>
  </si>
  <si>
    <t xml:space="preserve"> (3)  前二年</t>
    <phoneticPr fontId="37" type="noConversion"/>
  </si>
  <si>
    <t xml:space="preserve"> (4)  前三年</t>
    <phoneticPr fontId="37" type="noConversion"/>
  </si>
  <si>
    <t xml:space="preserve"> (6)  過度成長率 = (5d) -10%；但介於0~30%</t>
    <phoneticPr fontId="37" type="noConversion"/>
  </si>
  <si>
    <t xml:space="preserve"> (7)  風險係數 = (6d) × 45%</t>
    <phoneticPr fontId="37" type="noConversion"/>
  </si>
  <si>
    <t>二、自留保費之成長風險（3b.4）</t>
    <phoneticPr fontId="28" type="noConversion"/>
  </si>
  <si>
    <t xml:space="preserve"> (8)  過度成長率 = (6)</t>
    <phoneticPr fontId="37" type="noConversion"/>
  </si>
  <si>
    <t xml:space="preserve"> (9)  風險係數 = (8) × 22.5%</t>
    <phoneticPr fontId="37" type="noConversion"/>
  </si>
  <si>
    <t>註1 總保費收入之數值，若僅為半年度之累積數，以乘2的倍數方式予以表示年化資料；如已為一年度之累積數，以乘以1的倍數方式表示年化資料。</t>
    <phoneticPr fontId="28" type="noConversion"/>
  </si>
  <si>
    <t>3b.2自留保費風險--非比例性業務</t>
    <phoneticPr fontId="28" type="noConversion"/>
  </si>
  <si>
    <t>自留保費總計</t>
    <phoneticPr fontId="28" type="noConversion"/>
  </si>
  <si>
    <t>Herfindahl Index</t>
    <phoneticPr fontId="28" type="noConversion"/>
  </si>
  <si>
    <t>Herfindahl Index 係數表</t>
    <phoneticPr fontId="28" type="noConversion"/>
  </si>
  <si>
    <t>係數</t>
    <phoneticPr fontId="28" type="noConversion"/>
  </si>
  <si>
    <t>備註</t>
    <phoneticPr fontId="28" type="noConversion"/>
  </si>
  <si>
    <t>(1)</t>
    <phoneticPr fontId="28" type="noConversion"/>
  </si>
  <si>
    <t>註</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</si>
  <si>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</si>
  <si>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</si>
  <si>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</si>
  <si>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</si>
  <si>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</si>
  <si>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</si>
  <si>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</si>
  <si>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</si>
  <si>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</si>
  <si>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</si>
  <si>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</si>
  <si>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</si>
  <si>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</si>
  <si>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國內再保業務</t>
    <phoneticPr fontId="30" type="noConversion"/>
  </si>
  <si>
    <t>(18)</t>
  </si>
  <si>
    <t>(19)</t>
  </si>
  <si>
    <t>(20)</t>
  </si>
  <si>
    <t>(21)</t>
  </si>
  <si>
    <t>(22)</t>
  </si>
  <si>
    <t>國外再保業務</t>
    <phoneticPr fontId="30" type="noConversion"/>
  </si>
  <si>
    <t>資      料      來      源</t>
    <phoneticPr fontId="28" type="noConversion"/>
  </si>
  <si>
    <t>前一年度自7/1至12/31之金額(註2)</t>
    <phoneticPr fontId="28" type="noConversion"/>
  </si>
  <si>
    <t>金     額</t>
    <phoneticPr fontId="28" type="noConversion"/>
  </si>
  <si>
    <t>填報上半年度報表時, 上(半)年度係指前一年度自7/1至12/31之金額</t>
    <phoneticPr fontId="30" type="noConversion"/>
  </si>
  <si>
    <t>如為上半年度報表時, 自留滿期賠款(21)=(3)+(9)-(12)+(15)+(21)-(24)+(6)+(18)</t>
    <phoneticPr fontId="30" type="noConversion"/>
  </si>
  <si>
    <t>15</t>
    <phoneticPr fontId="30" type="noConversion"/>
  </si>
  <si>
    <t>代號</t>
  </si>
  <si>
    <t>是否為關係人</t>
  </si>
  <si>
    <t>再保險人</t>
  </si>
  <si>
    <t>評等等級請依最新信用評等機構評定填寫，若無者請填無。</t>
  </si>
  <si>
    <t>表19-3-1：未適格再保險準備明細表(財產再保險)</t>
    <phoneticPr fontId="30" type="noConversion"/>
  </si>
  <si>
    <t>單位：新台幣元,%</t>
    <phoneticPr fontId="28" type="noConversion"/>
  </si>
  <si>
    <t>再保險經紀人</t>
    <phoneticPr fontId="16" type="noConversion"/>
  </si>
  <si>
    <t>未逾九個月之已付賠款應攤回再保賠款與給付</t>
    <phoneticPr fontId="28" type="noConversion"/>
  </si>
  <si>
    <t>再保險存入保證金</t>
    <phoneticPr fontId="28" type="noConversion"/>
  </si>
  <si>
    <t>本期未適格再保險準備餘額</t>
    <phoneticPr fontId="28" type="noConversion"/>
  </si>
  <si>
    <t>上期未適格再保險準備餘額</t>
    <phoneticPr fontId="28" type="noConversion"/>
  </si>
  <si>
    <t>本期應增提或迴轉未適格再保險準備</t>
    <phoneticPr fontId="28" type="noConversion"/>
  </si>
  <si>
    <t>代號</t>
    <phoneticPr fontId="28" type="noConversion"/>
  </si>
  <si>
    <t>名稱</t>
    <phoneticPr fontId="28" type="noConversion"/>
  </si>
  <si>
    <t>信用評等機構</t>
    <phoneticPr fontId="28" type="noConversion"/>
  </si>
  <si>
    <t>評等等級</t>
    <phoneticPr fontId="28" type="noConversion"/>
  </si>
  <si>
    <t>是否為關係人</t>
    <phoneticPr fontId="28" type="noConversion"/>
  </si>
  <si>
    <t>代號</t>
    <phoneticPr fontId="16" type="noConversion"/>
  </si>
  <si>
    <t>名稱</t>
    <phoneticPr fontId="16" type="noConversion"/>
  </si>
  <si>
    <t>是否適格</t>
    <phoneticPr fontId="16" type="noConversion"/>
  </si>
  <si>
    <t>再保佣金收入</t>
  </si>
  <si>
    <t>再保險存入       保證金</t>
  </si>
  <si>
    <t>單位：新台幣元,%</t>
    <phoneticPr fontId="16" type="noConversion"/>
  </si>
  <si>
    <t>本期提存未適格再保險準備餘額
(15)=(11)+(12)+
(13)-(14)</t>
    <phoneticPr fontId="28" type="noConversion"/>
  </si>
  <si>
    <t>上期提存
未適格再保險準備餘額</t>
    <phoneticPr fontId="28" type="noConversion"/>
  </si>
  <si>
    <t>本期應增提或迴轉
未適格再保險準備</t>
    <phoneticPr fontId="28" type="noConversion"/>
  </si>
  <si>
    <t>發行機構信用評等</t>
    <phoneticPr fontId="28" type="noConversion"/>
  </si>
  <si>
    <t>風險係數</t>
    <phoneticPr fontId="28" type="noConversion"/>
  </si>
  <si>
    <t>Moody's</t>
    <phoneticPr fontId="28" type="noConversion"/>
  </si>
  <si>
    <t>(1)</t>
    <phoneticPr fontId="16" type="noConversion"/>
  </si>
  <si>
    <t>(2)</t>
    <phoneticPr fontId="16" type="noConversion"/>
  </si>
  <si>
    <t>(3)</t>
    <phoneticPr fontId="16" type="noConversion"/>
  </si>
  <si>
    <t>(4)</t>
    <phoneticPr fontId="16" type="noConversion"/>
  </si>
  <si>
    <t>列號</t>
    <phoneticPr fontId="30" type="noConversion"/>
  </si>
  <si>
    <t>備註</t>
    <phoneticPr fontId="30" type="noConversion"/>
  </si>
  <si>
    <t>列號</t>
    <phoneticPr fontId="28" type="noConversion"/>
  </si>
  <si>
    <t>金額</t>
    <phoneticPr fontId="28" type="noConversion"/>
  </si>
  <si>
    <t>(2)</t>
    <phoneticPr fontId="28" type="noConversion"/>
  </si>
  <si>
    <t>單位：新台幣元</t>
    <phoneticPr fontId="28" type="noConversion"/>
  </si>
  <si>
    <t>(22)</t>
    <phoneticPr fontId="28" type="noConversion"/>
  </si>
  <si>
    <t>轉再保賠款率</t>
    <phoneticPr fontId="30" type="noConversion"/>
  </si>
  <si>
    <t>《信用風險》總計</t>
    <phoneticPr fontId="28" type="noConversion"/>
  </si>
  <si>
    <t>註1：「2.7分出再保費支出」之資料來源，若該公司未填列「表19-3：未適格再保險準備明細表」第(10)欄再保佣金收入之資料，則採1之資料來源；若已填具，則採2之資料來源。</t>
    <phoneticPr fontId="28" type="noConversion"/>
  </si>
  <si>
    <t>註2：填報半年報報表時，資料來源表之數值僅包含本半年度金額，應加計前一年度下半年(7/1至12/31)金額，用以表示年化後金額。此欄位於填列年報時免填。</t>
    <phoneticPr fontId="28" type="noConversion"/>
  </si>
  <si>
    <t>健康保險</t>
    <phoneticPr fontId="30" type="noConversion"/>
  </si>
  <si>
    <t>合計</t>
    <phoneticPr fontId="30" type="noConversion"/>
  </si>
  <si>
    <t>註：</t>
    <phoneticPr fontId="28" type="noConversion"/>
  </si>
  <si>
    <t>攤回再保賠款係指帳列攤回已決再保賠款</t>
    <phoneticPr fontId="28" type="noConversion"/>
  </si>
  <si>
    <t>本年度</t>
    <phoneticPr fontId="30" type="noConversion"/>
  </si>
  <si>
    <t>上年度</t>
    <phoneticPr fontId="30" type="noConversion"/>
  </si>
  <si>
    <t>自留保費</t>
    <phoneticPr fontId="30" type="noConversion"/>
  </si>
  <si>
    <t>(14)</t>
    <phoneticPr fontId="30" type="noConversion"/>
  </si>
  <si>
    <t>(15)=(13)-(14)</t>
    <phoneticPr fontId="30" type="noConversion"/>
  </si>
  <si>
    <t>(16)</t>
    <phoneticPr fontId="30" type="noConversion"/>
  </si>
  <si>
    <t>(17)</t>
    <phoneticPr fontId="30" type="noConversion"/>
  </si>
  <si>
    <t>(18)=(16)-(17)</t>
    <phoneticPr fontId="30" type="noConversion"/>
  </si>
  <si>
    <t>(19)</t>
    <phoneticPr fontId="30" type="noConversion"/>
  </si>
  <si>
    <t>(20)</t>
    <phoneticPr fontId="30" type="noConversion"/>
  </si>
  <si>
    <t>(21)=(19)+(20)</t>
    <phoneticPr fontId="30" type="noConversion"/>
  </si>
  <si>
    <t>(22)</t>
    <phoneticPr fontId="30" type="noConversion"/>
  </si>
  <si>
    <t>(23)</t>
    <phoneticPr fontId="30" type="noConversion"/>
  </si>
  <si>
    <t>(24)=(22)+(23)</t>
    <phoneticPr fontId="30" type="noConversion"/>
  </si>
  <si>
    <t>表24-2：賠款準備金及自留滿期賠款計算表(人身再保險)</t>
    <phoneticPr fontId="30" type="noConversion"/>
  </si>
  <si>
    <t>已報未付</t>
    <phoneticPr fontId="30" type="noConversion"/>
  </si>
  <si>
    <t>已報未付</t>
    <phoneticPr fontId="30" type="noConversion"/>
  </si>
  <si>
    <t>再保賠款</t>
    <phoneticPr fontId="30" type="noConversion"/>
  </si>
  <si>
    <t>攤回再保賠款</t>
    <phoneticPr fontId="30" type="noConversion"/>
  </si>
  <si>
    <t>(3)=(1)-(2)</t>
    <phoneticPr fontId="30" type="noConversion"/>
  </si>
  <si>
    <t>(6)=(4)-(5)</t>
    <phoneticPr fontId="30" type="noConversion"/>
  </si>
  <si>
    <t>(9)=(7)+(8)</t>
    <phoneticPr fontId="30" type="noConversion"/>
  </si>
  <si>
    <t>(10)</t>
    <phoneticPr fontId="30" type="noConversion"/>
  </si>
  <si>
    <t>(11)</t>
    <phoneticPr fontId="30" type="noConversion"/>
  </si>
  <si>
    <t>(14)</t>
    <phoneticPr fontId="30" type="noConversion"/>
  </si>
  <si>
    <t>(15)=(13)-(14)</t>
    <phoneticPr fontId="30" type="noConversion"/>
  </si>
  <si>
    <t>(18)=(16)-(17)</t>
    <phoneticPr fontId="30" type="noConversion"/>
  </si>
  <si>
    <t>(21)=(19)+(20)</t>
    <phoneticPr fontId="30" type="noConversion"/>
  </si>
  <si>
    <t>(24)=(22)+(23)</t>
    <phoneticPr fontId="30" type="noConversion"/>
  </si>
  <si>
    <t>未實現損益</t>
    <phoneticPr fontId="28" type="noConversion"/>
  </si>
  <si>
    <t>保管銀行</t>
    <phoneticPr fontId="28" type="noConversion"/>
  </si>
  <si>
    <t>風     險     項     目</t>
    <phoneticPr fontId="28" type="noConversion"/>
  </si>
  <si>
    <t>風險係數</t>
    <phoneticPr fontId="28" type="noConversion"/>
  </si>
  <si>
    <t>名稱</t>
  </si>
  <si>
    <t>評等等級</t>
  </si>
  <si>
    <t>信用評等機構</t>
  </si>
  <si>
    <t>(11)</t>
  </si>
  <si>
    <t>(12)</t>
  </si>
  <si>
    <t>列號</t>
  </si>
  <si>
    <t>備註</t>
  </si>
  <si>
    <t xml:space="preserve">  危     險     變     動     準     備</t>
    <phoneticPr fontId="30" type="noConversion"/>
  </si>
  <si>
    <t>異常業務損失準備</t>
    <phoneticPr fontId="30" type="noConversion"/>
  </si>
  <si>
    <t>風險資本額</t>
    <phoneticPr fontId="28" type="noConversion"/>
  </si>
  <si>
    <t>3a.1自留賠款準備金風險--比例性業務</t>
    <phoneticPr fontId="28" type="noConversion"/>
  </si>
  <si>
    <t>再保險業</t>
    <phoneticPr fontId="30" type="noConversion"/>
  </si>
  <si>
    <t>( CENTRAL REINSURANCE CORPORATION )</t>
    <phoneticPr fontId="30" type="noConversion"/>
  </si>
  <si>
    <t>信用評等等級(註2)</t>
    <phoneticPr fontId="28" type="noConversion"/>
  </si>
  <si>
    <t>3.投資具控制與從屬關係之關係人貨幣型受益憑證</t>
    <phoneticPr fontId="28" type="noConversion"/>
  </si>
  <si>
    <t>4.投資非控制與從屬關係之關係人存款</t>
    <phoneticPr fontId="28" type="noConversion"/>
  </si>
  <si>
    <t>5.投資非控制與從屬關係之關係人債劵型受益憑證</t>
    <phoneticPr fontId="28" type="noConversion"/>
  </si>
  <si>
    <t>6.投資非控制與從屬關係之關係人貨幣型受益憑證</t>
    <phoneticPr fontId="28" type="noConversion"/>
  </si>
  <si>
    <t>非關係人總計(7＋8)</t>
    <phoneticPr fontId="28"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</si>
  <si>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28" type="noConversion"/>
  </si>
  <si>
    <t>單位：新台幣元</t>
  </si>
  <si>
    <t>(23)</t>
  </si>
  <si>
    <t>(24)</t>
  </si>
  <si>
    <t>(25)</t>
  </si>
  <si>
    <t>(26)</t>
  </si>
  <si>
    <t>(27)</t>
  </si>
  <si>
    <t>(28)</t>
  </si>
  <si>
    <t>(29)</t>
  </si>
  <si>
    <t>(30)</t>
  </si>
  <si>
    <t>3a.2自留賠款準備金風險--非比例性業務</t>
    <phoneticPr fontId="28" type="noConversion"/>
  </si>
  <si>
    <t>3b.1 自留保費風險-比例性業務</t>
    <phoneticPr fontId="28" type="noConversion"/>
  </si>
  <si>
    <t>航空保險(國外分入)</t>
    <phoneticPr fontId="30" type="noConversion"/>
  </si>
  <si>
    <t>工程保險(國外分入)</t>
    <phoneticPr fontId="30" type="noConversion"/>
  </si>
  <si>
    <t>其他保險(國外分入)</t>
    <phoneticPr fontId="30" type="noConversion"/>
  </si>
  <si>
    <t>政策性地震保險業務依據「住宅地震保險危險分散機制實施辦法」之規定提存</t>
    <phoneticPr fontId="30" type="noConversion"/>
  </si>
  <si>
    <t>表25-2：特別準備金計算表(人身再保險)</t>
    <phoneticPr fontId="28" type="noConversion"/>
  </si>
  <si>
    <t>註:</t>
  </si>
  <si>
    <t>單位：新台幣元,%</t>
    <phoneticPr fontId="16" type="noConversion"/>
  </si>
  <si>
    <t>本欄信用評等機構僅限於S &amp; P、A.M. Best、Moody's、Fitch及中華信用評等公司，其餘信評機構所評定之等級不給予資本適足性制度風險係數上之折扣；若該項標的或被投資機構經多家信用評等機構評定，公司可擇優填報。</t>
    <phoneticPr fontId="28" type="noConversion"/>
  </si>
  <si>
    <t>表30-15：無評等不動產(REAT)及金融資產受益證券(含資產基礎證券)風險資本額計算表</t>
    <phoneticPr fontId="28" type="noConversion"/>
  </si>
  <si>
    <t>證券代碼 (註1)</t>
    <phoneticPr fontId="28" type="noConversion"/>
  </si>
  <si>
    <t>證券名稱</t>
    <phoneticPr fontId="28" type="noConversion"/>
  </si>
  <si>
    <t>資產金額</t>
    <phoneticPr fontId="28" type="noConversion"/>
  </si>
  <si>
    <t>風險係數(註2)</t>
    <phoneticPr fontId="28" type="noConversion"/>
  </si>
  <si>
    <t>證券風險係數代碼統一由財團法人保險事業發展中心編列</t>
    <phoneticPr fontId="28" type="noConversion"/>
  </si>
  <si>
    <t>證券風險係數由各公司自行計算後，送交主管機關審核，建立無評等之不動產(REAT)及金融資產受益證券(含資產基礎證券)風險係數資料庫，並將證券編碼後提供各公司填報計算</t>
    <phoneticPr fontId="28" type="noConversion"/>
  </si>
  <si>
    <t>建議之風險係數計算通式如下：</t>
    <phoneticPr fontId="28" type="noConversion"/>
  </si>
  <si>
    <t>表30-16：國外借券再投資風險資本額計算表</t>
    <phoneticPr fontId="28" type="noConversion"/>
  </si>
  <si>
    <t>證券種類</t>
    <phoneticPr fontId="28" type="noConversion"/>
  </si>
  <si>
    <t>票面利率</t>
    <phoneticPr fontId="28" type="noConversion"/>
  </si>
  <si>
    <t>付息方式</t>
    <phoneticPr fontId="28" type="noConversion"/>
  </si>
  <si>
    <t>總投資成本</t>
    <phoneticPr fontId="28" type="noConversion"/>
  </si>
  <si>
    <t>總投資市值</t>
    <phoneticPr fontId="28" type="noConversion"/>
  </si>
  <si>
    <t>項目</t>
  </si>
  <si>
    <t>(13)</t>
  </si>
  <si>
    <t>(14)</t>
  </si>
  <si>
    <t>(15)</t>
  </si>
  <si>
    <t>(16)</t>
  </si>
  <si>
    <t>(17)</t>
  </si>
  <si>
    <t>保留盈餘(累積虧損)</t>
  </si>
  <si>
    <t xml:space="preserve">    法定盈餘公積</t>
  </si>
  <si>
    <t xml:space="preserve">    特別盈餘公積</t>
  </si>
  <si>
    <t>表03：資產負債表</t>
    <phoneticPr fontId="30" type="noConversion"/>
  </si>
  <si>
    <t>單位：新台幣元,%</t>
    <phoneticPr fontId="30" type="noConversion"/>
  </si>
  <si>
    <t xml:space="preserve">本期 </t>
    <phoneticPr fontId="30" type="noConversion"/>
  </si>
  <si>
    <t>上期</t>
    <phoneticPr fontId="30" type="noConversion"/>
  </si>
  <si>
    <t>帳載金額比較增減</t>
    <phoneticPr fontId="30" type="noConversion"/>
  </si>
  <si>
    <t>本期</t>
    <phoneticPr fontId="30" type="noConversion"/>
  </si>
  <si>
    <t>帳載負債比較增減</t>
    <phoneticPr fontId="30" type="noConversion"/>
  </si>
  <si>
    <t>非認許資產</t>
    <phoneticPr fontId="28" type="noConversion"/>
  </si>
  <si>
    <t>淨認許資產</t>
    <phoneticPr fontId="28" type="noConversion"/>
  </si>
  <si>
    <t>帳載金額</t>
    <phoneticPr fontId="30" type="noConversion"/>
  </si>
  <si>
    <t>帳載金額%</t>
    <phoneticPr fontId="30" type="noConversion"/>
  </si>
  <si>
    <t>金額</t>
    <phoneticPr fontId="30" type="noConversion"/>
  </si>
  <si>
    <t>%</t>
    <phoneticPr fontId="30" type="noConversion"/>
  </si>
  <si>
    <t>(1)</t>
    <phoneticPr fontId="30" type="noConversion"/>
  </si>
  <si>
    <t>(3)</t>
    <phoneticPr fontId="28" type="noConversion"/>
  </si>
  <si>
    <t>(4)</t>
    <phoneticPr fontId="28" type="noConversion"/>
  </si>
  <si>
    <t>填報上半年度報表時, 上(半)年度係指前一年度自7/1至12/31之金額</t>
  </si>
  <si>
    <t>表22-3：自留保費明細表(財產再保險)</t>
    <phoneticPr fontId="30" type="noConversion"/>
  </si>
  <si>
    <t>單位：新台幣元</t>
    <phoneticPr fontId="16" type="noConversion"/>
  </si>
  <si>
    <t>險別</t>
    <phoneticPr fontId="30" type="noConversion"/>
  </si>
  <si>
    <t>比例性再保險業務</t>
    <phoneticPr fontId="30" type="noConversion"/>
  </si>
  <si>
    <t>非比例性再保險業務</t>
    <phoneticPr fontId="30" type="noConversion"/>
  </si>
  <si>
    <t>再保費支出</t>
    <phoneticPr fontId="30" type="noConversion"/>
  </si>
  <si>
    <t>(1)</t>
    <phoneticPr fontId="30" type="noConversion"/>
  </si>
  <si>
    <t>(3)=(1)-(2)</t>
    <phoneticPr fontId="30" type="noConversion"/>
  </si>
  <si>
    <t>(4)</t>
    <phoneticPr fontId="30" type="noConversion"/>
  </si>
  <si>
    <t>(6)=(4)-(5)</t>
    <phoneticPr fontId="30" type="noConversion"/>
  </si>
  <si>
    <t>(7)</t>
    <phoneticPr fontId="30" type="noConversion"/>
  </si>
  <si>
    <t>(9)=(7)-(8)</t>
    <phoneticPr fontId="30" type="noConversion"/>
  </si>
  <si>
    <t>(11)</t>
    <phoneticPr fontId="30" type="noConversion"/>
  </si>
  <si>
    <t>(12)=(10)-(11)</t>
    <phoneticPr fontId="30" type="noConversion"/>
  </si>
  <si>
    <t>註:</t>
    <phoneticPr fontId="30" type="noConversion"/>
  </si>
  <si>
    <t>表22-4：自留保費明細表(人身再保險)</t>
    <phoneticPr fontId="30" type="noConversion"/>
  </si>
  <si>
    <t>表23-1：未滿期保費準備金及自留滿期保費計算比較表(財產再保險)</t>
    <phoneticPr fontId="30" type="noConversion"/>
  </si>
  <si>
    <t>自留滿期
保費</t>
    <phoneticPr fontId="30" type="noConversion"/>
  </si>
  <si>
    <t>提存方式</t>
    <phoneticPr fontId="30" type="noConversion"/>
  </si>
  <si>
    <t>提存未
滿期保費準備</t>
    <phoneticPr fontId="30" type="noConversion"/>
  </si>
  <si>
    <t>收回上期未
滿期保費準備</t>
    <phoneticPr fontId="30" type="noConversion"/>
  </si>
  <si>
    <t>(3)</t>
    <phoneticPr fontId="30" type="noConversion"/>
  </si>
  <si>
    <t>(6)</t>
    <phoneticPr fontId="30" type="noConversion"/>
  </si>
  <si>
    <t>(13)</t>
    <phoneticPr fontId="30" type="noConversion"/>
  </si>
  <si>
    <t>長期業務之提存方式請另附件計算</t>
    <phoneticPr fontId="30" type="noConversion"/>
  </si>
  <si>
    <t>收回(上期)未
滿期保費準備</t>
    <phoneticPr fontId="30" type="noConversion"/>
  </si>
  <si>
    <t>表24-1：賠款準備金及自留滿期賠款計算表(財產再保險)</t>
    <phoneticPr fontId="30" type="noConversion"/>
  </si>
  <si>
    <t>單位：新台幣元</t>
    <phoneticPr fontId="16" type="noConversion"/>
  </si>
  <si>
    <t>列號</t>
    <phoneticPr fontId="30" type="noConversion"/>
  </si>
  <si>
    <t>比例性業務</t>
    <phoneticPr fontId="30" type="noConversion"/>
  </si>
  <si>
    <t>非比例性業務</t>
    <phoneticPr fontId="30" type="noConversion"/>
  </si>
  <si>
    <t>自留滿期賠款</t>
    <phoneticPr fontId="30" type="noConversion"/>
  </si>
  <si>
    <t>已報未付</t>
    <phoneticPr fontId="30" type="noConversion"/>
  </si>
  <si>
    <t>未報</t>
    <phoneticPr fontId="30" type="noConversion"/>
  </si>
  <si>
    <t>已報未付</t>
    <phoneticPr fontId="30" type="noConversion"/>
  </si>
  <si>
    <t>(25)=(3)+(9)-(12)+(15)+(21)-(24)</t>
    <phoneticPr fontId="30" type="noConversion"/>
  </si>
  <si>
    <t>再保賠款</t>
    <phoneticPr fontId="30" type="noConversion"/>
  </si>
  <si>
    <t>攤回再保賠款</t>
    <phoneticPr fontId="30" type="noConversion"/>
  </si>
  <si>
    <t>再保賠款</t>
    <phoneticPr fontId="30" type="noConversion"/>
  </si>
  <si>
    <t>(3)=(1)-(2)</t>
    <phoneticPr fontId="30" type="noConversion"/>
  </si>
  <si>
    <t>(6)=(4)-(5)</t>
    <phoneticPr fontId="30" type="noConversion"/>
  </si>
  <si>
    <t>(9)=(7)+(8)</t>
    <phoneticPr fontId="30" type="noConversion"/>
  </si>
  <si>
    <t>(10)</t>
    <phoneticPr fontId="30" type="noConversion"/>
  </si>
  <si>
    <t>(11)</t>
    <phoneticPr fontId="30" type="noConversion"/>
  </si>
  <si>
    <t>(12)=(10)+(11)</t>
    <phoneticPr fontId="30" type="noConversion"/>
  </si>
  <si>
    <t>(13)</t>
    <phoneticPr fontId="30" type="noConversion"/>
  </si>
  <si>
    <t>自留賠款</t>
    <phoneticPr fontId="30" type="noConversion"/>
  </si>
  <si>
    <t>(2)(註1)</t>
  </si>
  <si>
    <t>政策性住宅地震基本保險</t>
  </si>
  <si>
    <t>表20-1：分入再保險業務業績比較分析表(財產再保險)</t>
    <phoneticPr fontId="30" type="noConversion"/>
  </si>
  <si>
    <t>單位：新台幣元,%</t>
    <phoneticPr fontId="16" type="noConversion"/>
  </si>
  <si>
    <t>列號</t>
    <phoneticPr fontId="30" type="noConversion"/>
  </si>
  <si>
    <t>再保佣金支出</t>
    <phoneticPr fontId="30" type="noConversion"/>
  </si>
  <si>
    <t>再保分入賠款率</t>
    <phoneticPr fontId="30" type="noConversion"/>
  </si>
  <si>
    <t>(3)</t>
    <phoneticPr fontId="30" type="noConversion"/>
  </si>
  <si>
    <t>(4)=(2)/(1)</t>
    <phoneticPr fontId="30" type="noConversion"/>
  </si>
  <si>
    <t>(5)</t>
    <phoneticPr fontId="30" type="noConversion"/>
  </si>
  <si>
    <t>(6)(註1)</t>
    <phoneticPr fontId="30" type="noConversion"/>
  </si>
  <si>
    <t>(7)</t>
    <phoneticPr fontId="30" type="noConversion"/>
  </si>
  <si>
    <t>(8)=(6)/(5)</t>
    <phoneticPr fontId="30" type="noConversion"/>
  </si>
  <si>
    <t>(1)</t>
    <phoneticPr fontId="28" type="noConversion"/>
  </si>
  <si>
    <t>A</t>
  </si>
  <si>
    <t>B</t>
  </si>
  <si>
    <t>本附表僅需填列信用評等等級達A級以上者，該信用評等等級以該評估(半)年度(6)12月(30)31日前最新發布之等級為準，其餘等級不需填列，且不給予資本適足性制度風險係數上之折扣。</t>
    <phoneticPr fontId="28" type="noConversion"/>
  </si>
  <si>
    <t>自留賠款準備金總計</t>
    <phoneticPr fontId="28" type="noConversion"/>
  </si>
  <si>
    <t>Herfindahl Index</t>
    <phoneticPr fontId="28" type="noConversion"/>
  </si>
  <si>
    <t>二、業務集中調整係數（3b.3）</t>
    <phoneticPr fontId="28" type="noConversion"/>
  </si>
  <si>
    <t>風險項目</t>
    <phoneticPr fontId="28" type="noConversion"/>
  </si>
  <si>
    <t>7.非關係人債券型共同基金(註4)</t>
    <phoneticPr fontId="28" type="noConversion"/>
  </si>
  <si>
    <t>8.非關係人貨幣型共同基金(註4)</t>
    <phoneticPr fontId="28" type="noConversion"/>
  </si>
  <si>
    <t>本項目資產不包含國外資產在內。</t>
    <phoneticPr fontId="28" type="noConversion"/>
  </si>
  <si>
    <t>E-MAIL</t>
    <phoneticPr fontId="30" type="noConversion"/>
  </si>
  <si>
    <t>無</t>
    <phoneticPr fontId="30" type="noConversion"/>
  </si>
  <si>
    <t>(2)</t>
    <phoneticPr fontId="30" type="noConversion"/>
  </si>
  <si>
    <t>(5)</t>
    <phoneticPr fontId="30" type="noConversion"/>
  </si>
  <si>
    <t>(8)</t>
    <phoneticPr fontId="30" type="noConversion"/>
  </si>
  <si>
    <t>(9)</t>
    <phoneticPr fontId="30" type="noConversion"/>
  </si>
  <si>
    <t>(10)</t>
    <phoneticPr fontId="30" type="noConversion"/>
  </si>
  <si>
    <t>人壽保險</t>
  </si>
  <si>
    <t>傷害保險</t>
  </si>
  <si>
    <t>年金保險</t>
  </si>
  <si>
    <t>財務再保險</t>
  </si>
  <si>
    <t>合計</t>
  </si>
  <si>
    <t>註：</t>
  </si>
  <si>
    <t>註:</t>
    <phoneticPr fontId="30" type="noConversion"/>
  </si>
  <si>
    <t>本年度損失率與15年平均損失率差</t>
    <phoneticPr fontId="30" type="noConversion"/>
  </si>
  <si>
    <t>列號</t>
    <phoneticPr fontId="28" type="noConversion"/>
  </si>
  <si>
    <t>(5)</t>
    <phoneticPr fontId="16" type="noConversion"/>
  </si>
  <si>
    <t>(6)</t>
    <phoneticPr fontId="16" type="noConversion"/>
  </si>
  <si>
    <t>Herfindahl Index</t>
  </si>
  <si>
    <t>關係人總計(1＋2＋3＋4＋5＋6)</t>
  </si>
  <si>
    <t>單位：新台幣元</t>
    <phoneticPr fontId="28" type="noConversion"/>
  </si>
  <si>
    <t>風險資本額</t>
    <phoneticPr fontId="28" type="noConversion"/>
  </si>
  <si>
    <t xml:space="preserve"> </t>
  </si>
  <si>
    <t>(3)</t>
    <phoneticPr fontId="28" type="noConversion"/>
  </si>
  <si>
    <t>特別準備</t>
    <phoneticPr fontId="30" type="noConversion"/>
  </si>
  <si>
    <t>自留滿期保費</t>
    <phoneticPr fontId="28" type="noConversion"/>
  </si>
  <si>
    <t>自留損失率</t>
    <phoneticPr fontId="30" type="noConversion"/>
  </si>
  <si>
    <t>最近15年度平均損失率</t>
    <phoneticPr fontId="30" type="noConversion"/>
  </si>
  <si>
    <t>(18)</t>
    <phoneticPr fontId="30"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</si>
  <si>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</si>
  <si>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</si>
  <si>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</si>
  <si>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</si>
  <si>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</si>
  <si>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</si>
  <si>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</si>
  <si>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</si>
  <si>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</si>
  <si>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</si>
  <si>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</si>
  <si>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</si>
  <si>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</si>
  <si>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</si>
  <si>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</si>
  <si>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</si>
  <si>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</si>
  <si>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</si>
  <si>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</si>
  <si>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</si>
  <si>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</si>
  <si>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</si>
  <si>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</si>
  <si>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</si>
  <si>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</si>
  <si>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</si>
  <si>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</si>
  <si>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</si>
  <si>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火災保險(國外分入)</t>
    <phoneticPr fontId="28" type="noConversion"/>
  </si>
  <si>
    <t>貨物海上保險(國外分入)</t>
    <phoneticPr fontId="30" type="noConversion"/>
  </si>
  <si>
    <t>船體保險(國外分入)</t>
    <phoneticPr fontId="30" type="noConversion"/>
  </si>
  <si>
    <t>漁船保險(國外分入)</t>
    <phoneticPr fontId="28" type="noConversion"/>
  </si>
  <si>
    <t>汽車保險(國外分入)</t>
    <phoneticPr fontId="30" type="noConversion"/>
  </si>
  <si>
    <t>本表險種分類比照產險業年度報表之險別，另依本公司特色將國外分進業務再細分為八種</t>
    <phoneticPr fontId="30" type="noConversion"/>
  </si>
  <si>
    <t>再保賠款係指帳列已決再保賠款</t>
    <phoneticPr fontId="30" type="noConversion"/>
  </si>
  <si>
    <t>表20-2：分入再保險業務業績比較分析表(人身再保險)</t>
    <phoneticPr fontId="30" type="noConversion"/>
  </si>
  <si>
    <t>列號</t>
    <phoneticPr fontId="28" type="noConversion"/>
  </si>
  <si>
    <t>險別</t>
    <phoneticPr fontId="28" type="noConversion"/>
  </si>
  <si>
    <t>註：</t>
    <phoneticPr fontId="28" type="noConversion"/>
  </si>
  <si>
    <t>再保賠款係指帳列已決再保賠款</t>
    <phoneticPr fontId="30" type="noConversion"/>
  </si>
  <si>
    <t>再保費支出</t>
  </si>
  <si>
    <t>攤回再保賠款</t>
  </si>
  <si>
    <t>表21-1：分出再保險業務業績比較分析表(財產再保險)</t>
    <phoneticPr fontId="28" type="noConversion"/>
  </si>
  <si>
    <t>險別</t>
    <phoneticPr fontId="28" type="noConversion"/>
  </si>
  <si>
    <t>國內</t>
    <phoneticPr fontId="28" type="noConversion"/>
  </si>
  <si>
    <t>國外</t>
    <phoneticPr fontId="28" type="noConversion"/>
  </si>
  <si>
    <t>再保佣金收入</t>
    <phoneticPr fontId="28" type="noConversion"/>
  </si>
  <si>
    <t>(5)=(2)-(4)</t>
    <phoneticPr fontId="28" type="noConversion"/>
  </si>
  <si>
    <t>(6)</t>
    <phoneticPr fontId="28" type="noConversion"/>
  </si>
  <si>
    <t>%</t>
    <phoneticPr fontId="30" type="noConversion"/>
  </si>
  <si>
    <t>(1)</t>
    <phoneticPr fontId="30" type="noConversion"/>
  </si>
  <si>
    <t>(12)</t>
    <phoneticPr fontId="30" type="noConversion"/>
  </si>
  <si>
    <t>(10)</t>
    <phoneticPr fontId="28" type="noConversion"/>
  </si>
  <si>
    <t>(12)</t>
    <phoneticPr fontId="28" type="noConversion"/>
  </si>
  <si>
    <t>表30-11：核保風險之損失及業務集中調整係數試算表</t>
    <phoneticPr fontId="28" type="noConversion"/>
  </si>
  <si>
    <t>一、損失集中調整係數（3a.3）</t>
    <phoneticPr fontId="28" type="noConversion"/>
  </si>
  <si>
    <t>風險項目</t>
    <phoneticPr fontId="28" type="noConversion"/>
  </si>
  <si>
    <t>(8)</t>
    <phoneticPr fontId="28" type="noConversion"/>
  </si>
  <si>
    <t>(9)</t>
    <phoneticPr fontId="28" type="noConversion"/>
  </si>
  <si>
    <t>(10)</t>
    <phoneticPr fontId="28" type="noConversion"/>
  </si>
  <si>
    <t>(11)</t>
    <phoneticPr fontId="28" type="noConversion"/>
  </si>
  <si>
    <t>(13)</t>
    <phoneticPr fontId="28" type="noConversion"/>
  </si>
  <si>
    <t>(14)</t>
    <phoneticPr fontId="28" type="noConversion"/>
  </si>
  <si>
    <t>(15)</t>
    <phoneticPr fontId="28" type="noConversion"/>
  </si>
  <si>
    <t>(16)</t>
    <phoneticPr fontId="28" type="noConversion"/>
  </si>
  <si>
    <t>(17)</t>
    <phoneticPr fontId="28" type="noConversion"/>
  </si>
  <si>
    <t>(18)</t>
    <phoneticPr fontId="28" type="noConversion"/>
  </si>
  <si>
    <t>(19)</t>
    <phoneticPr fontId="28" type="noConversion"/>
  </si>
  <si>
    <t>(20)</t>
    <phoneticPr fontId="28" type="noConversion"/>
  </si>
  <si>
    <t>(21)</t>
    <phoneticPr fontId="28" type="noConversion"/>
  </si>
  <si>
    <t>小計</t>
    <phoneticPr fontId="28" type="noConversion"/>
  </si>
  <si>
    <t>2</t>
    <phoneticPr fontId="28" type="noConversion"/>
  </si>
  <si>
    <t>(12)</t>
    <phoneticPr fontId="28" type="noConversion"/>
  </si>
  <si>
    <t>合計</t>
    <phoneticPr fontId="28" type="noConversion"/>
  </si>
  <si>
    <t>2</t>
    <phoneticPr fontId="28" type="noConversion"/>
  </si>
  <si>
    <t>5</t>
    <phoneticPr fontId="28" type="noConversion"/>
  </si>
  <si>
    <t>6</t>
    <phoneticPr fontId="28" type="noConversion"/>
  </si>
  <si>
    <t>(22)</t>
    <phoneticPr fontId="28" type="noConversion"/>
  </si>
  <si>
    <t>(23)</t>
    <phoneticPr fontId="28" type="noConversion"/>
  </si>
  <si>
    <t>(24)</t>
    <phoneticPr fontId="28" type="noConversion"/>
  </si>
  <si>
    <t>註:</t>
    <phoneticPr fontId="28" type="noConversion"/>
  </si>
  <si>
    <t>2</t>
    <phoneticPr fontId="28" type="noConversion"/>
  </si>
  <si>
    <t>5</t>
    <phoneticPr fontId="28" type="noConversion"/>
  </si>
  <si>
    <t>若再保險經紀人不適格，僅填該再保險經紀人分出總數；如係再保險人不適格，則填該再保險人分出總數。</t>
    <phoneticPr fontId="16" type="noConversion"/>
  </si>
  <si>
    <t>代號為財團法人保險事業發展中心所統一配賦之代號。</t>
    <phoneticPr fontId="16" type="noConversion"/>
  </si>
  <si>
    <t>信用評等機構填列如A.S&amp;P,B.AM Best,C.Moody,D.Fitch,E.tw,F.其他,若無者請填無。</t>
    <phoneticPr fontId="16" type="noConversion"/>
  </si>
  <si>
    <t>評等等級請依 valuation date 時之最新信用評等機構評定填寫,若無信用評等者請填無。</t>
    <phoneticPr fontId="16" type="noConversion"/>
  </si>
  <si>
    <t>再保險經紀人欄之填列係指再保險分出(分入)業務第一手分出(分入)時透過之再保險經紀人。請填列其代號及名稱,若無者請填無。</t>
    <phoneticPr fontId="16" type="noConversion"/>
  </si>
  <si>
    <t>未適格再保險人應分別填列其代號、名稱、信用評等機構、評等等級、是否為關係人。</t>
    <phoneticPr fontId="16"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</si>
  <si>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6" type="noConversion"/>
  </si>
  <si>
    <t>佣金包含盈餘佣金。</t>
    <phoneticPr fontId="16" type="noConversion"/>
  </si>
  <si>
    <t>(15)=(11)+(12)+(13)-(14)</t>
    <phoneticPr fontId="28" type="noConversion"/>
  </si>
  <si>
    <t>信用評等機構填列如A.S&amp;P,B.AM Best,C.Moody's,D.Fitch,E.tw,F.其他,若無者請填無。</t>
    <phoneticPr fontId="16"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</si>
  <si>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6" type="noConversion"/>
  </si>
  <si>
    <t>計算半年度之未適格再保險準備時應考慮前一年度7月1日至本年度6月30日止之所有影響數</t>
    <phoneticPr fontId="28" type="noConversion"/>
  </si>
  <si>
    <t>表30-9：信用評等資訊調整表</t>
    <phoneticPr fontId="28" type="noConversion"/>
  </si>
  <si>
    <t>風險項目</t>
    <phoneticPr fontId="28" type="noConversion"/>
  </si>
  <si>
    <t>信用評等等級</t>
    <phoneticPr fontId="28" type="noConversion"/>
  </si>
  <si>
    <t>投資金額</t>
    <phoneticPr fontId="28" type="noConversion"/>
  </si>
  <si>
    <t>風險係數</t>
    <phoneticPr fontId="28" type="noConversion"/>
  </si>
  <si>
    <t>折扣後之風險係數</t>
    <phoneticPr fontId="28" type="noConversion"/>
  </si>
  <si>
    <t>抵減之風險資本額</t>
    <phoneticPr fontId="28" type="noConversion"/>
  </si>
  <si>
    <t>一、關係人資產</t>
    <phoneticPr fontId="28" type="noConversion"/>
  </si>
  <si>
    <t>1.投資具控制與從屬關係關係人存款</t>
    <phoneticPr fontId="28" type="noConversion"/>
  </si>
  <si>
    <t>2.投資具控制與從屬關係關係人債劵型受益憑證</t>
    <phoneticPr fontId="28" type="noConversion"/>
  </si>
  <si>
    <t>3.投資具控制與從屬關係關係人貨幣型受益憑證</t>
    <phoneticPr fontId="28" type="noConversion"/>
  </si>
  <si>
    <t>4.投資非控制與從屬關係關係人存款</t>
    <phoneticPr fontId="28" type="noConversion"/>
  </si>
  <si>
    <t>5.投資非控制與從屬關係關係人債劵型受益憑證</t>
    <phoneticPr fontId="28" type="noConversion"/>
  </si>
  <si>
    <t>6.投資非控制與從屬關係關係人貨幣型受益憑證</t>
    <phoneticPr fontId="28" type="noConversion"/>
  </si>
  <si>
    <t>關係人資產風險調整總計</t>
    <phoneticPr fontId="28" type="noConversion"/>
  </si>
  <si>
    <t>二、非關係人資產</t>
    <phoneticPr fontId="28" type="noConversion"/>
  </si>
  <si>
    <t>受益憑證</t>
    <phoneticPr fontId="28" type="noConversion"/>
  </si>
  <si>
    <t>(1)債券型共同基金(註1)</t>
    <phoneticPr fontId="28" type="noConversion"/>
  </si>
  <si>
    <t>(2)貨幣型共同基金(註1)</t>
    <phoneticPr fontId="28" type="noConversion"/>
  </si>
  <si>
    <t>非關係人資產風險調整總計</t>
    <phoneticPr fontId="28" type="noConversion"/>
  </si>
  <si>
    <t>註1.本項目資產不包含國外資產在內。</t>
    <phoneticPr fontId="28" type="noConversion"/>
  </si>
  <si>
    <t>表30-13：投資資產信用評等資訊表</t>
    <phoneticPr fontId="28" type="noConversion"/>
  </si>
  <si>
    <t>項目</t>
    <phoneticPr fontId="28" type="noConversion"/>
  </si>
  <si>
    <t>投資機構/標的名稱</t>
    <phoneticPr fontId="28" type="noConversion"/>
  </si>
  <si>
    <t>信用評等機構(註3)</t>
    <phoneticPr fontId="28" type="noConversion"/>
  </si>
  <si>
    <t>投資金額</t>
    <phoneticPr fontId="28" type="noConversion"/>
  </si>
  <si>
    <t>(1)</t>
    <phoneticPr fontId="28" type="noConversion"/>
  </si>
  <si>
    <t>(4)</t>
    <phoneticPr fontId="28" type="noConversion"/>
  </si>
  <si>
    <t>(5)</t>
    <phoneticPr fontId="28" type="noConversion"/>
  </si>
  <si>
    <t>(3)</t>
    <phoneticPr fontId="28" type="noConversion"/>
  </si>
  <si>
    <t>1.投資具控制與從屬關係之關係人存款</t>
    <phoneticPr fontId="28" type="noConversion"/>
  </si>
  <si>
    <t>2.投資具控制與從屬關係之關係人債劵型受益憑證</t>
    <phoneticPr fontId="28" type="noConversion"/>
  </si>
  <si>
    <t>單位：新台幣元</t>
    <phoneticPr fontId="28" type="noConversion"/>
  </si>
  <si>
    <t>表21-2：分出再保險業務業績比較分析表(人身再保險)</t>
    <phoneticPr fontId="30" type="noConversion"/>
  </si>
  <si>
    <t>單位：新台幣元,%</t>
    <phoneticPr fontId="16" type="noConversion"/>
  </si>
  <si>
    <t>列號</t>
    <phoneticPr fontId="28" type="noConversion"/>
  </si>
  <si>
    <t>險別</t>
    <phoneticPr fontId="28" type="noConversion"/>
  </si>
  <si>
    <t>國內</t>
    <phoneticPr fontId="28" type="noConversion"/>
  </si>
  <si>
    <t>國外</t>
    <phoneticPr fontId="28" type="noConversion"/>
  </si>
  <si>
    <t>再保佣金收入</t>
    <phoneticPr fontId="28" type="noConversion"/>
  </si>
  <si>
    <t>轉再保賠款率</t>
    <phoneticPr fontId="30" type="noConversion"/>
  </si>
  <si>
    <t>(3)</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</si>
  <si>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</si>
  <si>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</si>
  <si>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</si>
  <si>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</si>
  <si>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</si>
  <si>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</si>
  <si>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</si>
  <si>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</si>
  <si>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</si>
  <si>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</si>
  <si>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</si>
  <si>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</si>
  <si>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</si>
  <si>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註：</t>
    <phoneticPr fontId="28" type="noConversion"/>
  </si>
  <si>
    <t>攤回再保賠款係指帳列攤回已決再保賠款</t>
    <phoneticPr fontId="30" type="noConversion"/>
  </si>
  <si>
    <t>人壽保險包括學生團體保險</t>
    <phoneticPr fontId="30" type="noConversion"/>
  </si>
  <si>
    <t>(25)=(3)+(9)-(12)+(15)+(21)-(24</t>
    <phoneticPr fontId="30" type="noConversion"/>
  </si>
  <si>
    <t>twCCC+</t>
    <phoneticPr fontId="28" type="noConversion"/>
  </si>
  <si>
    <t>twCCC</t>
    <phoneticPr fontId="28" type="noConversion"/>
  </si>
  <si>
    <t>Ba3</t>
    <phoneticPr fontId="28" type="noConversion"/>
  </si>
  <si>
    <t>C</t>
    <phoneticPr fontId="30" type="noConversion"/>
  </si>
  <si>
    <t>C</t>
    <phoneticPr fontId="30" type="noConversion"/>
  </si>
  <si>
    <t>1</t>
    <phoneticPr fontId="28" type="noConversion"/>
  </si>
  <si>
    <t>AAA</t>
    <phoneticPr fontId="28" type="noConversion"/>
  </si>
  <si>
    <t>AA</t>
    <phoneticPr fontId="28" type="noConversion"/>
  </si>
  <si>
    <t>A</t>
    <phoneticPr fontId="28" type="noConversion"/>
  </si>
  <si>
    <t>AAA</t>
    <phoneticPr fontId="28" type="noConversion"/>
  </si>
  <si>
    <t>AA</t>
    <phoneticPr fontId="28" type="noConversion"/>
  </si>
  <si>
    <t>A</t>
    <phoneticPr fontId="28" type="noConversion"/>
  </si>
  <si>
    <t>無</t>
    <phoneticPr fontId="28" type="noConversion"/>
  </si>
  <si>
    <t xml:space="preserve"> 保險股份有限公司    年度(月)報表</t>
    <phoneticPr fontId="30" type="noConversion"/>
  </si>
  <si>
    <t>已報未付之分出賠款準備</t>
    <phoneticPr fontId="28" type="noConversion"/>
  </si>
  <si>
    <t>比例性再保險業務</t>
    <phoneticPr fontId="28" type="noConversion"/>
  </si>
  <si>
    <t>非比例性再保險業務</t>
    <phoneticPr fontId="28" type="noConversion"/>
  </si>
  <si>
    <t>(15)</t>
    <phoneticPr fontId="30" type="noConversion"/>
  </si>
  <si>
    <t>(19)=((1)-(2)-(4)+(5))+((6)-(7)-(9)+(10))</t>
    <phoneticPr fontId="30" type="noConversion"/>
  </si>
  <si>
    <t>表23-2：未滿期保費準備金及自留滿期保費計算比較表(人身再保險)</t>
    <phoneticPr fontId="30" type="noConversion"/>
  </si>
  <si>
    <t>1/24法</t>
    <phoneticPr fontId="28" type="noConversion"/>
  </si>
  <si>
    <t>各險請依「專業再保險業財務業務管理辦法」之規定提存及收回。</t>
    <phoneticPr fontId="30" type="noConversion"/>
  </si>
  <si>
    <t>如為上半年度報表時, 自留滿期保費(19)=[(1)-(2)-(4)+(5)+(6)-(7)-(9)+(10)]+[(11)-(12)-(13)+(14)+(15)-(16)-(17)+(18)]</t>
    <phoneticPr fontId="30" type="noConversion"/>
  </si>
  <si>
    <t xml:space="preserve">如為上半年度報表時, 自留滿期保費(19)=[(1)-(2)-(4)+(5)+(6)-(7)-(9)+(10)]+[(11)-(12)-(13)+(14)+(15)-(16)-(17)+(18)]
</t>
    <phoneticPr fontId="30" type="noConversion"/>
  </si>
  <si>
    <t>強制汽機車責任險共保業務係依據「強制汽車責任保險各種準備金管理辦法」之規定提存。</t>
    <phoneticPr fontId="30" type="noConversion"/>
  </si>
  <si>
    <t>餘各險請依「專業再保險業財務業務管理辦法」之規定提存及收回。</t>
    <phoneticPr fontId="30" type="noConversion"/>
  </si>
  <si>
    <t>年度檢查報表</t>
    <phoneticPr fontId="30" type="noConversion"/>
  </si>
  <si>
    <t>中華民國XX年度</t>
    <phoneticPr fontId="30" type="noConversion"/>
  </si>
  <si>
    <t xml:space="preserve"> 保險股份有限公司(  分公司)   年度(月)報表</t>
  </si>
  <si>
    <t>(1)</t>
    <phoneticPr fontId="28" type="noConversion"/>
  </si>
  <si>
    <t>逾清償日期之期間(註1)</t>
    <phoneticPr fontId="28" type="noConversion"/>
  </si>
  <si>
    <t>爭議款項(逾清償日期之期間)</t>
    <phoneticPr fontId="28" type="noConversion"/>
  </si>
  <si>
    <t>超過清償日期9個月比率</t>
    <phoneticPr fontId="28" type="noConversion"/>
  </si>
  <si>
    <t>超過清償日期2年比率</t>
    <phoneticPr fontId="28" type="noConversion"/>
  </si>
  <si>
    <t>＜3個月</t>
  </si>
  <si>
    <t>3個月～6個月（不含）</t>
  </si>
  <si>
    <t>6個月～9個月（不含）</t>
  </si>
  <si>
    <t>9個月～12個月（不含）</t>
  </si>
  <si>
    <t>12個月～18個月（不含）</t>
  </si>
  <si>
    <t>18個月～24個月（不含）</t>
  </si>
  <si>
    <t>≧24個月</t>
    <phoneticPr fontId="28" type="noConversion"/>
  </si>
  <si>
    <t>＜6個月</t>
    <phoneticPr fontId="28" type="noConversion"/>
  </si>
  <si>
    <t>≧6個月</t>
    <phoneticPr fontId="28" type="noConversion"/>
  </si>
  <si>
    <t>(10)
=(3)+(4)+(5)           +(6)+(7)+(8)+(9)</t>
    <phoneticPr fontId="28" type="noConversion"/>
  </si>
  <si>
    <t>(13)
=[(6)+(7)+(8)+(9)] / (10)</t>
    <phoneticPr fontId="28" type="noConversion"/>
  </si>
  <si>
    <t>(14)
=(9)/(10)</t>
    <phoneticPr fontId="28" type="noConversion"/>
  </si>
  <si>
    <t>除再保險契約另有訂定外，採用保險賠款賠付日為清償日期。</t>
    <phoneticPr fontId="28" type="noConversion"/>
  </si>
  <si>
    <t>(10)
=(3)+(4)+(5)
+(6)+(7)+(8)+(9)</t>
    <phoneticPr fontId="28" type="noConversion"/>
  </si>
  <si>
    <t>(13)
=[(6)+(7)+(8)+(9)]/(10)</t>
    <phoneticPr fontId="28" type="noConversion"/>
  </si>
  <si>
    <t>除於決（結）算時估計之分出入再保業務款項外，採用入帳日計算清償日期。</t>
    <phoneticPr fontId="28" type="noConversion"/>
  </si>
  <si>
    <t>不動產種類</t>
    <phoneticPr fontId="28" type="noConversion"/>
  </si>
  <si>
    <t>風險資本額</t>
    <phoneticPr fontId="30" type="noConversion"/>
  </si>
  <si>
    <t>不動產種類</t>
    <phoneticPr fontId="30" type="noConversion"/>
  </si>
  <si>
    <t>風險係數</t>
    <phoneticPr fontId="30" type="noConversion"/>
  </si>
  <si>
    <t>國內投資用不動產</t>
    <phoneticPr fontId="28" type="noConversion"/>
  </si>
  <si>
    <t>投資用不動產投資</t>
    <phoneticPr fontId="30" type="noConversion"/>
  </si>
  <si>
    <t>A</t>
    <phoneticPr fontId="30" type="noConversion"/>
  </si>
  <si>
    <t>投資用承受擔保品---協議取得</t>
  </si>
  <si>
    <t>B</t>
    <phoneticPr fontId="30" type="noConversion"/>
  </si>
  <si>
    <t>投資用承受擔保品---經法院拍賣取得</t>
    <phoneticPr fontId="30" type="noConversion"/>
  </si>
  <si>
    <t>國外投資</t>
    <phoneticPr fontId="28" type="noConversion"/>
  </si>
  <si>
    <t>D</t>
    <phoneticPr fontId="30" type="noConversion"/>
  </si>
  <si>
    <t>E</t>
    <phoneticPr fontId="30" type="noConversion"/>
  </si>
  <si>
    <t>五年內取自關係人之不動產</t>
    <phoneticPr fontId="28" type="noConversion"/>
  </si>
  <si>
    <t>具控制與從屬關係--具收益性之不動產</t>
    <phoneticPr fontId="30" type="noConversion"/>
  </si>
  <si>
    <t>F</t>
    <phoneticPr fontId="30" type="noConversion"/>
  </si>
  <si>
    <t>具控制與從屬關係--其他不動產</t>
    <phoneticPr fontId="30" type="noConversion"/>
  </si>
  <si>
    <t>G</t>
    <phoneticPr fontId="30" type="noConversion"/>
  </si>
  <si>
    <t>非控制與從屬關係--具收益性之不動產</t>
    <phoneticPr fontId="30" type="noConversion"/>
  </si>
  <si>
    <t>H</t>
    <phoneticPr fontId="30" type="noConversion"/>
  </si>
  <si>
    <t>非控制與從屬關係--其他不動產</t>
    <phoneticPr fontId="30" type="noConversion"/>
  </si>
  <si>
    <t>I</t>
    <phoneticPr fontId="30" type="noConversion"/>
  </si>
  <si>
    <t>合     計</t>
    <phoneticPr fontId="30" type="noConversion"/>
  </si>
  <si>
    <t>不動產種類</t>
    <phoneticPr fontId="28" type="noConversion"/>
  </si>
  <si>
    <t>不動產座落地點</t>
    <phoneticPr fontId="28" type="noConversion"/>
  </si>
  <si>
    <t>金額</t>
    <phoneticPr fontId="28" type="noConversion"/>
  </si>
  <si>
    <t>風險係數</t>
    <phoneticPr fontId="30" type="noConversion"/>
  </si>
  <si>
    <t>加計倍數</t>
    <phoneticPr fontId="30" type="noConversion"/>
  </si>
  <si>
    <t>調整後風險係數</t>
    <phoneticPr fontId="30" type="noConversion"/>
  </si>
  <si>
    <t>風險資本額</t>
    <phoneticPr fontId="30" type="noConversion"/>
  </si>
  <si>
    <t>(4)</t>
    <phoneticPr fontId="30" type="noConversion"/>
  </si>
  <si>
    <t>(5)</t>
    <phoneticPr fontId="30" type="noConversion"/>
  </si>
  <si>
    <t>註：　</t>
    <phoneticPr fontId="30" type="noConversion"/>
  </si>
  <si>
    <t>列號</t>
    <phoneticPr fontId="30" type="noConversion"/>
  </si>
  <si>
    <t>表25-1：特別準備金計算表(財產再保險)</t>
    <phoneticPr fontId="28" type="noConversion"/>
  </si>
  <si>
    <t>單位：新台幣元,%</t>
    <phoneticPr fontId="16" type="noConversion"/>
  </si>
  <si>
    <t xml:space="preserve">  危     險     變     動     準     備</t>
    <phoneticPr fontId="30" type="noConversion"/>
  </si>
  <si>
    <t>異常業務損失準備</t>
    <phoneticPr fontId="30" type="noConversion"/>
  </si>
  <si>
    <t>特別準備</t>
    <phoneticPr fontId="30" type="noConversion"/>
  </si>
  <si>
    <t>自留滿期保費</t>
    <phoneticPr fontId="28" type="noConversion"/>
  </si>
  <si>
    <t>自留損失率</t>
    <phoneticPr fontId="30" type="noConversion"/>
  </si>
  <si>
    <t>最近15年度平均損失率</t>
    <phoneticPr fontId="30" type="noConversion"/>
  </si>
  <si>
    <t>本年度損失率與15年平均損失率差</t>
    <phoneticPr fontId="30" type="noConversion"/>
  </si>
  <si>
    <t>(2)</t>
    <phoneticPr fontId="30" type="noConversion"/>
  </si>
  <si>
    <t>(3)</t>
    <phoneticPr fontId="30" type="noConversion"/>
  </si>
  <si>
    <t>(4)</t>
    <phoneticPr fontId="30" type="noConversion"/>
  </si>
  <si>
    <t>(5)=(3)-(4)</t>
    <phoneticPr fontId="30" type="noConversion"/>
  </si>
  <si>
    <t>國內再保業務</t>
    <phoneticPr fontId="30"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</si>
  <si>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</si>
  <si>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</si>
  <si>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</si>
  <si>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</si>
  <si>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</si>
  <si>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</si>
  <si>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</si>
  <si>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</si>
  <si>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</si>
  <si>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</si>
  <si>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</si>
  <si>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</si>
  <si>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</si>
  <si>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</si>
  <si>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</si>
  <si>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</si>
  <si>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</si>
  <si>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</si>
  <si>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</si>
  <si>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</si>
  <si>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</si>
  <si>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</si>
  <si>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</si>
  <si>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</si>
  <si>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</si>
  <si>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</si>
  <si>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</si>
  <si>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</si>
  <si>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健康保險</t>
    <phoneticPr fontId="28" type="noConversion"/>
  </si>
  <si>
    <t>國外再保業務</t>
    <phoneticPr fontId="30" type="noConversion"/>
  </si>
  <si>
    <t>火災保險(國外分入)</t>
    <phoneticPr fontId="28" type="noConversion"/>
  </si>
  <si>
    <t>貨物海上保險(國外分入)</t>
    <phoneticPr fontId="30" type="noConversion"/>
  </si>
  <si>
    <t>船體保險(國外分入)</t>
    <phoneticPr fontId="30" type="noConversion"/>
  </si>
  <si>
    <t>漁船保險(國外分入)</t>
    <phoneticPr fontId="28" type="noConversion"/>
  </si>
  <si>
    <t>汽車保險(國外分入)</t>
    <phoneticPr fontId="30" type="noConversion"/>
  </si>
  <si>
    <t>航空保險(國外分入)</t>
    <phoneticPr fontId="30" type="noConversion"/>
  </si>
  <si>
    <t>工程保險(國外分入)</t>
    <phoneticPr fontId="30" type="noConversion"/>
  </si>
  <si>
    <t>其他保險(國外分入)</t>
    <phoneticPr fontId="30" type="noConversion"/>
  </si>
  <si>
    <t>合計</t>
    <phoneticPr fontId="30" type="noConversion"/>
  </si>
  <si>
    <t>註:</t>
    <phoneticPr fontId="30"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</si>
  <si>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</si>
  <si>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</si>
  <si>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自留滿期保費=再保費收入-再保費支出-提存未滿期保費準備+收回未滿期保費準備</t>
    <phoneticPr fontId="30" type="noConversion"/>
  </si>
  <si>
    <t>自留滿期賠款=再保賠款-攤回再保賠款+提存未決賠款準備-收回未決賠款準備</t>
    <phoneticPr fontId="30" type="noConversion"/>
  </si>
  <si>
    <t>本表之保證保險未包含住宅抵押貸款信用保證保險</t>
    <phoneticPr fontId="30" type="noConversion"/>
  </si>
  <si>
    <t>國內再保業務</t>
    <phoneticPr fontId="28" type="noConversion"/>
  </si>
  <si>
    <t>國外再保業務</t>
    <phoneticPr fontId="28" type="noConversion"/>
  </si>
  <si>
    <t>註:</t>
    <phoneticPr fontId="30" type="noConversion"/>
  </si>
  <si>
    <t>本期應提存之分出未滿期保費準備</t>
    <phoneticPr fontId="28" type="noConversion"/>
  </si>
  <si>
    <t>未逾九個月之已付賠款應攤回再保賠款與給付</t>
    <phoneticPr fontId="28" type="noConversion"/>
  </si>
  <si>
    <t>已報未付之分出賠款準備</t>
    <phoneticPr fontId="28" type="noConversion"/>
  </si>
  <si>
    <t>註：</t>
    <phoneticPr fontId="30" type="noConversion"/>
  </si>
  <si>
    <t>所稱本期及上期於填報月報資料時係指當月份及上月份餘額;於填報(半)年報時係指當(半)年度及上(半)年度餘額</t>
    <phoneticPr fontId="30" type="noConversion"/>
  </si>
  <si>
    <t>自投資日起三個月內到期之附買回條件之債券投資列入現金及約當現金</t>
    <phoneticPr fontId="30" type="noConversion"/>
  </si>
  <si>
    <t>19-1</t>
    <phoneticPr fontId="30" type="noConversion"/>
  </si>
  <si>
    <t>「表03：資產負債表」第(7)欄第(8)列</t>
    <phoneticPr fontId="28" type="noConversion"/>
  </si>
  <si>
    <t>「表03：資產負債表」第(7)欄第(3)列</t>
    <phoneticPr fontId="28" type="noConversion"/>
  </si>
  <si>
    <t>「表03：資產負債表」第(7)欄第(7+9)列</t>
    <phoneticPr fontId="28" type="noConversion"/>
  </si>
  <si>
    <t>3a.1.1財產保險業</t>
    <phoneticPr fontId="28" type="noConversion"/>
  </si>
  <si>
    <t>3a.1.1.1國內業務</t>
    <phoneticPr fontId="28" type="noConversion"/>
  </si>
  <si>
    <t>3a.1.1.1.1   一年期住宅火災保險</t>
    <phoneticPr fontId="28" type="noConversion"/>
  </si>
  <si>
    <t>3a.1.1.1.2   長期住宅火災保險</t>
    <phoneticPr fontId="28" type="noConversion"/>
  </si>
  <si>
    <t>3a.1.1.1.3   一年期商業火災保險</t>
    <phoneticPr fontId="28" type="noConversion"/>
  </si>
  <si>
    <t>3a.1.1.1.4   長期商業火災保險</t>
    <phoneticPr fontId="28" type="noConversion"/>
  </si>
  <si>
    <t>3a.1.1.1.5   內陸運輸保險</t>
    <phoneticPr fontId="28" type="noConversion"/>
  </si>
  <si>
    <t>3a.1.1.1.6   貨物運輸保險</t>
    <phoneticPr fontId="28" type="noConversion"/>
  </si>
  <si>
    <t>3a.1.1.1.7   船體保險</t>
    <phoneticPr fontId="28" type="noConversion"/>
  </si>
  <si>
    <t>3a.1.1.1.8   漁船保險</t>
    <phoneticPr fontId="28" type="noConversion"/>
  </si>
  <si>
    <t>3a.1.1.1.9   航空保險</t>
    <phoneticPr fontId="28" type="noConversion"/>
  </si>
  <si>
    <t xml:space="preserve">3a.1.1.1.10 一般自用汽車財產損失保險 </t>
    <phoneticPr fontId="28" type="noConversion"/>
  </si>
  <si>
    <t>3a.1.1.1.11 一般商業汽車財產損失保險</t>
    <phoneticPr fontId="28" type="noConversion"/>
  </si>
  <si>
    <t>3a.1.1.1.12 一般自用汽車責任保險</t>
    <phoneticPr fontId="28" type="noConversion"/>
  </si>
  <si>
    <t>3a.1.1.1.13 一般商業汽車責任保險</t>
    <phoneticPr fontId="28" type="noConversion"/>
  </si>
  <si>
    <t>3a.1.1.1.14 強制自用汽車責任保險</t>
    <phoneticPr fontId="28" type="noConversion"/>
  </si>
  <si>
    <t>3a.1.1.1.15 強制商業汽車責任保險</t>
    <phoneticPr fontId="28" type="noConversion"/>
  </si>
  <si>
    <t>3a.1.1.1.16 強制機車責任保險</t>
    <phoneticPr fontId="28" type="noConversion"/>
  </si>
  <si>
    <t>3a.1.1.1.17 一般責任保險</t>
    <phoneticPr fontId="28" type="noConversion"/>
  </si>
  <si>
    <t>3a.1.1.1.18 專業責任保險</t>
    <phoneticPr fontId="28" type="noConversion"/>
  </si>
  <si>
    <t>3a.1.1.1.19 工程保險</t>
    <phoneticPr fontId="28" type="noConversion"/>
  </si>
  <si>
    <t>3a.1.1.1.20 核能保險</t>
    <phoneticPr fontId="28" type="noConversion"/>
  </si>
  <si>
    <t>3a.1.1.1.28 保證保險</t>
    <phoneticPr fontId="28" type="noConversion"/>
  </si>
  <si>
    <t>3a.1.1.1.22 信用保險</t>
    <phoneticPr fontId="28" type="noConversion"/>
  </si>
  <si>
    <t>3a.1.1.1.23 其他財產保險</t>
    <phoneticPr fontId="28" type="noConversion"/>
  </si>
  <si>
    <t>3a.1.1.1.24 傷害保險</t>
    <phoneticPr fontId="28" type="noConversion"/>
  </si>
  <si>
    <t>3a.1.1.1.25 非政策性地震險</t>
    <phoneticPr fontId="28" type="noConversion"/>
  </si>
  <si>
    <t>3a.1.1.1.26 個人綜合保險</t>
    <phoneticPr fontId="28" type="noConversion"/>
  </si>
  <si>
    <t>3a.1.1.1.27 商業綜合保險</t>
    <phoneticPr fontId="28" type="noConversion"/>
  </si>
  <si>
    <t>3a.1.1.1.28 颱風、洪水保險</t>
    <phoneticPr fontId="28" type="noConversion"/>
  </si>
  <si>
    <t>3a.1.1.1.29 政策性住宅地震基本保險</t>
    <phoneticPr fontId="28" type="noConversion"/>
  </si>
  <si>
    <t>3a.1.1.1.30 健康保險</t>
    <phoneticPr fontId="28" type="noConversion"/>
  </si>
  <si>
    <t>3a.1.1.2國外業務</t>
    <phoneticPr fontId="28" type="noConversion"/>
  </si>
  <si>
    <t>3a.1.2人身保險業</t>
    <phoneticPr fontId="28" type="noConversion"/>
  </si>
  <si>
    <t>3a.1.2.1國內業務</t>
    <phoneticPr fontId="28" type="noConversion"/>
  </si>
  <si>
    <t>3a.1.2.2國外業務</t>
    <phoneticPr fontId="28" type="noConversion"/>
  </si>
  <si>
    <t>3a.2.1財產保險業</t>
    <phoneticPr fontId="28" type="noConversion"/>
  </si>
  <si>
    <t>3a.2.2人身保險業</t>
    <phoneticPr fontId="28" type="noConversion"/>
  </si>
  <si>
    <t>3b.2.1.1 國內業務</t>
    <phoneticPr fontId="28" type="noConversion"/>
  </si>
  <si>
    <t>3b.2.1.2 國外業務</t>
    <phoneticPr fontId="28" type="noConversion"/>
  </si>
  <si>
    <t>3b.2.2.1 國內業務</t>
    <phoneticPr fontId="28" type="noConversion"/>
  </si>
  <si>
    <t>3b.2.2.2 國外業務</t>
    <phoneticPr fontId="28" type="noConversion"/>
  </si>
  <si>
    <t>3b.2.2人身保險業</t>
    <phoneticPr fontId="28" type="noConversion"/>
  </si>
  <si>
    <t>3b.2.1財產保險業</t>
    <phoneticPr fontId="28" type="noConversion"/>
  </si>
  <si>
    <t>3a.1.1.2.1 火災保險</t>
    <phoneticPr fontId="28" type="noConversion"/>
  </si>
  <si>
    <t>3a.1.1.2.2 貨物海上保險</t>
    <phoneticPr fontId="28" type="noConversion"/>
  </si>
  <si>
    <t>3a.1.1.2.3 船體保險</t>
    <phoneticPr fontId="28" type="noConversion"/>
  </si>
  <si>
    <t>3a.1.1.2.4 漁船保險</t>
    <phoneticPr fontId="28" type="noConversion"/>
  </si>
  <si>
    <t>3a.1.1.2.5 汽車保險</t>
    <phoneticPr fontId="28" type="noConversion"/>
  </si>
  <si>
    <t>3a.1.1.2.6 航空保險</t>
    <phoneticPr fontId="28" type="noConversion"/>
  </si>
  <si>
    <t>3a.1.1.2.7 工程保險</t>
    <phoneticPr fontId="28" type="noConversion"/>
  </si>
  <si>
    <t>3a.1.1.2.8 其他財產保險</t>
    <phoneticPr fontId="28" type="noConversion"/>
  </si>
  <si>
    <t>3a.1.2.1.1 人壽保險</t>
    <phoneticPr fontId="28" type="noConversion"/>
  </si>
  <si>
    <t>3a.1.2.1.2 傷害保險</t>
    <phoneticPr fontId="28" type="noConversion"/>
  </si>
  <si>
    <t>3a.1.2.1.4 年金保險</t>
    <phoneticPr fontId="28" type="noConversion"/>
  </si>
  <si>
    <t>3a.1.2.1.5 財務再保險</t>
    <phoneticPr fontId="28" type="noConversion"/>
  </si>
  <si>
    <t>3a.1.2.2.1 人壽保險</t>
    <phoneticPr fontId="28" type="noConversion"/>
  </si>
  <si>
    <t>3a.1.2.2.2 傷害保險</t>
    <phoneticPr fontId="28" type="noConversion"/>
  </si>
  <si>
    <t>3a.1.2.2.4 年金保險</t>
    <phoneticPr fontId="28" type="noConversion"/>
  </si>
  <si>
    <t>3a.1.2.2.5 財務再保險</t>
    <phoneticPr fontId="28" type="noConversion"/>
  </si>
  <si>
    <t>3a.2.1.1 國內業務</t>
    <phoneticPr fontId="28" type="noConversion"/>
  </si>
  <si>
    <t>3a.2.1.2 國外業務</t>
    <phoneticPr fontId="28" type="noConversion"/>
  </si>
  <si>
    <t>3a.2.2.1 國內業務</t>
    <phoneticPr fontId="28" type="noConversion"/>
  </si>
  <si>
    <t>3a.2.2.2 國外業務</t>
    <phoneticPr fontId="28" type="noConversion"/>
  </si>
  <si>
    <t>3b.1.1財產保險業</t>
    <phoneticPr fontId="28" type="noConversion"/>
  </si>
  <si>
    <t>3b.1.1.1國內業務</t>
    <phoneticPr fontId="28" type="noConversion"/>
  </si>
  <si>
    <t>3b.1.1.1.1   一年期住宅火災保險</t>
    <phoneticPr fontId="28" type="noConversion"/>
  </si>
  <si>
    <t>3b.1.1.1.2   長期住宅火災保險</t>
    <phoneticPr fontId="28" type="noConversion"/>
  </si>
  <si>
    <t>3b.1.1.1.3   一年期商業火災保險</t>
    <phoneticPr fontId="28" type="noConversion"/>
  </si>
  <si>
    <t>3b.1.1.1.4   長期商業火災保險</t>
    <phoneticPr fontId="28" type="noConversion"/>
  </si>
  <si>
    <t>3b.1.1.1.5   內陸運輸保險</t>
    <phoneticPr fontId="28" type="noConversion"/>
  </si>
  <si>
    <t>3b.1.1.1.6   貨物運輸保險</t>
    <phoneticPr fontId="28" type="noConversion"/>
  </si>
  <si>
    <t>3b.1.1.1.7   船體保險</t>
    <phoneticPr fontId="28" type="noConversion"/>
  </si>
  <si>
    <t>3b.1.1.1.8   漁船保險</t>
    <phoneticPr fontId="28" type="noConversion"/>
  </si>
  <si>
    <t>3b.1.1.1.9   航空保險</t>
    <phoneticPr fontId="28" type="noConversion"/>
  </si>
  <si>
    <t xml:space="preserve">3b.1.1.1.10 一般自用汽車財產損失保險 </t>
    <phoneticPr fontId="28" type="noConversion"/>
  </si>
  <si>
    <t>3b.1.1.1.11 一般商業汽車財產損失保險</t>
    <phoneticPr fontId="28" type="noConversion"/>
  </si>
  <si>
    <t>3b.1.1.1.12 一般自用汽車責任保險</t>
    <phoneticPr fontId="28" type="noConversion"/>
  </si>
  <si>
    <t>3b.1.1.1.13 一般商業汽車責任保險</t>
    <phoneticPr fontId="28" type="noConversion"/>
  </si>
  <si>
    <t>3b.1.1.1.14 強制自用汽車責任保險</t>
    <phoneticPr fontId="28" type="noConversion"/>
  </si>
  <si>
    <t>3b.1.1.1.15 強制商業汽車責任保險</t>
    <phoneticPr fontId="28" type="noConversion"/>
  </si>
  <si>
    <t>3b.1.1.1.17 一般責任保險</t>
    <phoneticPr fontId="28" type="noConversion"/>
  </si>
  <si>
    <t>3b.1.1.1.18 專業責任保險</t>
    <phoneticPr fontId="28" type="noConversion"/>
  </si>
  <si>
    <t>3b.1.1.1.19 工程保險</t>
    <phoneticPr fontId="28" type="noConversion"/>
  </si>
  <si>
    <t>3b.1.1.1.20 核能保險</t>
    <phoneticPr fontId="28" type="noConversion"/>
  </si>
  <si>
    <t>3b.1.1.1.21 保證保險</t>
    <phoneticPr fontId="28" type="noConversion"/>
  </si>
  <si>
    <t>3b.1.1.1.22 信用保險</t>
    <phoneticPr fontId="28" type="noConversion"/>
  </si>
  <si>
    <t>3b.1.1.1.23 其他財產保險</t>
    <phoneticPr fontId="28" type="noConversion"/>
  </si>
  <si>
    <t>3b.1.1.1.24 傷害保險</t>
    <phoneticPr fontId="28" type="noConversion"/>
  </si>
  <si>
    <t>3b.1.1.1.25 非政策性地震險</t>
    <phoneticPr fontId="28" type="noConversion"/>
  </si>
  <si>
    <t>3b.1.1.1.26 個人綜合保險</t>
    <phoneticPr fontId="28" type="noConversion"/>
  </si>
  <si>
    <t>3b.1.1.1.27 商業綜合保險</t>
    <phoneticPr fontId="28" type="noConversion"/>
  </si>
  <si>
    <t>3b.1.1.1.28颱風、洪水保險</t>
    <phoneticPr fontId="28" type="noConversion"/>
  </si>
  <si>
    <t>3b.1.1.1.29 政策性住宅地震基本保險</t>
    <phoneticPr fontId="28" type="noConversion"/>
  </si>
  <si>
    <t>3b.1.1.1.30 健康保險</t>
    <phoneticPr fontId="28" type="noConversion"/>
  </si>
  <si>
    <t>3b.1.1.2國外業務</t>
    <phoneticPr fontId="28" type="noConversion"/>
  </si>
  <si>
    <t>3b.1.1.2.1 火災保險</t>
    <phoneticPr fontId="28" type="noConversion"/>
  </si>
  <si>
    <t>3b.1.1.2.2 貨物海上保險</t>
    <phoneticPr fontId="28" type="noConversion"/>
  </si>
  <si>
    <t>3b.1.1.2.3 船體保險</t>
    <phoneticPr fontId="28" type="noConversion"/>
  </si>
  <si>
    <t>3b.1.1.2.4 漁船保險</t>
    <phoneticPr fontId="28" type="noConversion"/>
  </si>
  <si>
    <t>3b.1.1.2.5 汽車保險</t>
    <phoneticPr fontId="28" type="noConversion"/>
  </si>
  <si>
    <t>3b.1.1.2.6 航空保險</t>
    <phoneticPr fontId="28" type="noConversion"/>
  </si>
  <si>
    <t>3b.1.1.2.7 工程保險</t>
    <phoneticPr fontId="28" type="noConversion"/>
  </si>
  <si>
    <t>3b.1.1.2.8 其他財產保險</t>
    <phoneticPr fontId="28" type="noConversion"/>
  </si>
  <si>
    <t>3b.1.2.1國內業務</t>
    <phoneticPr fontId="28" type="noConversion"/>
  </si>
  <si>
    <t>3b.1.2人身保險業</t>
    <phoneticPr fontId="28" type="noConversion"/>
  </si>
  <si>
    <t>3b.1.2.1.1 人壽保險</t>
    <phoneticPr fontId="28" type="noConversion"/>
  </si>
  <si>
    <t>3b.1.2.1.2 傷害保險</t>
    <phoneticPr fontId="28" type="noConversion"/>
  </si>
  <si>
    <t>3b.1.2.1.4 年金保險</t>
    <phoneticPr fontId="28" type="noConversion"/>
  </si>
  <si>
    <t>3b.1.2.1.5 財務再保險</t>
    <phoneticPr fontId="28" type="noConversion"/>
  </si>
  <si>
    <t>3b.1.2.2國外業務</t>
    <phoneticPr fontId="28" type="noConversion"/>
  </si>
  <si>
    <t>3b.1.2.2.1 人壽保險</t>
    <phoneticPr fontId="28" type="noConversion"/>
  </si>
  <si>
    <t>3b.1.2.2.2 傷害保險</t>
    <phoneticPr fontId="28" type="noConversion"/>
  </si>
  <si>
    <t>3b.1.2.2.4 年金保險</t>
    <phoneticPr fontId="28" type="noConversion"/>
  </si>
  <si>
    <t>3b.1.2.2.5 財務再保險</t>
    <phoneticPr fontId="28" type="noConversion"/>
  </si>
  <si>
    <t>不動產使用狀態</t>
    <phoneticPr fontId="30" type="noConversion"/>
  </si>
  <si>
    <t xml:space="preserve"> (11)=(8)*(10)+(8)</t>
    <phoneticPr fontId="30" type="noConversion"/>
  </si>
  <si>
    <t xml:space="preserve"> (12)=(7)*(11)</t>
    <phoneticPr fontId="30" type="noConversion"/>
  </si>
  <si>
    <t>單位：新台幣元</t>
    <phoneticPr fontId="30" type="noConversion"/>
  </si>
  <si>
    <t>(24)</t>
    <phoneticPr fontId="30" type="noConversion"/>
  </si>
  <si>
    <t>(25)</t>
    <phoneticPr fontId="32" type="noConversion"/>
  </si>
  <si>
    <t>(24)</t>
    <phoneticPr fontId="32" type="noConversion"/>
  </si>
  <si>
    <t>信用評等機構
(註1)</t>
    <phoneticPr fontId="28" type="noConversion"/>
  </si>
  <si>
    <t>評等等級(註2)</t>
    <phoneticPr fontId="28" type="noConversion"/>
  </si>
  <si>
    <t>合計</t>
    <phoneticPr fontId="28" type="noConversion"/>
  </si>
  <si>
    <t>備註</t>
    <phoneticPr fontId="28" type="noConversion"/>
  </si>
  <si>
    <t>再保險準備資產</t>
    <phoneticPr fontId="28" type="noConversion"/>
  </si>
  <si>
    <t>未
催收</t>
    <phoneticPr fontId="28" type="noConversion"/>
  </si>
  <si>
    <t>催收
款項</t>
    <phoneticPr fontId="28" type="noConversion"/>
  </si>
  <si>
    <t>小計</t>
    <phoneticPr fontId="28" type="noConversion"/>
  </si>
  <si>
    <t>分出未滿期保費準備</t>
    <phoneticPr fontId="28" type="noConversion"/>
  </si>
  <si>
    <t>分出賠款準備</t>
    <phoneticPr fontId="28" type="noConversion"/>
  </si>
  <si>
    <t>分出責任準備</t>
    <phoneticPr fontId="28" type="noConversion"/>
  </si>
  <si>
    <t>未催收</t>
    <phoneticPr fontId="28" type="noConversion"/>
  </si>
  <si>
    <t>催收款項</t>
    <phoneticPr fontId="28" type="noConversion"/>
  </si>
  <si>
    <t>備抵呆帳</t>
    <phoneticPr fontId="28" type="noConversion"/>
  </si>
  <si>
    <t>總額</t>
    <phoneticPr fontId="28" type="noConversion"/>
  </si>
  <si>
    <t>已報
未付</t>
    <phoneticPr fontId="28" type="noConversion"/>
  </si>
  <si>
    <t>未報</t>
    <phoneticPr fontId="28" type="noConversion"/>
  </si>
  <si>
    <t>(5a)</t>
    <phoneticPr fontId="28" type="noConversion"/>
  </si>
  <si>
    <t>(5b)</t>
    <phoneticPr fontId="28" type="noConversion"/>
  </si>
  <si>
    <t>(5c)</t>
    <phoneticPr fontId="28" type="noConversion"/>
  </si>
  <si>
    <t>(5d)</t>
    <phoneticPr fontId="28" type="noConversion"/>
  </si>
  <si>
    <t>(5)
=(5a)+(5b)-(5c)-(5d)</t>
    <phoneticPr fontId="28" type="noConversion"/>
  </si>
  <si>
    <t>(6a)</t>
    <phoneticPr fontId="28" type="noConversion"/>
  </si>
  <si>
    <t>(6b)</t>
    <phoneticPr fontId="28" type="noConversion"/>
  </si>
  <si>
    <t>(64c)</t>
    <phoneticPr fontId="28" type="noConversion"/>
  </si>
  <si>
    <t>(6d)</t>
    <phoneticPr fontId="28" type="noConversion"/>
  </si>
  <si>
    <t>(6)
=(6a)+(6b)-(6c)-(6d)</t>
    <phoneticPr fontId="28" type="noConversion"/>
  </si>
  <si>
    <t>(7a)</t>
    <phoneticPr fontId="28" type="noConversion"/>
  </si>
  <si>
    <t>(7b)</t>
    <phoneticPr fontId="28" type="noConversion"/>
  </si>
  <si>
    <t>(7)
=(7a)-(7b)</t>
    <phoneticPr fontId="28" type="noConversion"/>
  </si>
  <si>
    <t>(8a)</t>
    <phoneticPr fontId="28" type="noConversion"/>
  </si>
  <si>
    <t>(8b)</t>
    <phoneticPr fontId="28" type="noConversion"/>
  </si>
  <si>
    <t>(8c)</t>
    <phoneticPr fontId="28" type="noConversion"/>
  </si>
  <si>
    <t>(8)
=(8a)+(8b)-(8c)</t>
    <phoneticPr fontId="28" type="noConversion"/>
  </si>
  <si>
    <t>(9a)</t>
    <phoneticPr fontId="28" type="noConversion"/>
  </si>
  <si>
    <t>(9b)</t>
    <phoneticPr fontId="28" type="noConversion"/>
  </si>
  <si>
    <t>(9)
=(9a)-(9b)</t>
    <phoneticPr fontId="28" type="noConversion"/>
  </si>
  <si>
    <t>(10a)</t>
    <phoneticPr fontId="28" type="noConversion"/>
  </si>
  <si>
    <t>(10b)</t>
    <phoneticPr fontId="28" type="noConversion"/>
  </si>
  <si>
    <t>(10)
=(10a)-(10b)</t>
    <phoneticPr fontId="28" type="noConversion"/>
  </si>
  <si>
    <t>(11a)</t>
    <phoneticPr fontId="28" type="noConversion"/>
  </si>
  <si>
    <t>(1b)</t>
    <phoneticPr fontId="28" type="noConversion"/>
  </si>
  <si>
    <t>(11)
=(11a)-(11b)</t>
    <phoneticPr fontId="28" type="noConversion"/>
  </si>
  <si>
    <t>(12)
=(7)+(8)
+(9)+(10)
+(11)</t>
    <phoneticPr fontId="28" type="noConversion"/>
  </si>
  <si>
    <t>(13)
=(5)+(6)
+(12)</t>
    <phoneticPr fontId="28" type="noConversion"/>
  </si>
  <si>
    <t>(14)</t>
    <phoneticPr fontId="28" type="noConversion"/>
  </si>
  <si>
    <t>本欄填列評等等級請依資產負債日時之最新信用評等機構評定填寫，若無信用評等者請填無。</t>
    <phoneticPr fontId="28" type="noConversion"/>
  </si>
  <si>
    <t xml:space="preserve"> 2.6 再保險資產</t>
    <phoneticPr fontId="28" type="noConversion"/>
  </si>
  <si>
    <t>單位：新台幣元</t>
    <phoneticPr fontId="28" type="noConversion"/>
  </si>
  <si>
    <t>列號</t>
    <phoneticPr fontId="28" type="noConversion"/>
  </si>
  <si>
    <t>發行機構信用評等</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</si>
  <si>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</si>
  <si>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</si>
  <si>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</si>
  <si>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</si>
  <si>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(1)</t>
    <phoneticPr fontId="16" type="noConversion"/>
  </si>
  <si>
    <t>(2)</t>
    <phoneticPr fontId="28" type="noConversion"/>
  </si>
  <si>
    <t>(3)</t>
    <phoneticPr fontId="30" type="noConversion"/>
  </si>
  <si>
    <t>(4)</t>
    <phoneticPr fontId="30" type="noConversion"/>
  </si>
  <si>
    <t>Aa</t>
  </si>
  <si>
    <t>Baa</t>
  </si>
  <si>
    <t>Ba</t>
  </si>
  <si>
    <t>Caa-C</t>
  </si>
  <si>
    <t>合 計</t>
    <phoneticPr fontId="30" type="noConversion"/>
  </si>
  <si>
    <t>註：</t>
    <phoneticPr fontId="28" type="noConversion"/>
  </si>
  <si>
    <t>其中若再保險人係屬未適格再保險人時，請依規定再扣除該未適格再保險人之相關再保險資產後之金額填列。</t>
    <phoneticPr fontId="30" type="noConversion"/>
  </si>
  <si>
    <t>分出保費不足及分出負債適足準備項目，若無法拆分至各再保險人時，指定為最差信評等級(投資等級Baa)，</t>
    <phoneticPr fontId="28" type="noConversion"/>
  </si>
  <si>
    <t>或按已有的各信用評等分配之比例予以拆分。</t>
    <phoneticPr fontId="30" type="noConversion"/>
  </si>
  <si>
    <t>若再保險人為國內共保組織請分別依下列信用評等級予以填列：</t>
    <phoneticPr fontId="28" type="noConversion"/>
  </si>
  <si>
    <t>(1)住宅地震保險共保--&gt;Aaa、(2)強制汽車責任保險共保--&gt;Aa、(3)其他--&gt;A。</t>
    <phoneticPr fontId="30" type="noConversion"/>
  </si>
  <si>
    <t>若再保險人為國內依法設立之保險公司且未有信用評等者，請依該再保險人最近一期已公告之RBC比率等級予以填列：</t>
    <phoneticPr fontId="28" type="noConversion"/>
  </si>
  <si>
    <t>百分之三百以上</t>
  </si>
  <si>
    <t>百分之二百以上，未達百分之三百</t>
  </si>
  <si>
    <t>未達百分之二百</t>
  </si>
  <si>
    <t>負值</t>
  </si>
  <si>
    <t>(2)</t>
    <phoneticPr fontId="30" type="noConversion"/>
  </si>
  <si>
    <t>(5)=(3)-(2)</t>
    <phoneticPr fontId="30" type="noConversion"/>
  </si>
  <si>
    <t>(6)=(4)-(2)</t>
    <phoneticPr fontId="30" type="noConversion"/>
  </si>
  <si>
    <t>(7)</t>
    <phoneticPr fontId="30" type="noConversion"/>
  </si>
  <si>
    <t>表30-4：R2：信用風險計算表</t>
    <phoneticPr fontId="28" type="noConversion"/>
  </si>
  <si>
    <t>(21)</t>
    <phoneticPr fontId="30" type="noConversion"/>
  </si>
  <si>
    <t>保險股份有限公司(分公司)年度(月)報表</t>
  </si>
  <si>
    <t>項目</t>
    <phoneticPr fontId="30" type="noConversion"/>
  </si>
  <si>
    <t>期末餘額</t>
    <phoneticPr fontId="28" type="noConversion"/>
  </si>
  <si>
    <t>期初餘額</t>
    <phoneticPr fontId="28" type="noConversion"/>
  </si>
  <si>
    <t>增減數</t>
    <phoneticPr fontId="28" type="noConversion"/>
  </si>
  <si>
    <t>(3)=(1)-(2)</t>
    <phoneticPr fontId="28" type="noConversion"/>
  </si>
  <si>
    <t>總　　　　　　　計</t>
    <phoneticPr fontId="28" type="noConversion"/>
  </si>
  <si>
    <t>請依保險法及強制汽車責任保險法、保險業各種準備金提存辦法、專業再保險業財務業務管理辦法及其相關解釋函令之規定提列</t>
    <phoneticPr fontId="28" type="noConversion"/>
  </si>
  <si>
    <t>，並保存工作底稿備查</t>
    <phoneticPr fontId="28" type="noConversion"/>
  </si>
  <si>
    <t>RBC 比率</t>
  </si>
  <si>
    <t>表25-3：帳列負債之特別準備明細表</t>
    <phoneticPr fontId="28" type="noConversion"/>
  </si>
  <si>
    <t>損失率差為正時得沖減準備</t>
    <phoneticPr fontId="30" type="noConversion"/>
  </si>
  <si>
    <t>損失率為負時應提存準備</t>
    <phoneticPr fontId="28" type="noConversion"/>
  </si>
  <si>
    <t>自留再保費</t>
    <phoneticPr fontId="28" type="noConversion"/>
  </si>
  <si>
    <t>本年度沖減/收回金額</t>
    <phoneticPr fontId="30" type="noConversion"/>
  </si>
  <si>
    <t>(6)</t>
    <phoneticPr fontId="30" type="noConversion"/>
  </si>
  <si>
    <t>(9)</t>
    <phoneticPr fontId="30" type="noConversion"/>
  </si>
  <si>
    <t>(11)</t>
    <phoneticPr fontId="30" type="noConversion"/>
  </si>
  <si>
    <t>(14)=-(9)-(11)</t>
    <phoneticPr fontId="30" type="noConversion"/>
  </si>
  <si>
    <t>(16)=(6)+(14)</t>
    <phoneticPr fontId="30" type="noConversion"/>
  </si>
  <si>
    <t>(18)</t>
    <phoneticPr fontId="28" type="noConversion"/>
  </si>
  <si>
    <t>(20)</t>
    <phoneticPr fontId="28" type="noConversion"/>
  </si>
  <si>
    <t>(23)</t>
    <phoneticPr fontId="28" type="noConversion"/>
  </si>
  <si>
    <t>(25)=(18)-(23)</t>
    <phoneticPr fontId="28" type="noConversion"/>
  </si>
  <si>
    <t>(27)=(14)-(23)</t>
    <phoneticPr fontId="30" type="noConversion"/>
  </si>
  <si>
    <t>(29)=(16)+(25)</t>
    <phoneticPr fontId="30" type="noConversion"/>
  </si>
  <si>
    <t>現金及約當現金</t>
    <phoneticPr fontId="28" type="noConversion"/>
  </si>
  <si>
    <t>應收款項</t>
    <phoneticPr fontId="30" type="noConversion"/>
  </si>
  <si>
    <t xml:space="preserve">    應收票據--關係人</t>
    <phoneticPr fontId="28" type="noConversion"/>
  </si>
  <si>
    <t xml:space="preserve">    　應收票據--關係人(非控制與從屬關係)</t>
    <phoneticPr fontId="30" type="noConversion"/>
  </si>
  <si>
    <t xml:space="preserve">    應收保費</t>
    <phoneticPr fontId="28" type="noConversion"/>
  </si>
  <si>
    <t xml:space="preserve">    應收利息及收益</t>
    <phoneticPr fontId="28" type="noConversion"/>
  </si>
  <si>
    <t xml:space="preserve">    其他應收款</t>
    <phoneticPr fontId="28" type="noConversion"/>
  </si>
  <si>
    <t>待出售資產</t>
    <phoneticPr fontId="30" type="noConversion"/>
  </si>
  <si>
    <t>透過損益按公允價值衡量之金融資產</t>
    <phoneticPr fontId="30" type="noConversion"/>
  </si>
  <si>
    <t xml:space="preserve">    公債、庫券及儲蓄券</t>
    <phoneticPr fontId="30" type="noConversion"/>
  </si>
  <si>
    <t xml:space="preserve">    金融債券及其他經主管機關核准購買之有價證券</t>
    <phoneticPr fontId="30" type="noConversion"/>
  </si>
  <si>
    <t xml:space="preserve">    公司股票(評價調整＄                    )</t>
    <phoneticPr fontId="30" type="noConversion"/>
  </si>
  <si>
    <t xml:space="preserve">    公司債</t>
    <phoneticPr fontId="30" type="noConversion"/>
  </si>
  <si>
    <t xml:space="preserve">    專案運用公共及社會福利事業投資</t>
    <phoneticPr fontId="30" type="noConversion"/>
  </si>
  <si>
    <t xml:space="preserve">    國外投資</t>
    <phoneticPr fontId="30" type="noConversion"/>
  </si>
  <si>
    <t>其他金融資產</t>
    <phoneticPr fontId="28" type="noConversion"/>
  </si>
  <si>
    <t>投資性不動產</t>
    <phoneticPr fontId="28" type="noConversion"/>
  </si>
  <si>
    <t>放款</t>
    <phoneticPr fontId="28" type="noConversion"/>
  </si>
  <si>
    <t xml:space="preserve">    壽險貸款</t>
    <phoneticPr fontId="28" type="noConversion"/>
  </si>
  <si>
    <t xml:space="preserve">    應攤回再保賠款與給付</t>
    <phoneticPr fontId="30" type="noConversion"/>
  </si>
  <si>
    <t xml:space="preserve">    應攤回再保賠款與給付--催收款項</t>
    <phoneticPr fontId="28" type="noConversion"/>
  </si>
  <si>
    <t xml:space="preserve">    應收再保往來款項--催收款項</t>
    <phoneticPr fontId="28" type="noConversion"/>
  </si>
  <si>
    <t xml:space="preserve">    分出責任準備</t>
    <phoneticPr fontId="30" type="noConversion"/>
  </si>
  <si>
    <t xml:space="preserve">    分出保費不足準備</t>
    <phoneticPr fontId="30" type="noConversion"/>
  </si>
  <si>
    <t xml:space="preserve">    分出負債適足準備</t>
    <phoneticPr fontId="30" type="noConversion"/>
  </si>
  <si>
    <t>不動產及設備</t>
    <phoneticPr fontId="28" type="noConversion"/>
  </si>
  <si>
    <t xml:space="preserve">    租賃資產</t>
    <phoneticPr fontId="30" type="noConversion"/>
  </si>
  <si>
    <t xml:space="preserve">    在建工程及預付房地設備款</t>
    <phoneticPr fontId="28" type="noConversion"/>
  </si>
  <si>
    <t xml:space="preserve">    商譽</t>
    <phoneticPr fontId="28" type="noConversion"/>
  </si>
  <si>
    <t xml:space="preserve">    預付款項</t>
    <phoneticPr fontId="28" type="noConversion"/>
  </si>
  <si>
    <t xml:space="preserve">    遞延取得成本</t>
    <phoneticPr fontId="30" type="noConversion"/>
  </si>
  <si>
    <t xml:space="preserve">    非營業資產</t>
    <phoneticPr fontId="30" type="noConversion"/>
  </si>
  <si>
    <t xml:space="preserve">    特殊用途基金</t>
    <phoneticPr fontId="30" type="noConversion"/>
  </si>
  <si>
    <t xml:space="preserve">    投資型保險商品資產</t>
    <phoneticPr fontId="30" type="noConversion"/>
  </si>
  <si>
    <t xml:space="preserve">    勞退年金保險商品資產</t>
    <phoneticPr fontId="30" type="noConversion"/>
  </si>
  <si>
    <t>資產總計</t>
    <phoneticPr fontId="28" type="noConversion"/>
  </si>
  <si>
    <t>短期債務</t>
    <phoneticPr fontId="30" type="noConversion"/>
  </si>
  <si>
    <t>應付款項</t>
    <phoneticPr fontId="30" type="noConversion"/>
  </si>
  <si>
    <t xml:space="preserve">    應付票據-非關係人</t>
    <phoneticPr fontId="28" type="noConversion"/>
  </si>
  <si>
    <t xml:space="preserve">    應付再保賠款與給付</t>
    <phoneticPr fontId="30" type="noConversion"/>
  </si>
  <si>
    <t xml:space="preserve">    應付佣金</t>
    <phoneticPr fontId="28" type="noConversion"/>
  </si>
  <si>
    <t>　  應付再保往來款項</t>
    <phoneticPr fontId="28" type="noConversion"/>
  </si>
  <si>
    <t xml:space="preserve">    其他應付款</t>
    <phoneticPr fontId="30" type="noConversion"/>
  </si>
  <si>
    <t>應付債券</t>
    <phoneticPr fontId="30" type="noConversion"/>
  </si>
  <si>
    <t>特別股負債</t>
    <phoneticPr fontId="28" type="noConversion"/>
  </si>
  <si>
    <t>其他金融負債</t>
    <phoneticPr fontId="28" type="noConversion"/>
  </si>
  <si>
    <t xml:space="preserve">   </t>
    <phoneticPr fontId="28" type="noConversion"/>
  </si>
  <si>
    <t>保險負債-帳載</t>
    <phoneticPr fontId="30" type="noConversion"/>
  </si>
  <si>
    <t>保險負債-認許</t>
    <phoneticPr fontId="30" type="noConversion"/>
  </si>
  <si>
    <t xml:space="preserve">    未滿期保費準備</t>
    <phoneticPr fontId="28" type="noConversion"/>
  </si>
  <si>
    <t xml:space="preserve">    特別準備</t>
    <phoneticPr fontId="28" type="noConversion"/>
  </si>
  <si>
    <t xml:space="preserve">    未適格再保險準備</t>
    <phoneticPr fontId="30" type="noConversion"/>
  </si>
  <si>
    <t>外匯價格變動準備</t>
    <phoneticPr fontId="30" type="noConversion"/>
  </si>
  <si>
    <t xml:space="preserve">    員工福利負債準備</t>
    <phoneticPr fontId="30" type="noConversion"/>
  </si>
  <si>
    <t>遞延所得稅負債-帳載</t>
    <phoneticPr fontId="30" type="noConversion"/>
  </si>
  <si>
    <t xml:space="preserve">    土地增值稅準備</t>
    <phoneticPr fontId="28" type="noConversion"/>
  </si>
  <si>
    <t xml:space="preserve">        投資用</t>
    <phoneticPr fontId="28" type="noConversion"/>
  </si>
  <si>
    <t xml:space="preserve">    其他遞延所得稅負債</t>
    <phoneticPr fontId="28" type="noConversion"/>
  </si>
  <si>
    <t>其他負債</t>
    <phoneticPr fontId="30" type="noConversion"/>
  </si>
  <si>
    <t xml:space="preserve">    預收款項</t>
    <phoneticPr fontId="28" type="noConversion"/>
  </si>
  <si>
    <t xml:space="preserve">    存入再保責任準備金</t>
    <phoneticPr fontId="28" type="noConversion"/>
  </si>
  <si>
    <t xml:space="preserve">    信託代理及保證負債</t>
    <phoneticPr fontId="30" type="noConversion"/>
  </si>
  <si>
    <t xml:space="preserve">    暫收及待結轉帳項</t>
    <phoneticPr fontId="28" type="noConversion"/>
  </si>
  <si>
    <t>分離帳戶保險商品負債</t>
    <phoneticPr fontId="30" type="noConversion"/>
  </si>
  <si>
    <t>負債合計-帳載</t>
    <phoneticPr fontId="28" type="noConversion"/>
  </si>
  <si>
    <t>負債合計-認許</t>
    <phoneticPr fontId="28" type="noConversion"/>
  </si>
  <si>
    <t>股本</t>
    <phoneticPr fontId="28" type="noConversion"/>
  </si>
  <si>
    <t xml:space="preserve">    普通股(每股面額、授權股數、已發行股數) </t>
    <phoneticPr fontId="28" type="noConversion"/>
  </si>
  <si>
    <t xml:space="preserve">    特別股(每股面額、授權股數、已發行股數) </t>
    <phoneticPr fontId="28" type="noConversion"/>
  </si>
  <si>
    <t xml:space="preserve">    待分配股票股利</t>
    <phoneticPr fontId="30" type="noConversion"/>
  </si>
  <si>
    <t>帳載負債及權益總計</t>
    <phoneticPr fontId="30" type="noConversion"/>
  </si>
  <si>
    <t>淨認許負債及權益總計</t>
    <phoneticPr fontId="28" type="noConversion"/>
  </si>
  <si>
    <t>自留滿期賠款(扣除該險以異常業務損失準備金沖減)</t>
    <phoneticPr fontId="28" type="noConversion"/>
  </si>
  <si>
    <t>人壽保險(國外分入)</t>
    <phoneticPr fontId="28" type="noConversion"/>
  </si>
  <si>
    <t>傷害保險(國外分入)</t>
    <phoneticPr fontId="28" type="noConversion"/>
  </si>
  <si>
    <t>健康保險(國外分入)</t>
    <phoneticPr fontId="28" type="noConversion"/>
  </si>
  <si>
    <t>年金保險(國外分入)</t>
    <phoneticPr fontId="28" type="noConversion"/>
  </si>
  <si>
    <t>財務再保險(國外分入)</t>
    <phoneticPr fontId="28" type="noConversion"/>
  </si>
  <si>
    <t xml:space="preserve"> 2.1 應收保費</t>
    <phoneticPr fontId="28" type="noConversion"/>
  </si>
  <si>
    <t xml:space="preserve"> 2.2 應收利息及收益</t>
    <phoneticPr fontId="28" type="noConversion"/>
  </si>
  <si>
    <t xml:space="preserve"> 2.3 應收票據</t>
    <phoneticPr fontId="28" type="noConversion"/>
  </si>
  <si>
    <t xml:space="preserve"> 2.4 催收款項</t>
    <phoneticPr fontId="28" type="noConversion"/>
  </si>
  <si>
    <t>2.4.1 直接業務</t>
    <phoneticPr fontId="28" type="noConversion"/>
  </si>
  <si>
    <t>2.4.2 再保業務</t>
    <phoneticPr fontId="28" type="noConversion"/>
  </si>
  <si>
    <t>2.4.2 其他業務</t>
    <phoneticPr fontId="28" type="noConversion"/>
  </si>
  <si>
    <t xml:space="preserve"> 2.5 其他應收款項</t>
    <phoneticPr fontId="28" type="noConversion"/>
  </si>
  <si>
    <t>表19-3-2：未適格再保險準備明細表(人身再保險)</t>
    <phoneticPr fontId="30" type="noConversion"/>
  </si>
  <si>
    <t>上年末累積總數
(保險負債)</t>
    <phoneticPr fontId="28" type="noConversion"/>
  </si>
  <si>
    <t>上年末累積總數
(特別盈餘公積)</t>
    <phoneticPr fontId="28" type="noConversion"/>
  </si>
  <si>
    <t>擬沖減危險變動準備
(保險負債)</t>
    <phoneticPr fontId="28" type="noConversion"/>
  </si>
  <si>
    <t>擬沖減危險變動準備
(特別盈餘公積)</t>
    <phoneticPr fontId="28" type="noConversion"/>
  </si>
  <si>
    <t>準備累積超過當年度自留滿期保費60%時得收回準備
(保險負債)</t>
    <phoneticPr fontId="28" type="noConversion"/>
  </si>
  <si>
    <t>準備累積超過當年度自留滿期保費60%時得收回準備
(特別盈餘公積)</t>
    <phoneticPr fontId="28" type="noConversion"/>
  </si>
  <si>
    <t>本年度淨增減危險變動準備
(保險負債)</t>
    <phoneticPr fontId="28" type="noConversion"/>
  </si>
  <si>
    <t>本年度淨增減危險變動準備
(特別盈餘公積)</t>
    <phoneticPr fontId="28" type="noConversion"/>
  </si>
  <si>
    <t>本年度帳列餘額
(保險負債)</t>
    <phoneticPr fontId="28" type="noConversion"/>
  </si>
  <si>
    <t>本年度帳列餘額
(特別盈餘公積)</t>
    <phoneticPr fontId="30" type="noConversion"/>
  </si>
  <si>
    <t>上年度帳列餘額
(保險負債)</t>
    <phoneticPr fontId="30" type="noConversion"/>
  </si>
  <si>
    <t>上年度帳列餘額
(特別盈餘公積)</t>
    <phoneticPr fontId="30" type="noConversion"/>
  </si>
  <si>
    <t>本年度沖減/收回金額
(保險負債)</t>
    <phoneticPr fontId="30" type="noConversion"/>
  </si>
  <si>
    <t>本年度沖減/收回金額
(特別盈餘公積)</t>
    <phoneticPr fontId="30" type="noConversion"/>
  </si>
  <si>
    <t>本年度帳列餘額
(保險負債)</t>
    <phoneticPr fontId="30" type="noConversion"/>
  </si>
  <si>
    <t>本年度淨提存金額
(保險負債)</t>
    <phoneticPr fontId="30" type="noConversion"/>
  </si>
  <si>
    <t>本年度淨提存金額
(特別盈餘公積)</t>
    <phoneticPr fontId="30" type="noConversion"/>
  </si>
  <si>
    <t>(7)</t>
    <phoneticPr fontId="30" type="noConversion"/>
  </si>
  <si>
    <t>(8)</t>
    <phoneticPr fontId="28" type="noConversion"/>
  </si>
  <si>
    <t>(10)</t>
    <phoneticPr fontId="28" type="noConversion"/>
  </si>
  <si>
    <t>(12)</t>
    <phoneticPr fontId="28" type="noConversion"/>
  </si>
  <si>
    <t>(13)=(1)*(5)*30%</t>
    <phoneticPr fontId="28" type="noConversion"/>
  </si>
  <si>
    <t>(15)=(13)-(10)-(12)</t>
    <phoneticPr fontId="28" type="noConversion"/>
  </si>
  <si>
    <t>(17)=(7)+(15)</t>
    <phoneticPr fontId="30" type="noConversion"/>
  </si>
  <si>
    <t>(19)</t>
    <phoneticPr fontId="28" type="noConversion"/>
  </si>
  <si>
    <t>(21)</t>
    <phoneticPr fontId="30" type="noConversion"/>
  </si>
  <si>
    <t>(22)</t>
    <phoneticPr fontId="28" type="noConversion"/>
  </si>
  <si>
    <t>(24)</t>
    <phoneticPr fontId="28" type="noConversion"/>
  </si>
  <si>
    <t>(26)=(19)+(21)-(24)</t>
    <phoneticPr fontId="30" type="noConversion"/>
  </si>
  <si>
    <t>(28)=(15)+(21)-(24)</t>
    <phoneticPr fontId="30" type="noConversion"/>
  </si>
  <si>
    <t>(30)=(17)+(26)</t>
    <phoneticPr fontId="30" type="noConversion"/>
  </si>
  <si>
    <t xml:space="preserve">    責任準備</t>
    <phoneticPr fontId="28" type="noConversion"/>
  </si>
  <si>
    <t xml:space="preserve"> 其他什項資產</t>
    <phoneticPr fontId="28"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</si>
  <si>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28" type="noConversion"/>
  </si>
  <si>
    <t>是否為關係人請依序填列A.是,B.否,C.其他;所稱關係人係依國際會計準則第二十四號公報及公司法第369-1~369-3條、第369-9條、及第369-11條之規定。</t>
    <phoneticPr fontId="28" type="noConversion"/>
  </si>
  <si>
    <t xml:space="preserve">餘各險請依「專業再保險業財務業務管理辦法」及其相關解釋函令之相關規定提存及收回。
</t>
    <phoneticPr fontId="30" type="noConversion"/>
  </si>
  <si>
    <t>「表03：資產負債表」第(7)欄第(10)列</t>
    <phoneticPr fontId="28" type="noConversion"/>
  </si>
  <si>
    <t>「表03：資產負債表」第(7)欄第(11+13)列</t>
    <phoneticPr fontId="28" type="noConversion"/>
  </si>
  <si>
    <t>「表03：資產負債表」第(7)欄第(12+14)列</t>
    <phoneticPr fontId="30" type="noConversion"/>
  </si>
  <si>
    <t>再保險資產(註5)</t>
    <phoneticPr fontId="28" type="noConversion"/>
  </si>
  <si>
    <t>應收再保往來款項
(註3)</t>
    <phoneticPr fontId="28" type="noConversion"/>
  </si>
  <si>
    <t>應攤回再保賠款與給付
(註4)</t>
    <phoneticPr fontId="28" type="noConversion"/>
  </si>
  <si>
    <t>分出保費不足準備
(註6)</t>
    <phoneticPr fontId="28" type="noConversion"/>
  </si>
  <si>
    <t>分出負債適足準備
(註6)</t>
    <phoneticPr fontId="28" type="noConversion"/>
  </si>
  <si>
    <t>(18)</t>
    <phoneticPr fontId="30" type="noConversion"/>
  </si>
  <si>
    <t>(19)</t>
    <phoneticPr fontId="30" type="noConversion"/>
  </si>
  <si>
    <t>(20)=(15)-(18)</t>
    <phoneticPr fontId="30" type="noConversion"/>
  </si>
  <si>
    <t>(21)=(19)-(20)</t>
    <phoneticPr fontId="30" type="noConversion"/>
  </si>
  <si>
    <t>(22)</t>
    <phoneticPr fontId="30" type="noConversion"/>
  </si>
  <si>
    <t>(23)</t>
    <phoneticPr fontId="30" type="noConversion"/>
  </si>
  <si>
    <t>(31)</t>
  </si>
  <si>
    <t>(32)</t>
  </si>
  <si>
    <t>(34)</t>
  </si>
  <si>
    <t>1</t>
  </si>
  <si>
    <t>所稱下半年度資金運用收益 = 全年度損益 - 上半年度損益</t>
    <phoneticPr fontId="30" type="noConversion"/>
  </si>
  <si>
    <t>人壽保險－超過一年之人身保險業務</t>
    <phoneticPr fontId="30" type="noConversion"/>
  </si>
  <si>
    <t>年金保險－超過一年之人身保險業務</t>
    <phoneticPr fontId="30" type="noConversion"/>
  </si>
  <si>
    <t>超過一年之人身保險業務之再保賠款包含賠款與給付</t>
  </si>
  <si>
    <t>國內再保業務及合計兩者之再保分入賠款率不含超過一年之人身保險業務</t>
    <phoneticPr fontId="30" type="noConversion"/>
  </si>
  <si>
    <t>除特別說明為「超過一年之人身保險業務」者，其他皆為短年期。</t>
    <phoneticPr fontId="30"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</si>
  <si>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</si>
  <si>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</si>
  <si>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</si>
  <si>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28" type="noConversion"/>
  </si>
  <si>
    <t>除特別說明為「超過一年之人身保險業務」者，其他皆為短年期。</t>
  </si>
  <si>
    <t>除特別說明為「超過一年之人身保險業務」者，其他皆為短年期。</t>
    <phoneticPr fontId="30" type="noConversion"/>
  </si>
  <si>
    <t>本(半)年度</t>
    <phoneticPr fontId="30" type="noConversion"/>
  </si>
  <si>
    <t>上(半)年度(註3)</t>
    <phoneticPr fontId="30" type="noConversion"/>
  </si>
  <si>
    <t>超過一年之人身保險業務之再保賠款及攤回再保賠款包含賠款與給付。</t>
    <phoneticPr fontId="28"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</si>
  <si>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</si>
  <si>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</si>
  <si>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 xml:space="preserve">餘各險請依「專業再保險業財務業務管理辦法」及其相關解釋函令之相關規定提存及收回。
</t>
    <phoneticPr fontId="30" type="noConversion"/>
  </si>
  <si>
    <t>自留滿期保費=再保費收入-再保費支出-提存未滿期保費準備+收回未滿期保費準備</t>
    <phoneticPr fontId="30" type="noConversion"/>
  </si>
  <si>
    <t>自留滿期賠款=再保賠款-攤回再保賠款+提存未決賠款準備-收回未決賠款準備</t>
    <phoneticPr fontId="30" type="noConversion"/>
  </si>
  <si>
    <t>超過一年之人身保險業務之再保賠款及攤回再保賠款包含賠款與給付。</t>
    <phoneticPr fontId="28"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</si>
  <si>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</si>
  <si>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</si>
  <si>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</si>
  <si>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</si>
  <si>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</si>
  <si>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</si>
  <si>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</si>
  <si>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</si>
  <si>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28" type="noConversion"/>
  </si>
  <si>
    <t xml:space="preserve">2.1.1.1 終身保險                      </t>
  </si>
  <si>
    <t xml:space="preserve">2.1.1.1.1 非自由分紅保單                     </t>
  </si>
  <si>
    <t>「表30-5-2：淨危險保額報告表」第(8)欄第(4)列</t>
  </si>
  <si>
    <t xml:space="preserve">第一級金額 -- 不滿600億元    </t>
    <phoneticPr fontId="28" type="noConversion"/>
  </si>
  <si>
    <t>第二級金額 -- 600億元(含) ~ 1000億元(不含)</t>
    <phoneticPr fontId="28" type="noConversion"/>
  </si>
  <si>
    <t>第三級金額 -- 1000億元(含) ~ 2000億元(不含)</t>
    <phoneticPr fontId="28" type="noConversion"/>
  </si>
  <si>
    <t>第四級金額 -- 2000億元(含) ~ 1兆元(不含)</t>
    <phoneticPr fontId="28" type="noConversion"/>
  </si>
  <si>
    <t>第五級金額 -- 1兆元以上</t>
  </si>
  <si>
    <t xml:space="preserve">2.1.1.1.2 自由分紅保單                      </t>
  </si>
  <si>
    <t>「表30-5-2：淨危險保額報告表」第(8)欄第(5)列</t>
  </si>
  <si>
    <t xml:space="preserve">第一級金額 -- 不滿600億元    </t>
    <phoneticPr fontId="28" type="noConversion"/>
  </si>
  <si>
    <t xml:space="preserve">2.1.1.2 定期保險                        </t>
  </si>
  <si>
    <t xml:space="preserve">2.1.1.2.1 非自由分紅保單                        </t>
  </si>
  <si>
    <t>「表30-5-2：淨危險保額報告表」第(8)欄第(7)列</t>
  </si>
  <si>
    <t xml:space="preserve">第一級金額 -- 不滿200億元  </t>
    <phoneticPr fontId="28" type="noConversion"/>
  </si>
  <si>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</si>
  <si>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</si>
  <si>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</si>
  <si>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</si>
  <si>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2.1.1.2.2 自由分紅保單</t>
    <phoneticPr fontId="28" type="noConversion"/>
  </si>
  <si>
    <t>「表30-5-2：淨危險保額報告表」第(8)欄第(8)列</t>
  </si>
  <si>
    <t>第四級金額 -- 1000億元(含) ~ 5000億元(不含)</t>
    <phoneticPr fontId="28" type="noConversion"/>
  </si>
  <si>
    <t>第五級金額 -- 5000億元以上</t>
    <phoneticPr fontId="28" type="noConversion"/>
  </si>
  <si>
    <t>2.1.2 生死合險</t>
    <phoneticPr fontId="28"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</si>
  <si>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</si>
  <si>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</si>
  <si>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</si>
  <si>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</si>
  <si>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</si>
  <si>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28" type="noConversion"/>
  </si>
  <si>
    <t xml:space="preserve">2.1.2.2 還本型保險  </t>
  </si>
  <si>
    <t xml:space="preserve">2.1.2.2.1 非自由分紅保單  </t>
  </si>
  <si>
    <t>「表30-5-2：淨危險保額報告表」第(8)欄第(14)列</t>
  </si>
  <si>
    <t xml:space="preserve">2.1.2.2.2 自由分紅保單  </t>
    <phoneticPr fontId="28" type="noConversion"/>
  </si>
  <si>
    <t>「表30-5-2：淨危險保額報告表」第(8)欄第(15)列</t>
  </si>
  <si>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</si>
  <si>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</si>
  <si>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</si>
  <si>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</si>
  <si>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2.1.3 生存保險</t>
  </si>
  <si>
    <t>2.1.3.1 非自由分紅保單</t>
  </si>
  <si>
    <t>「表30-5-2：淨危險保額報告表」第(7)欄第(17)列</t>
  </si>
  <si>
    <t>2.1.3.2 自由分紅保單</t>
  </si>
  <si>
    <t>「表30-5-2：淨危險保額報告表」第(7)欄第(18)列</t>
  </si>
  <si>
    <t>2.2 年金保險(註3)</t>
    <phoneticPr fontId="28" type="noConversion"/>
  </si>
  <si>
    <t>「表30-5-2：淨危險保額報告表」第(7)欄第(19)列</t>
    <phoneticPr fontId="28" type="noConversion"/>
  </si>
  <si>
    <t>《超過一年之人身保險業務》總計</t>
  </si>
  <si>
    <t>註1：年金保險應包含「勞退年金保單」。</t>
    <phoneticPr fontId="28" type="noConversion"/>
  </si>
  <si>
    <t>表30-5-2：超過一年之人身保險業務淨自留危險保額報告表</t>
    <phoneticPr fontId="28" type="noConversion"/>
  </si>
  <si>
    <t xml:space="preserve"> 項         目  </t>
  </si>
  <si>
    <t>分入有效契約保額</t>
    <phoneticPr fontId="28" type="noConversion"/>
  </si>
  <si>
    <t>分出有效契約保額</t>
    <phoneticPr fontId="28" type="noConversion"/>
  </si>
  <si>
    <t>自留有效契約保額</t>
    <phoneticPr fontId="28" type="noConversion"/>
  </si>
  <si>
    <t>分入責任準備金</t>
    <phoneticPr fontId="28" type="noConversion"/>
  </si>
  <si>
    <t>分出責任準備金</t>
    <phoneticPr fontId="28" type="noConversion"/>
  </si>
  <si>
    <t>自留責任準備金</t>
    <phoneticPr fontId="28" type="noConversion"/>
  </si>
  <si>
    <t>淨危險保額</t>
    <phoneticPr fontId="28" type="noConversion"/>
  </si>
  <si>
    <t xml:space="preserve"> (1)</t>
    <phoneticPr fontId="28" type="noConversion"/>
  </si>
  <si>
    <t>(4)=(2)-(3)</t>
    <phoneticPr fontId="28" type="noConversion"/>
  </si>
  <si>
    <t>(7)=(5)-(6)</t>
    <phoneticPr fontId="28" type="noConversion"/>
  </si>
  <si>
    <t>(8)=(4)-(7)</t>
    <phoneticPr fontId="28" type="noConversion"/>
  </si>
  <si>
    <t>一、個人壽險</t>
  </si>
  <si>
    <t>1.死亡保險</t>
    <phoneticPr fontId="30" type="noConversion"/>
  </si>
  <si>
    <t>1.1 終身保險</t>
    <phoneticPr fontId="30" type="noConversion"/>
  </si>
  <si>
    <t>1.1.1 非自由分紅保單</t>
    <phoneticPr fontId="30" type="noConversion"/>
  </si>
  <si>
    <t>1.1.2 自由分紅保單</t>
    <phoneticPr fontId="30" type="noConversion"/>
  </si>
  <si>
    <t>1.2 定期保險</t>
    <phoneticPr fontId="30" type="noConversion"/>
  </si>
  <si>
    <t>1.2.1 非自由分紅保單</t>
    <phoneticPr fontId="30" type="noConversion"/>
  </si>
  <si>
    <t>1.2.2 自由分紅保單</t>
    <phoneticPr fontId="30" type="noConversion"/>
  </si>
  <si>
    <t>2.生死合險</t>
    <phoneticPr fontId="30" type="noConversion"/>
  </si>
  <si>
    <t>2.1 養老保險</t>
    <phoneticPr fontId="30" type="noConversion"/>
  </si>
  <si>
    <t>2.1.1 非自由分紅保單</t>
    <phoneticPr fontId="30" type="noConversion"/>
  </si>
  <si>
    <t>2.1.2 自由分紅保單</t>
    <phoneticPr fontId="30" type="noConversion"/>
  </si>
  <si>
    <t xml:space="preserve">2.2 還本型保險      </t>
    <phoneticPr fontId="30" type="noConversion"/>
  </si>
  <si>
    <t>2.2.1 非自由分紅保單</t>
    <phoneticPr fontId="30" type="noConversion"/>
  </si>
  <si>
    <t>2.2.2 自由分紅保單</t>
    <phoneticPr fontId="30" type="noConversion"/>
  </si>
  <si>
    <t>3.生存保險</t>
    <phoneticPr fontId="30" type="noConversion"/>
  </si>
  <si>
    <t>3.1 非自由分紅保單</t>
    <phoneticPr fontId="30" type="noConversion"/>
  </si>
  <si>
    <t>3.2 自由分紅保單</t>
    <phoneticPr fontId="30" type="noConversion"/>
  </si>
  <si>
    <t>二、年金保險</t>
    <phoneticPr fontId="28" type="noConversion"/>
  </si>
  <si>
    <t>總               計</t>
  </si>
  <si>
    <t>註：有效契約保額為當(半)年度保險金額。</t>
    <phoneticPr fontId="30" type="noConversion"/>
  </si>
  <si>
    <t>B</t>
    <phoneticPr fontId="28" type="noConversion"/>
  </si>
  <si>
    <t>C</t>
    <phoneticPr fontId="28" type="noConversion"/>
  </si>
  <si>
    <t>D</t>
    <phoneticPr fontId="28" type="noConversion"/>
  </si>
  <si>
    <t>E</t>
    <phoneticPr fontId="28" type="noConversion"/>
  </si>
  <si>
    <t>F</t>
    <phoneticPr fontId="28" type="noConversion"/>
  </si>
  <si>
    <t>G</t>
    <phoneticPr fontId="28" type="noConversion"/>
  </si>
  <si>
    <t/>
  </si>
  <si>
    <t>6277</t>
  </si>
  <si>
    <t>(33)=[(31)-(16)]-[(32)-(17)]</t>
    <phoneticPr fontId="30" type="noConversion"/>
  </si>
  <si>
    <t>國別</t>
    <phoneticPr fontId="30" type="noConversion"/>
  </si>
  <si>
    <t>地區</t>
    <phoneticPr fontId="30" type="noConversion"/>
  </si>
  <si>
    <t>標的名稱</t>
    <phoneticPr fontId="30" type="noConversion"/>
  </si>
  <si>
    <t>種類</t>
    <phoneticPr fontId="30" type="noConversion"/>
  </si>
  <si>
    <t>使用種類</t>
    <phoneticPr fontId="30" type="noConversion"/>
  </si>
  <si>
    <t>持有資產幣別</t>
    <phoneticPr fontId="30" type="noConversion"/>
  </si>
  <si>
    <t>取得成本</t>
    <phoneticPr fontId="30" type="noConversion"/>
  </si>
  <si>
    <t>取得方式及帳載金額</t>
    <phoneticPr fontId="30" type="noConversion"/>
  </si>
  <si>
    <t>標的面積(m²)</t>
    <phoneticPr fontId="30" type="noConversion"/>
  </si>
  <si>
    <t>租金收益率資訊</t>
    <phoneticPr fontId="30" type="noConversion"/>
  </si>
  <si>
    <t>SPV相關資料</t>
    <phoneticPr fontId="32" type="noConversion"/>
  </si>
  <si>
    <t>物業管理機構</t>
    <phoneticPr fontId="30" type="noConversion"/>
  </si>
  <si>
    <t>以自己名義</t>
  </si>
  <si>
    <t>投資SPV</t>
  </si>
  <si>
    <t>貸款予投資之SPV</t>
  </si>
  <si>
    <t>信託</t>
  </si>
  <si>
    <t>出租率(%)</t>
  </si>
  <si>
    <t>每月租金收益</t>
  </si>
  <si>
    <t>年化租金收益率(%)</t>
  </si>
  <si>
    <t>當地租金收益率(%)</t>
  </si>
  <si>
    <t>SPV名稱</t>
  </si>
  <si>
    <t>SPV設立地區</t>
  </si>
  <si>
    <t>SPV負責人</t>
  </si>
  <si>
    <t>16</t>
    <phoneticPr fontId="30" type="noConversion"/>
  </si>
  <si>
    <t>取得成本含修繕不動產之資本支出。</t>
    <phoneticPr fontId="30" type="noConversion"/>
  </si>
  <si>
    <t>健康保險(一年期與長期)</t>
    <phoneticPr fontId="30" type="noConversion"/>
  </si>
  <si>
    <t>健康保險(一年期與長期)</t>
    <phoneticPr fontId="28" type="noConversion"/>
  </si>
  <si>
    <r>
      <t>收回賠款準備</t>
    </r>
    <r>
      <rPr>
        <sz val="12"/>
        <color indexed="10"/>
        <rFont val="Times New Roman"/>
        <family val="1"/>
      </rPr>
      <t/>
    </r>
    <phoneticPr fontId="30" type="noConversion"/>
  </si>
  <si>
    <t>健康保險(一年期與長期)</t>
    <phoneticPr fontId="30" type="noConversion"/>
  </si>
  <si>
    <t>3a.1.2.1.3 健康保險(一年期與長期)</t>
    <phoneticPr fontId="28" type="noConversion"/>
  </si>
  <si>
    <t>3a.1.2.2.3 健康保險(一年期與長期)</t>
    <phoneticPr fontId="28" type="noConversion"/>
  </si>
  <si>
    <t>3b.1.2.1.3 健康保險(一年期與長期)</t>
    <phoneticPr fontId="28" type="noConversion"/>
  </si>
  <si>
    <t>3b.1.2.2.3 健康保險(一年期與長期)</t>
    <phoneticPr fontId="28" type="noConversion"/>
  </si>
  <si>
    <t>取得時間
(主排序-遞減)</t>
    <phoneticPr fontId="30" type="noConversion"/>
  </si>
  <si>
    <t>屬保險期間超過一年之人身保險並認列分出責任準備之再保險業務，在備註(14)欄註記為「L」。</t>
    <phoneticPr fontId="28" type="noConversion"/>
  </si>
  <si>
    <t>「表30-4-1：再保險資產風險資本額計算表(不含保險期間超過一年之人身保險並認列分出責任準備之再保險業務)」第(2)欄第(8)列+「表30-4-2：再保險資產風險資本額計算表(保險期間超過一年之人身保險並認列分出責任準備之再保險業務)」第(2)欄第(8)列</t>
    <phoneticPr fontId="30" type="noConversion"/>
  </si>
  <si>
    <t>單位：新台幣元</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</si>
  <si>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</si>
  <si>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</si>
  <si>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</si>
  <si>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</si>
  <si>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(4)</t>
    <phoneticPr fontId="30" type="noConversion"/>
  </si>
  <si>
    <t>合 計</t>
    <phoneticPr fontId="30" type="noConversion"/>
  </si>
  <si>
    <t>註：</t>
    <phoneticPr fontId="28" type="noConversion"/>
  </si>
  <si>
    <t>並請依規定扣除催收款及非許認資產後之金額填列，其中若再保險人係屬未適格再保險人時，請依規定再扣除該未適格再保險人之相關再保險資產後之金額填列。</t>
    <phoneticPr fontId="28" type="noConversion"/>
  </si>
  <si>
    <t>分出保費不足及分出負債適足準備項目，若無法拆分至各再保險人時，指定為最差信評等級(投資等級Baa)，</t>
    <phoneticPr fontId="28" type="noConversion"/>
  </si>
  <si>
    <t>或按已有的各信用評等分配之比例予以拆分。</t>
    <phoneticPr fontId="30" type="noConversion"/>
  </si>
  <si>
    <t>若再保險人為國內共保組織請分別依下列信用評等級予以填列：</t>
    <phoneticPr fontId="28" type="noConversion"/>
  </si>
  <si>
    <t>(1)住宅地震保險共保--&gt;Aaa、(2)強制汽車責任保險共保--&gt;Aa、(3)其他--&gt;A。</t>
    <phoneticPr fontId="30" type="noConversion"/>
  </si>
  <si>
    <t>若再保險人為國內依法設立之保險公司且未有信用評等者，請依該再保險人最近一期已公告之RBC比率等級予以填列：</t>
    <phoneticPr fontId="28" type="noConversion"/>
  </si>
  <si>
    <t>強制汽機車責任險共保業務係依據「強制汽車責任保險各種準備金管理辦法」之規定提存。</t>
    <phoneticPr fontId="30" type="noConversion"/>
  </si>
  <si>
    <t>(19)</t>
    <phoneticPr fontId="28" type="noConversion"/>
  </si>
  <si>
    <t>(21)</t>
    <phoneticPr fontId="28" type="noConversion"/>
  </si>
  <si>
    <t>(22)</t>
    <phoneticPr fontId="28" type="noConversion"/>
  </si>
  <si>
    <t>(23)</t>
    <phoneticPr fontId="28" type="noConversion"/>
  </si>
  <si>
    <t>(24)</t>
    <phoneticPr fontId="28" type="noConversion"/>
  </si>
  <si>
    <t>6</t>
    <phoneticPr fontId="28" type="noConversion"/>
  </si>
  <si>
    <t>(27)</t>
    <phoneticPr fontId="28" type="noConversion"/>
  </si>
  <si>
    <t>抵減50%金額</t>
    <phoneticPr fontId="28" type="noConversion"/>
  </si>
  <si>
    <t>抵減65%金額</t>
    <phoneticPr fontId="28" type="noConversion"/>
  </si>
  <si>
    <t>抵減金額總計</t>
    <phoneticPr fontId="28" type="noConversion"/>
  </si>
  <si>
    <t>國內上市普通股股票半年收盤平均價之15%</t>
    <phoneticPr fontId="28" type="noConversion"/>
  </si>
  <si>
    <t>是否已提供平均避險比率均超過15％之證明文件
(註5)</t>
    <phoneticPr fontId="28" type="noConversion"/>
  </si>
  <si>
    <t>可扣抵風險資本金額(註6)</t>
    <phoneticPr fontId="28" type="noConversion"/>
  </si>
  <si>
    <t>(12)</t>
    <phoneticPr fontId="28" type="noConversion"/>
  </si>
  <si>
    <t>(13)</t>
    <phoneticPr fontId="30" type="noConversion"/>
  </si>
  <si>
    <t>(16)</t>
    <phoneticPr fontId="30" type="noConversion"/>
  </si>
  <si>
    <t>國內上市普通股股票風險資本扣抵計算表</t>
    <phoneticPr fontId="28" type="noConversion"/>
  </si>
  <si>
    <t>表30-4-2：再保險資產風險資本額計算表(保險期間超過一年之人身保險並認列分出責任準備之再保險業務)</t>
    <phoneticPr fontId="30" type="noConversion"/>
  </si>
  <si>
    <t>請按表19-4第(13)欄合計數(保險期間超過一年之人身保險並認列分出責任準備之再保險業務)依再保險人別的信用評等予以分類，</t>
    <phoneticPr fontId="28" type="noConversion"/>
  </si>
  <si>
    <t>(24)</t>
    <phoneticPr fontId="28" type="noConversion"/>
  </si>
  <si>
    <t>(25)</t>
    <phoneticPr fontId="28" type="noConversion"/>
  </si>
  <si>
    <t>(26)</t>
    <phoneticPr fontId="28" type="noConversion"/>
  </si>
  <si>
    <t>表30-4-1：再保險資產風險資本額計算表(不含保險期間超過一年之人身保險並認列分出責任準備之再保險業務)</t>
    <phoneticPr fontId="30" type="noConversion"/>
  </si>
  <si>
    <t>請按表19-4第(13)欄合計數(不含保險期間超過一年之人身保險並認列分出責任準備之再保險業務)依再保險人別的信用評等予以分類，</t>
    <phoneticPr fontId="28" type="noConversion"/>
  </si>
  <si>
    <t>上列調整數係指反映以半年平均價基礎認列未實現損益之影響金額(請保留詳細工作表，以利查核)</t>
    <phoneticPr fontId="30" type="noConversion"/>
  </si>
  <si>
    <t>(3)=(1)*(2)</t>
    <phoneticPr fontId="30" type="noConversion"/>
  </si>
  <si>
    <t>再保險股份有限公司    年度報表</t>
    <phoneticPr fontId="28" type="noConversion"/>
  </si>
  <si>
    <t>表30-5-1：超過一年之人身保險業務風險計算表</t>
    <phoneticPr fontId="28" type="noConversion"/>
  </si>
  <si>
    <t>IET-KY</t>
  </si>
  <si>
    <t>jpp-KY</t>
  </si>
  <si>
    <t>TPK-KY</t>
  </si>
  <si>
    <t>GIS-KY</t>
  </si>
  <si>
    <t>(12)</t>
    <phoneticPr fontId="28" type="noConversion"/>
  </si>
  <si>
    <t>異常業務損失準備</t>
    <phoneticPr fontId="28" type="noConversion"/>
  </si>
  <si>
    <t>待分配予業主之資產</t>
    <phoneticPr fontId="30" type="noConversion"/>
  </si>
  <si>
    <t xml:space="preserve">    減：未適格再保險盈餘調整數</t>
    <phoneticPr fontId="30" type="noConversion"/>
  </si>
  <si>
    <t xml:space="preserve">    減：淨認許資產調整數</t>
    <phoneticPr fontId="28" type="noConversion"/>
  </si>
  <si>
    <t xml:space="preserve">    加：遞延所得稅負債調整數</t>
    <phoneticPr fontId="28" type="noConversion"/>
  </si>
  <si>
    <t>淨認許權益</t>
    <phoneticPr fontId="28" type="noConversion"/>
  </si>
  <si>
    <t>(3)</t>
    <phoneticPr fontId="28" type="noConversion"/>
  </si>
  <si>
    <t>(4)</t>
    <phoneticPr fontId="28" type="noConversion"/>
  </si>
  <si>
    <t>(5)</t>
    <phoneticPr fontId="28" type="noConversion"/>
  </si>
  <si>
    <t>(6)</t>
    <phoneticPr fontId="28" type="noConversion"/>
  </si>
  <si>
    <t>(7)</t>
    <phoneticPr fontId="28" type="noConversion"/>
  </si>
  <si>
    <t>(8)</t>
    <phoneticPr fontId="28" type="noConversion"/>
  </si>
  <si>
    <t>(9)</t>
    <phoneticPr fontId="28" type="noConversion"/>
  </si>
  <si>
    <t>(10)</t>
    <phoneticPr fontId="28" type="noConversion"/>
  </si>
  <si>
    <t>(5)</t>
    <phoneticPr fontId="30" type="noConversion"/>
  </si>
  <si>
    <t>列號</t>
    <phoneticPr fontId="30" type="noConversion"/>
  </si>
  <si>
    <t>帳載總額</t>
    <phoneticPr fontId="28" type="noConversion"/>
  </si>
  <si>
    <t>帳載金額</t>
    <phoneticPr fontId="28" type="noConversion"/>
  </si>
  <si>
    <t>帳載金額%</t>
    <phoneticPr fontId="28" type="noConversion"/>
  </si>
  <si>
    <t>淨認許資產</t>
    <phoneticPr fontId="30" type="noConversion"/>
  </si>
  <si>
    <t>帳載金額</t>
    <phoneticPr fontId="30" type="noConversion"/>
  </si>
  <si>
    <t xml:space="preserve">    應收票據--非關係人</t>
    <phoneticPr fontId="28" type="noConversion"/>
  </si>
  <si>
    <t xml:space="preserve">    應付票據-關係人</t>
    <phoneticPr fontId="28" type="noConversion"/>
  </si>
  <si>
    <t xml:space="preserve">    　應收票據--關係人(具控制與從屬關係)</t>
    <phoneticPr fontId="30" type="noConversion"/>
  </si>
  <si>
    <t xml:space="preserve">    應付保險賠款與給付</t>
    <phoneticPr fontId="28" type="noConversion"/>
  </si>
  <si>
    <t xml:space="preserve">    應收票據--催收款項</t>
    <phoneticPr fontId="28" type="noConversion"/>
  </si>
  <si>
    <t xml:space="preserve">    應收保費--催收款項</t>
    <phoneticPr fontId="28" type="noConversion"/>
  </si>
  <si>
    <t>本期所得稅負債</t>
    <phoneticPr fontId="30" type="noConversion"/>
  </si>
  <si>
    <t xml:space="preserve">    應收利息及收益--催收款項</t>
    <phoneticPr fontId="28" type="noConversion"/>
  </si>
  <si>
    <t>與待出售資產直接相關之負債</t>
    <phoneticPr fontId="30" type="noConversion"/>
  </si>
  <si>
    <t xml:space="preserve">    其他應收款--催收款項</t>
    <phoneticPr fontId="28" type="noConversion"/>
  </si>
  <si>
    <t>透過損益按公允價值衡量之金融負債</t>
    <phoneticPr fontId="30" type="noConversion"/>
  </si>
  <si>
    <t>本期所得稅資產</t>
    <phoneticPr fontId="30" type="noConversion"/>
  </si>
  <si>
    <t>避險之金融負債</t>
    <phoneticPr fontId="30" type="noConversion"/>
  </si>
  <si>
    <t xml:space="preserve">    公司股票(評價調整＄                    )</t>
    <phoneticPr fontId="30" type="noConversion"/>
  </si>
  <si>
    <t xml:space="preserve">    受益憑證</t>
    <phoneticPr fontId="30" type="noConversion"/>
  </si>
  <si>
    <t xml:space="preserve">    賠款準備</t>
    <phoneticPr fontId="28" type="noConversion"/>
  </si>
  <si>
    <t xml:space="preserve">    抵繳存出保證金</t>
    <phoneticPr fontId="30" type="noConversion"/>
  </si>
  <si>
    <t xml:space="preserve">    國外投資(屬股票部分之評價調整＄                    )</t>
    <phoneticPr fontId="30" type="noConversion"/>
  </si>
  <si>
    <t xml:space="preserve">    衍生性商品交易</t>
    <phoneticPr fontId="30" type="noConversion"/>
  </si>
  <si>
    <t xml:space="preserve">    其他投資</t>
    <phoneticPr fontId="30" type="noConversion"/>
  </si>
  <si>
    <t>透過其他綜合損益按公允價值衡量之金融資產</t>
    <phoneticPr fontId="30" type="noConversion"/>
  </si>
  <si>
    <t xml:space="preserve">    公債、庫券及儲蓄券</t>
    <phoneticPr fontId="30" type="noConversion"/>
  </si>
  <si>
    <t>具金融商品性質之保險契約準備</t>
    <phoneticPr fontId="30" type="noConversion"/>
  </si>
  <si>
    <t>負債準備</t>
    <phoneticPr fontId="30" type="noConversion"/>
  </si>
  <si>
    <t xml:space="preserve">    其他負債準備</t>
    <phoneticPr fontId="30" type="noConversion"/>
  </si>
  <si>
    <t xml:space="preserve">    專案運用公共及社會福利事業投資</t>
    <phoneticPr fontId="30" type="noConversion"/>
  </si>
  <si>
    <t>按攤銷後成本衡量之金融資產</t>
    <phoneticPr fontId="30" type="noConversion"/>
  </si>
  <si>
    <t>遞延所得稅負債-認許</t>
    <phoneticPr fontId="30" type="noConversion"/>
  </si>
  <si>
    <t xml:space="preserve">    公司股票</t>
    <phoneticPr fontId="30" type="noConversion"/>
  </si>
  <si>
    <t xml:space="preserve">        自用</t>
    <phoneticPr fontId="28" type="noConversion"/>
  </si>
  <si>
    <t xml:space="preserve">    公司債</t>
    <phoneticPr fontId="30" type="noConversion"/>
  </si>
  <si>
    <t>　  存入保證金</t>
    <phoneticPr fontId="30" type="noConversion"/>
  </si>
  <si>
    <t>避險之金融資產</t>
    <phoneticPr fontId="30" type="noConversion"/>
  </si>
  <si>
    <t>採用權益法之投資</t>
    <phoneticPr fontId="30" type="noConversion"/>
  </si>
  <si>
    <t xml:space="preserve">    營業損失準備</t>
    <phoneticPr fontId="28" type="noConversion"/>
  </si>
  <si>
    <t xml:space="preserve">    其他什項負債</t>
    <phoneticPr fontId="30" type="noConversion"/>
  </si>
  <si>
    <t xml:space="preserve">    墊繳保費</t>
    <phoneticPr fontId="28" type="noConversion"/>
  </si>
  <si>
    <t xml:space="preserve">    擔保放款</t>
    <phoneticPr fontId="28" type="noConversion"/>
  </si>
  <si>
    <t xml:space="preserve">    投資型保險商品負債</t>
    <phoneticPr fontId="30" type="noConversion"/>
  </si>
  <si>
    <t xml:space="preserve">    催收款項</t>
    <phoneticPr fontId="28" type="noConversion"/>
  </si>
  <si>
    <t xml:space="preserve">    勞退年金保險商品負債</t>
    <phoneticPr fontId="30" type="noConversion"/>
  </si>
  <si>
    <t>再保險合約資產</t>
    <phoneticPr fontId="30" type="noConversion"/>
  </si>
  <si>
    <t xml:space="preserve">    應收再保往來款項</t>
    <phoneticPr fontId="28" type="noConversion"/>
  </si>
  <si>
    <t xml:space="preserve">    分出未滿期保費準備</t>
    <phoneticPr fontId="30" type="noConversion"/>
  </si>
  <si>
    <t xml:space="preserve">    分出賠款準備</t>
    <phoneticPr fontId="30" type="noConversion"/>
  </si>
  <si>
    <t xml:space="preserve">    預收股本</t>
    <phoneticPr fontId="30" type="noConversion"/>
  </si>
  <si>
    <t>資本公積</t>
    <phoneticPr fontId="28" type="noConversion"/>
  </si>
  <si>
    <t xml:space="preserve">    土地</t>
    <phoneticPr fontId="28" type="noConversion"/>
  </si>
  <si>
    <t xml:space="preserve">    資本公積--發行股票溢價</t>
    <phoneticPr fontId="28" type="noConversion"/>
  </si>
  <si>
    <t xml:space="preserve">    土地改良物</t>
    <phoneticPr fontId="28" type="noConversion"/>
  </si>
  <si>
    <t xml:space="preserve">    資本公積--庫藏股票交易</t>
    <phoneticPr fontId="28" type="noConversion"/>
  </si>
  <si>
    <t xml:space="preserve">    租賃權益改良</t>
    <phoneticPr fontId="30" type="noConversion"/>
  </si>
  <si>
    <t xml:space="preserve">    資本公積--受領股東贈與</t>
    <phoneticPr fontId="28" type="noConversion"/>
  </si>
  <si>
    <t xml:space="preserve">    房屋及建築</t>
    <phoneticPr fontId="28" type="noConversion"/>
  </si>
  <si>
    <t xml:space="preserve">    資本公積--員工認股權</t>
    <phoneticPr fontId="30" type="noConversion"/>
  </si>
  <si>
    <t xml:space="preserve">    辦公及其他設備</t>
    <phoneticPr fontId="28" type="noConversion"/>
  </si>
  <si>
    <t xml:space="preserve">    資本公積--認股權</t>
    <phoneticPr fontId="30" type="noConversion"/>
  </si>
  <si>
    <t xml:space="preserve">    資本公積--其他</t>
    <phoneticPr fontId="30" type="noConversion"/>
  </si>
  <si>
    <t>無形資產</t>
    <phoneticPr fontId="28" type="noConversion"/>
  </si>
  <si>
    <t xml:space="preserve">    電腦軟體成本</t>
    <phoneticPr fontId="30" type="noConversion"/>
  </si>
  <si>
    <t xml:space="preserve">    遞延退休金成本</t>
    <phoneticPr fontId="28" type="noConversion"/>
  </si>
  <si>
    <t xml:space="preserve">    未分配保留盈餘(待彌補虧損)</t>
    <phoneticPr fontId="30" type="noConversion"/>
  </si>
  <si>
    <t xml:space="preserve">    其他無形資產</t>
    <phoneticPr fontId="30" type="noConversion"/>
  </si>
  <si>
    <t>遞延所得稅資產</t>
    <phoneticPr fontId="30" type="noConversion"/>
  </si>
  <si>
    <t>其他權益</t>
    <phoneticPr fontId="30" type="noConversion"/>
  </si>
  <si>
    <t>其他資產</t>
    <phoneticPr fontId="28" type="noConversion"/>
  </si>
  <si>
    <t xml:space="preserve">    國外營運機構財務報表換算之兌換差額</t>
    <phoneticPr fontId="28" type="noConversion"/>
  </si>
  <si>
    <t xml:space="preserve">    透過其他綜合損益按公允價值衡量之金融資產損益</t>
    <phoneticPr fontId="30" type="noConversion"/>
  </si>
  <si>
    <t xml:space="preserve">    避險工具之利益及損失</t>
    <phoneticPr fontId="30" type="noConversion"/>
  </si>
  <si>
    <t xml:space="preserve">    確定福利計畫之再衡量數</t>
    <phoneticPr fontId="30" type="noConversion"/>
  </si>
  <si>
    <t xml:space="preserve">    雜項資產</t>
    <phoneticPr fontId="30" type="noConversion"/>
  </si>
  <si>
    <t xml:space="preserve">    不動產重估增值</t>
    <phoneticPr fontId="30" type="noConversion"/>
  </si>
  <si>
    <t xml:space="preserve">    存出保證金</t>
    <phoneticPr fontId="28" type="noConversion"/>
  </si>
  <si>
    <t xml:space="preserve">    採用覆蓋法重分類之其他綜合損益</t>
    <phoneticPr fontId="30" type="noConversion"/>
  </si>
  <si>
    <t xml:space="preserve">    暫付及待結轉款項</t>
    <phoneticPr fontId="30" type="noConversion"/>
  </si>
  <si>
    <t xml:space="preserve">    與待出售非流動資產直接相關之權益</t>
    <phoneticPr fontId="30" type="noConversion"/>
  </si>
  <si>
    <t xml:space="preserve">    存出再保責任準備金</t>
    <phoneticPr fontId="28" type="noConversion"/>
  </si>
  <si>
    <t xml:space="preserve">    庫藏股票(成本)</t>
    <phoneticPr fontId="28" type="noConversion"/>
  </si>
  <si>
    <t xml:space="preserve">    遞延費用</t>
    <phoneticPr fontId="28" type="noConversion"/>
  </si>
  <si>
    <t xml:space="preserve">    其他權益-其他</t>
    <phoneticPr fontId="30" type="noConversion"/>
  </si>
  <si>
    <t>權益合計</t>
    <phoneticPr fontId="28" type="noConversion"/>
  </si>
  <si>
    <t>分離帳戶保險商品資產</t>
    <phoneticPr fontId="30" type="noConversion"/>
  </si>
  <si>
    <t>(33)</t>
  </si>
  <si>
    <t>(37)</t>
    <phoneticPr fontId="30" type="noConversion"/>
  </si>
  <si>
    <t>(22)=(21)-(20)</t>
    <phoneticPr fontId="30" type="noConversion"/>
  </si>
  <si>
    <t>(6)</t>
    <phoneticPr fontId="28" type="noConversion"/>
  </si>
  <si>
    <t>列號</t>
    <phoneticPr fontId="32" type="noConversion"/>
  </si>
  <si>
    <t>股票種類
(未上市上櫃股票)</t>
    <phoneticPr fontId="30" type="noConversion"/>
  </si>
  <si>
    <t>取得成本</t>
    <phoneticPr fontId="30" type="noConversion"/>
  </si>
  <si>
    <t>帳載金額</t>
    <phoneticPr fontId="30" type="noConversion"/>
  </si>
  <si>
    <t>最近淨值金額</t>
    <phoneticPr fontId="30" type="noConversion"/>
  </si>
  <si>
    <t>未實現評價利益(損失)</t>
    <phoneticPr fontId="30" type="noConversion"/>
  </si>
  <si>
    <t>非認許資產</t>
    <phoneticPr fontId="30" type="noConversion"/>
  </si>
  <si>
    <t>自有資本調整數</t>
    <phoneticPr fontId="30" type="noConversion"/>
  </si>
  <si>
    <t>(8)</t>
    <phoneticPr fontId="32" type="noConversion"/>
  </si>
  <si>
    <t>(9)</t>
    <phoneticPr fontId="32" type="noConversion"/>
  </si>
  <si>
    <t>(10)</t>
    <phoneticPr fontId="32" type="noConversion"/>
  </si>
  <si>
    <t>(11)</t>
    <phoneticPr fontId="32" type="noConversion"/>
  </si>
  <si>
    <t>(12)</t>
    <phoneticPr fontId="32" type="noConversion"/>
  </si>
  <si>
    <t>(13)</t>
    <phoneticPr fontId="32" type="noConversion"/>
  </si>
  <si>
    <t>未實現評價利益</t>
    <phoneticPr fontId="32" type="noConversion"/>
  </si>
  <si>
    <t>&gt;非認許資產</t>
    <phoneticPr fontId="32" type="noConversion"/>
  </si>
  <si>
    <t>≦非認許資產</t>
    <phoneticPr fontId="32" type="noConversion"/>
  </si>
  <si>
    <t>未實現評價損失</t>
    <phoneticPr fontId="32" type="noConversion"/>
  </si>
  <si>
    <t>未實現評價利益</t>
    <phoneticPr fontId="32" type="noConversion"/>
  </si>
  <si>
    <t>&gt;非認許資產</t>
    <phoneticPr fontId="32" type="noConversion"/>
  </si>
  <si>
    <t>合計</t>
    <phoneticPr fontId="32" type="noConversion"/>
  </si>
  <si>
    <t>ETF</t>
  </si>
  <si>
    <t xml:space="preserve"> (5)  過去三年內的平均保費成長率 = [(1d)+(2d)+(3d)]/3</t>
    <phoneticPr fontId="37" type="noConversion"/>
  </si>
  <si>
    <t>(23)</t>
    <phoneticPr fontId="32" type="noConversion"/>
  </si>
  <si>
    <t>(35)=
(33)-(34)</t>
    <phoneticPr fontId="28" type="noConversion"/>
  </si>
  <si>
    <t>(36)</t>
    <phoneticPr fontId="30" type="noConversion"/>
  </si>
  <si>
    <t>分離帳戶保險商品資產及負債於產險業不適用免填，但欄位請勿移動</t>
    <phoneticPr fontId="30" type="noConversion"/>
  </si>
  <si>
    <t>非認許資產之評定依「保險業計算資本適足率之資產認許標準及評價原則」辦理，認許資產及淨認資產之相關資料僅(半)年度填寫。</t>
    <phoneticPr fontId="30" type="noConversion"/>
  </si>
  <si>
    <t>(評價項目)</t>
    <phoneticPr fontId="30" type="noConversion"/>
  </si>
  <si>
    <t>評價科目包含金融資產評價調整、累計折舊、累計減損、備抵損失。</t>
    <phoneticPr fontId="30" type="noConversion"/>
  </si>
  <si>
    <t>備抵損失_未催收</t>
    <phoneticPr fontId="28" type="noConversion"/>
  </si>
  <si>
    <t>備抵損失_催收款項</t>
    <phoneticPr fontId="28" type="noConversion"/>
  </si>
  <si>
    <t>備抵損失_未催收</t>
    <phoneticPr fontId="28" type="noConversion"/>
  </si>
  <si>
    <t>備抵損失_催收款項</t>
    <phoneticPr fontId="28" type="noConversion"/>
  </si>
  <si>
    <t>如為上半年度報表時, 自留滿期賠款(25)=(3)+(9)-(12)+(15)+(21)-(24)+(6)+(18)</t>
    <phoneticPr fontId="30" type="noConversion"/>
  </si>
  <si>
    <t>股票種類
(上市上櫃股票)</t>
    <phoneticPr fontId="30" type="noConversion"/>
  </si>
  <si>
    <t>15-1</t>
    <phoneticPr fontId="30" type="noConversion"/>
  </si>
  <si>
    <t>15-2</t>
  </si>
  <si>
    <t>15-3</t>
  </si>
  <si>
    <t>申請展延期限(年)</t>
    <phoneticPr fontId="30" type="noConversion"/>
  </si>
  <si>
    <t>使用權資產</t>
    <phoneticPr fontId="30" type="noConversion"/>
  </si>
  <si>
    <t>70-1</t>
    <phoneticPr fontId="28" type="noConversion"/>
  </si>
  <si>
    <t>租賃負債</t>
    <phoneticPr fontId="30" type="noConversion"/>
  </si>
  <si>
    <t>(22)=
Σ[(2)~(21)]</t>
    <phoneticPr fontId="32" type="noConversion"/>
  </si>
  <si>
    <t>(4) = (2) + (3)</t>
    <phoneticPr fontId="28" type="noConversion"/>
  </si>
  <si>
    <t xml:space="preserve"> (9) = max{min[(7),(6)],(8)}</t>
    <phoneticPr fontId="28"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</si>
  <si>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</si>
  <si>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</si>
  <si>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6" type="noConversion"/>
  </si>
  <si>
    <t>未適格再保險未滿期保費準備之提存，請依保險業會計系統擇一方式計算之，其方式為：1. 逐項提存法  2. 簡易提存法，並於備註欄註明提存方式。</t>
    <phoneticPr fontId="16" type="noConversion"/>
  </si>
  <si>
    <t>「表03：資產負債表」第(7)欄第(60+62)列</t>
    <phoneticPr fontId="28" type="noConversion"/>
  </si>
  <si>
    <t>(6) = (4) * (5)</t>
    <phoneticPr fontId="28" type="noConversion"/>
  </si>
  <si>
    <t>(7) = (4) * 150%</t>
    <phoneticPr fontId="28" type="noConversion"/>
  </si>
  <si>
    <t>(8) = (4) * 75%</t>
    <phoneticPr fontId="28" type="noConversion"/>
  </si>
  <si>
    <t xml:space="preserve"> </t>
    <phoneticPr fontId="28" type="noConversion"/>
  </si>
  <si>
    <t>Herfindahl Index</t>
    <phoneticPr fontId="28" type="noConversion"/>
  </si>
  <si>
    <t>Ba3</t>
    <phoneticPr fontId="28" type="noConversion"/>
  </si>
  <si>
    <t>C</t>
    <phoneticPr fontId="30" type="noConversion"/>
  </si>
  <si>
    <t>Moody's</t>
  </si>
  <si>
    <t>金額</t>
  </si>
  <si>
    <t>twAAA</t>
    <phoneticPr fontId="28" type="noConversion"/>
  </si>
  <si>
    <t>twCCC+</t>
  </si>
  <si>
    <t>twCCC</t>
  </si>
  <si>
    <t>本項資料來源因公司投資不動產筆數多寡而使列號變更，請依其投資筆數酌予修正資料來源列號。</t>
    <phoneticPr fontId="28"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</si>
  <si>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28" type="noConversion"/>
  </si>
  <si>
    <t>本列所述之資料來源說明中，若風險資本額另由計算表計算而得者，係指風險資本額之連結欄位。</t>
    <phoneticPr fontId="28" type="noConversion"/>
  </si>
  <si>
    <t>風險項目</t>
  </si>
  <si>
    <t>資料來源(註6)</t>
  </si>
  <si>
    <t>(1)</t>
    <phoneticPr fontId="28" type="noConversion"/>
  </si>
  <si>
    <t>1.2.6 ETN</t>
    <phoneticPr fontId="28" type="noConversion"/>
  </si>
  <si>
    <t>1b.1.11 ETN</t>
    <phoneticPr fontId="28" type="noConversion"/>
  </si>
  <si>
    <t>1b.2.11 ETN</t>
    <phoneticPr fontId="28" type="noConversion"/>
  </si>
  <si>
    <t>註</t>
    <phoneticPr fontId="30" type="noConversion"/>
  </si>
  <si>
    <t>E-MAIL</t>
    <phoneticPr fontId="30" type="noConversion"/>
  </si>
  <si>
    <t>所稱會計師年度查核表格係指屬保險業內部控制及稽核制度實施辦法第二十九條規定之報表及保險業資本適足性管理辦法第五條之報表</t>
    <phoneticPr fontId="30" type="noConversion"/>
  </si>
  <si>
    <t>各式半年及年報應於主管機關規定期限報送</t>
    <phoneticPr fontId="30" type="noConversion"/>
  </si>
  <si>
    <t>4</t>
    <phoneticPr fontId="30" type="noConversion"/>
  </si>
  <si>
    <t>%</t>
    <phoneticPr fontId="28" type="noConversion"/>
  </si>
  <si>
    <t>(4)ETN</t>
  </si>
  <si>
    <t>(31)</t>
    <phoneticPr fontId="28" type="noConversion"/>
  </si>
  <si>
    <t>註：</t>
    <phoneticPr fontId="28" type="noConversion"/>
  </si>
  <si>
    <t>證券代號及發行機構代號請洽由財團法人保險事業發展中心統一配賦。</t>
    <phoneticPr fontId="30" type="noConversion"/>
  </si>
  <si>
    <t>15</t>
    <phoneticPr fontId="30" type="noConversion"/>
  </si>
  <si>
    <t>ETN</t>
    <phoneticPr fontId="30" type="noConversion"/>
  </si>
  <si>
    <t>(7)</t>
    <phoneticPr fontId="28" type="noConversion"/>
  </si>
  <si>
    <t xml:space="preserve"> (11)</t>
    <phoneticPr fontId="28" type="noConversion"/>
  </si>
  <si>
    <t xml:space="preserve"> (12)</t>
    <phoneticPr fontId="28" type="noConversion"/>
  </si>
  <si>
    <t xml:space="preserve"> (13)</t>
    <phoneticPr fontId="28" type="noConversion"/>
  </si>
  <si>
    <t xml:space="preserve"> (14)</t>
  </si>
  <si>
    <t>(15)</t>
    <phoneticPr fontId="30" type="noConversion"/>
  </si>
  <si>
    <t>(31)</t>
    <phoneticPr fontId="30" type="noConversion"/>
  </si>
  <si>
    <t>19-2</t>
    <phoneticPr fontId="30" type="noConversion"/>
  </si>
  <si>
    <t>19-3</t>
    <phoneticPr fontId="30" type="noConversion"/>
  </si>
  <si>
    <t>(16)</t>
    <phoneticPr fontId="30" type="noConversion"/>
  </si>
  <si>
    <t>1</t>
    <phoneticPr fontId="30" type="noConversion"/>
  </si>
  <si>
    <t>0.1.2.7 ETF</t>
  </si>
  <si>
    <t>0.1.2.8 ETN</t>
  </si>
  <si>
    <t>0.2.2.7 ETF</t>
    <phoneticPr fontId="28" type="noConversion"/>
  </si>
  <si>
    <t>0.2.2.8 ETN</t>
    <phoneticPr fontId="28" type="noConversion"/>
  </si>
  <si>
    <t>N/A(註3)</t>
  </si>
  <si>
    <t>(六)台灣存託憑證(註13)</t>
  </si>
  <si>
    <t>可減除計算風險資本之金額</t>
    <phoneticPr fontId="30" type="noConversion"/>
  </si>
  <si>
    <t>(30)</t>
    <phoneticPr fontId="30" type="noConversion"/>
  </si>
  <si>
    <t>0050</t>
  </si>
  <si>
    <t>0051</t>
  </si>
  <si>
    <t>0052</t>
  </si>
  <si>
    <t>0053</t>
  </si>
  <si>
    <t>0054</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</si>
  <si>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</si>
  <si>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</si>
  <si>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</si>
  <si>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</si>
  <si>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</si>
  <si>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</si>
  <si>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</si>
  <si>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</si>
  <si>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</si>
  <si>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</si>
  <si>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</si>
  <si>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</si>
  <si>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</si>
  <si>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</si>
  <si>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</si>
  <si>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</si>
  <si>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</si>
  <si>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</si>
  <si>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</si>
  <si>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</si>
  <si>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</si>
  <si>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</si>
  <si>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00742</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</si>
  <si>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</si>
  <si>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</si>
  <si>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</si>
  <si>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</si>
  <si>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</si>
  <si>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</si>
  <si>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</si>
  <si>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</si>
  <si>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</si>
  <si>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</si>
  <si>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</si>
  <si>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</si>
  <si>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</si>
  <si>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</si>
  <si>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</si>
  <si>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</si>
  <si>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</si>
  <si>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</si>
  <si>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</si>
  <si>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</si>
  <si>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</si>
  <si>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</si>
  <si>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</si>
  <si>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</si>
  <si>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</si>
  <si>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</si>
  <si>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</si>
  <si>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</si>
  <si>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</si>
  <si>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</si>
  <si>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</si>
  <si>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</si>
  <si>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</si>
  <si>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</si>
  <si>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</si>
  <si>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</si>
  <si>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</si>
  <si>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</si>
  <si>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</si>
  <si>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</si>
  <si>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</si>
  <si>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</si>
  <si>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</si>
  <si>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</si>
  <si>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</si>
  <si>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</si>
  <si>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</si>
  <si>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</si>
  <si>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</si>
  <si>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</si>
  <si>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</si>
  <si>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</si>
  <si>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</si>
  <si>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</si>
  <si>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</si>
  <si>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</si>
  <si>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</si>
  <si>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</si>
  <si>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</si>
  <si>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</si>
  <si>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</si>
  <si>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</si>
  <si>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</si>
  <si>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</si>
  <si>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</si>
  <si>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</si>
  <si>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</si>
  <si>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</si>
  <si>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</si>
  <si>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</si>
  <si>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</si>
  <si>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</si>
  <si>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</si>
  <si>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</si>
  <si>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</si>
  <si>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</si>
  <si>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</si>
  <si>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</si>
  <si>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</si>
  <si>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</si>
  <si>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</si>
  <si>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</si>
  <si>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</si>
  <si>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</si>
  <si>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</si>
  <si>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</si>
  <si>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</si>
  <si>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</si>
  <si>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</si>
  <si>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</si>
  <si>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</si>
  <si>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</si>
  <si>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</si>
  <si>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</si>
  <si>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</si>
  <si>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</si>
  <si>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</si>
  <si>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</si>
  <si>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</si>
  <si>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</si>
  <si>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</si>
  <si>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</si>
  <si>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</si>
  <si>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</si>
  <si>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1507</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</si>
  <si>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</si>
  <si>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</si>
  <si>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</si>
  <si>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</si>
  <si>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</si>
  <si>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</si>
  <si>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</si>
  <si>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</si>
  <si>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</si>
  <si>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</si>
  <si>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</si>
  <si>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</si>
  <si>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</si>
  <si>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</si>
  <si>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</si>
  <si>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</si>
  <si>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</si>
  <si>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</si>
  <si>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</si>
  <si>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</si>
  <si>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</si>
  <si>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</si>
  <si>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</si>
  <si>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</si>
  <si>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</si>
  <si>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</si>
  <si>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</si>
  <si>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</si>
  <si>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</si>
  <si>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</si>
  <si>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</si>
  <si>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</si>
  <si>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</si>
  <si>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</si>
  <si>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1592</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</si>
  <si>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</si>
  <si>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</si>
  <si>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</si>
  <si>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</si>
  <si>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</si>
  <si>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</si>
  <si>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</si>
  <si>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</si>
  <si>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</si>
  <si>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</si>
  <si>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</si>
  <si>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</si>
  <si>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</si>
  <si>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</si>
  <si>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</si>
  <si>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</si>
  <si>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</si>
  <si>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</si>
  <si>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</si>
  <si>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</si>
  <si>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</si>
  <si>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</si>
  <si>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</si>
  <si>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</si>
  <si>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</si>
  <si>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</si>
  <si>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</si>
  <si>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</si>
  <si>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</si>
  <si>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</si>
  <si>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</si>
  <si>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</si>
  <si>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</si>
  <si>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</si>
  <si>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</si>
  <si>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</si>
  <si>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</si>
  <si>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</si>
  <si>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</si>
  <si>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</si>
  <si>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</si>
  <si>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</si>
  <si>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</si>
  <si>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</si>
  <si>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</si>
  <si>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</si>
  <si>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</si>
  <si>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</si>
  <si>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</si>
  <si>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</si>
  <si>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</si>
  <si>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</si>
  <si>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</si>
  <si>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</si>
  <si>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</si>
  <si>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</si>
  <si>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</si>
  <si>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</si>
  <si>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</si>
  <si>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</si>
  <si>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</si>
  <si>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</si>
  <si>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</si>
  <si>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</si>
  <si>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</si>
  <si>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</si>
  <si>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</si>
  <si>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</si>
  <si>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</si>
  <si>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</si>
  <si>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</si>
  <si>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</si>
  <si>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</si>
  <si>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</si>
  <si>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</si>
  <si>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</si>
  <si>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</si>
  <si>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</si>
  <si>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</si>
  <si>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</si>
  <si>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</si>
  <si>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</si>
  <si>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</si>
  <si>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</si>
  <si>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</si>
  <si>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</si>
  <si>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</si>
  <si>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</si>
  <si>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</si>
  <si>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</si>
  <si>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</si>
  <si>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</si>
  <si>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</si>
  <si>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</si>
  <si>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</si>
  <si>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</si>
  <si>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</si>
  <si>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</si>
  <si>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</si>
  <si>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</si>
  <si>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</si>
  <si>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</si>
  <si>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</si>
  <si>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</si>
  <si>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</si>
  <si>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</si>
  <si>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</si>
  <si>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</si>
  <si>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</si>
  <si>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</si>
  <si>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</si>
  <si>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</si>
  <si>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</si>
  <si>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</si>
  <si>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</si>
  <si>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</si>
  <si>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</si>
  <si>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</si>
  <si>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</si>
  <si>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</si>
  <si>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</si>
  <si>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</si>
  <si>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</si>
  <si>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</si>
  <si>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</si>
  <si>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</si>
  <si>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</si>
  <si>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</si>
  <si>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</si>
  <si>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</si>
  <si>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</si>
  <si>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</si>
  <si>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</si>
  <si>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</si>
  <si>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</si>
  <si>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</si>
  <si>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</si>
  <si>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</si>
  <si>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</si>
  <si>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</si>
  <si>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</si>
  <si>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</si>
  <si>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</si>
  <si>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</si>
  <si>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</si>
  <si>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</si>
  <si>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</si>
  <si>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</si>
  <si>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</si>
  <si>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</si>
  <si>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</si>
  <si>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</si>
  <si>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</si>
  <si>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</si>
  <si>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</si>
  <si>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</si>
  <si>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</si>
  <si>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</si>
  <si>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</si>
  <si>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</si>
  <si>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</si>
  <si>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</si>
  <si>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</si>
  <si>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</si>
  <si>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</si>
  <si>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</si>
  <si>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</si>
  <si>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</si>
  <si>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</si>
  <si>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</si>
  <si>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</si>
  <si>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</si>
  <si>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</si>
  <si>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</si>
  <si>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</si>
  <si>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</si>
  <si>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</si>
  <si>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</si>
  <si>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</si>
  <si>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</si>
  <si>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</si>
  <si>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</si>
  <si>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</si>
  <si>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</si>
  <si>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</si>
  <si>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</si>
  <si>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</si>
  <si>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</si>
  <si>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</si>
  <si>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</si>
  <si>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</si>
  <si>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</si>
  <si>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</si>
  <si>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</si>
  <si>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</si>
  <si>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</si>
  <si>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</si>
  <si>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</si>
  <si>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</si>
  <si>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</si>
  <si>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</si>
  <si>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</si>
  <si>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</si>
  <si>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</si>
  <si>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</si>
  <si>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</si>
  <si>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</si>
  <si>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</si>
  <si>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</si>
  <si>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</si>
  <si>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</si>
  <si>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</si>
  <si>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</si>
  <si>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</si>
  <si>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</si>
  <si>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</si>
  <si>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</si>
  <si>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</si>
  <si>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</si>
  <si>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</si>
  <si>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</si>
  <si>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</si>
  <si>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</si>
  <si>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</si>
  <si>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</si>
  <si>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</si>
  <si>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</si>
  <si>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</si>
  <si>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</si>
  <si>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</si>
  <si>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</si>
  <si>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</si>
  <si>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</si>
  <si>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</si>
  <si>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</si>
  <si>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</si>
  <si>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</si>
  <si>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</si>
  <si>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</si>
  <si>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</si>
  <si>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</si>
  <si>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</si>
  <si>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</si>
  <si>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</si>
  <si>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</si>
  <si>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</si>
  <si>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</si>
  <si>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</si>
  <si>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</si>
  <si>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</si>
  <si>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</si>
  <si>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</si>
  <si>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</si>
  <si>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</si>
  <si>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</si>
  <si>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</si>
  <si>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</si>
  <si>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</si>
  <si>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</si>
  <si>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</si>
  <si>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</si>
  <si>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</si>
  <si>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</si>
  <si>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</si>
  <si>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</si>
  <si>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</si>
  <si>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</si>
  <si>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</si>
  <si>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</si>
  <si>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</si>
  <si>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</si>
  <si>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</si>
  <si>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</si>
  <si>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</si>
  <si>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</si>
  <si>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</si>
  <si>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</si>
  <si>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</si>
  <si>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</si>
  <si>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</si>
  <si>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</si>
  <si>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</si>
  <si>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</si>
  <si>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</si>
  <si>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</si>
  <si>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</si>
  <si>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</si>
  <si>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</si>
  <si>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</si>
  <si>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</si>
  <si>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</si>
  <si>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</si>
  <si>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</si>
  <si>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</si>
  <si>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</si>
  <si>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</si>
  <si>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</si>
  <si>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</si>
  <si>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</si>
  <si>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</si>
  <si>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</si>
  <si>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</si>
  <si>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</si>
  <si>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</si>
  <si>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</si>
  <si>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</si>
  <si>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</si>
  <si>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</si>
  <si>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</si>
  <si>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</si>
  <si>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</si>
  <si>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</si>
  <si>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</si>
  <si>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</si>
  <si>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</si>
  <si>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</si>
  <si>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</si>
  <si>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</si>
  <si>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</si>
  <si>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</si>
  <si>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</si>
  <si>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</si>
  <si>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</si>
  <si>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2841</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</si>
  <si>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</si>
  <si>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</si>
  <si>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</si>
  <si>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</si>
  <si>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</si>
  <si>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</si>
  <si>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</si>
  <si>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</si>
  <si>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</si>
  <si>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</si>
  <si>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</si>
  <si>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</si>
  <si>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</si>
  <si>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</si>
  <si>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</si>
  <si>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</si>
  <si>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</si>
  <si>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</si>
  <si>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</si>
  <si>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</si>
  <si>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</si>
  <si>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</si>
  <si>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</si>
  <si>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</si>
  <si>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</si>
  <si>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</si>
  <si>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</si>
  <si>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</si>
  <si>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</si>
  <si>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</si>
  <si>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</si>
  <si>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</si>
  <si>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</si>
  <si>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</si>
  <si>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2936</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</si>
  <si>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</si>
  <si>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</si>
  <si>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</si>
  <si>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</si>
  <si>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</si>
  <si>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</si>
  <si>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</si>
  <si>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</si>
  <si>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</si>
  <si>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</si>
  <si>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</si>
  <si>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</si>
  <si>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</si>
  <si>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</si>
  <si>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</si>
  <si>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</si>
  <si>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</si>
  <si>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</si>
  <si>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</si>
  <si>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</si>
  <si>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</si>
  <si>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</si>
  <si>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</si>
  <si>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</si>
  <si>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</si>
  <si>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</si>
  <si>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</si>
  <si>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</si>
  <si>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</si>
  <si>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</si>
  <si>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</si>
  <si>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</si>
  <si>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</si>
  <si>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</si>
  <si>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</si>
  <si>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</si>
  <si>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</si>
  <si>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</si>
  <si>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</si>
  <si>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</si>
  <si>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</si>
  <si>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</si>
  <si>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</si>
  <si>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</si>
  <si>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</si>
  <si>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</si>
  <si>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</si>
  <si>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</si>
  <si>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</si>
  <si>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</si>
  <si>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</si>
  <si>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</si>
  <si>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</si>
  <si>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</si>
  <si>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</si>
  <si>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</si>
  <si>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</si>
  <si>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</si>
  <si>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</si>
  <si>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</si>
  <si>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</si>
  <si>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</si>
  <si>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</si>
  <si>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</si>
  <si>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</si>
  <si>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</si>
  <si>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</si>
  <si>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</si>
  <si>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</si>
  <si>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</si>
  <si>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</si>
  <si>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</si>
  <si>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</si>
  <si>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</si>
  <si>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</si>
  <si>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</si>
  <si>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</si>
  <si>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</si>
  <si>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3383</t>
  </si>
  <si>
    <t>3406</t>
  </si>
  <si>
    <t>3413</t>
  </si>
  <si>
    <t>3416</t>
  </si>
  <si>
    <t>3419</t>
  </si>
  <si>
    <t>3432</t>
  </si>
  <si>
    <t>3437</t>
  </si>
  <si>
    <t>3443</t>
  </si>
  <si>
    <t>3450</t>
  </si>
  <si>
    <t>3454</t>
  </si>
  <si>
    <t>3481</t>
  </si>
  <si>
    <t>3494</t>
  </si>
  <si>
    <t>3501</t>
  </si>
  <si>
    <t>3504</t>
  </si>
  <si>
    <t>3515</t>
  </si>
  <si>
    <t>3518</t>
  </si>
  <si>
    <t>3528</t>
  </si>
  <si>
    <t>3530</t>
  </si>
  <si>
    <t>3532</t>
  </si>
  <si>
    <t>3533</t>
  </si>
  <si>
    <t>3535</t>
  </si>
  <si>
    <t>3536</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</si>
  <si>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</si>
  <si>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</si>
  <si>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</si>
  <si>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</si>
  <si>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</si>
  <si>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</si>
  <si>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</si>
  <si>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</si>
  <si>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</si>
  <si>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</si>
  <si>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</si>
  <si>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</si>
  <si>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</si>
  <si>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</si>
  <si>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</si>
  <si>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</si>
  <si>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</si>
  <si>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</si>
  <si>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</si>
  <si>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</si>
  <si>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</si>
  <si>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3682</t>
  </si>
  <si>
    <t>3686</t>
  </si>
  <si>
    <t>3694</t>
  </si>
  <si>
    <t>3701</t>
  </si>
  <si>
    <t>3702</t>
  </si>
  <si>
    <t>3703</t>
  </si>
  <si>
    <t>3704</t>
  </si>
  <si>
    <t>3705</t>
  </si>
  <si>
    <t>3706</t>
  </si>
  <si>
    <t>3708</t>
  </si>
  <si>
    <t>3711</t>
  </si>
  <si>
    <t>3712</t>
  </si>
  <si>
    <t>4104</t>
  </si>
  <si>
    <t>4106</t>
  </si>
  <si>
    <t>4108</t>
  </si>
  <si>
    <t>4119</t>
  </si>
  <si>
    <t>4133</t>
  </si>
  <si>
    <t>4137</t>
  </si>
  <si>
    <t>4141</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</si>
  <si>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</si>
  <si>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</si>
  <si>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</si>
  <si>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</si>
  <si>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</si>
  <si>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</si>
  <si>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</si>
  <si>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</si>
  <si>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</si>
  <si>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</si>
  <si>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</si>
  <si>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</si>
  <si>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</si>
  <si>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</si>
  <si>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</si>
  <si>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</si>
  <si>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</si>
  <si>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</si>
  <si>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</si>
  <si>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</si>
  <si>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</si>
  <si>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</si>
  <si>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</si>
  <si>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</si>
  <si>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</si>
  <si>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</si>
  <si>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</si>
  <si>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</si>
  <si>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</si>
  <si>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</si>
  <si>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</si>
  <si>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</si>
  <si>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</si>
  <si>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</si>
  <si>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</si>
  <si>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</si>
  <si>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</si>
  <si>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</si>
  <si>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</si>
  <si>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</si>
  <si>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</si>
  <si>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</si>
  <si>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</si>
  <si>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</si>
  <si>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</si>
  <si>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</si>
  <si>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</si>
  <si>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</si>
  <si>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</si>
  <si>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</si>
  <si>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</si>
  <si>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</si>
  <si>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</si>
  <si>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</si>
  <si>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</si>
  <si>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</si>
  <si>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</si>
  <si>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</si>
  <si>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</si>
  <si>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</si>
  <si>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</si>
  <si>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</si>
  <si>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</si>
  <si>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</si>
  <si>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</si>
  <si>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</si>
  <si>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</si>
  <si>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</si>
  <si>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</si>
  <si>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</si>
  <si>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</si>
  <si>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</si>
  <si>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</si>
  <si>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</si>
  <si>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</si>
  <si>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</si>
  <si>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</si>
  <si>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</si>
  <si>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</si>
  <si>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</si>
  <si>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</si>
  <si>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</si>
  <si>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</si>
  <si>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</si>
  <si>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</si>
  <si>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</si>
  <si>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</si>
  <si>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</si>
  <si>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</si>
  <si>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</si>
  <si>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</si>
  <si>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</si>
  <si>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</si>
  <si>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</si>
  <si>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</si>
  <si>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</si>
  <si>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</si>
  <si>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</si>
  <si>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</si>
  <si>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</si>
  <si>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</si>
  <si>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</si>
  <si>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</si>
  <si>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</si>
  <si>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</si>
  <si>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</si>
  <si>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</si>
  <si>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</si>
  <si>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</si>
  <si>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</si>
  <si>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</si>
  <si>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</si>
  <si>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</si>
  <si>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</si>
  <si>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</si>
  <si>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</si>
  <si>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6172</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</si>
  <si>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</si>
  <si>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</si>
  <si>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</si>
  <si>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</si>
  <si>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</si>
  <si>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</si>
  <si>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</si>
  <si>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</si>
  <si>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</si>
  <si>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</si>
  <si>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</si>
  <si>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</si>
  <si>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</si>
  <si>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</si>
  <si>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</si>
  <si>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</si>
  <si>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</si>
  <si>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</si>
  <si>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</si>
  <si>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</si>
  <si>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</si>
  <si>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</si>
  <si>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</si>
  <si>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</si>
  <si>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</si>
  <si>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6251</t>
  </si>
  <si>
    <t>6257</t>
  </si>
  <si>
    <t>6269</t>
  </si>
  <si>
    <t>6271</t>
  </si>
  <si>
    <t>6278</t>
  </si>
  <si>
    <t>6281</t>
  </si>
  <si>
    <t>6282</t>
  </si>
  <si>
    <t>6283</t>
  </si>
  <si>
    <t>6285</t>
  </si>
  <si>
    <t>6288</t>
  </si>
  <si>
    <t>6289</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</si>
  <si>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</si>
  <si>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</si>
  <si>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</si>
  <si>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</si>
  <si>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</si>
  <si>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</si>
  <si>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</si>
  <si>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</si>
  <si>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</si>
  <si>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</si>
  <si>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</si>
  <si>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</si>
  <si>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</si>
  <si>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</si>
  <si>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</si>
  <si>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</si>
  <si>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</si>
  <si>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</si>
  <si>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</si>
  <si>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</si>
  <si>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</si>
  <si>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</si>
  <si>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</si>
  <si>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</si>
  <si>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</si>
  <si>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</si>
  <si>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</si>
  <si>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</si>
  <si>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</si>
  <si>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</si>
  <si>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</si>
  <si>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</si>
  <si>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</si>
  <si>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</si>
  <si>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</si>
  <si>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</si>
  <si>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</si>
  <si>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</si>
  <si>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</si>
  <si>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</si>
  <si>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</si>
  <si>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</si>
  <si>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</si>
  <si>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</si>
  <si>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</si>
  <si>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</si>
  <si>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</si>
  <si>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</si>
  <si>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</si>
  <si>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</si>
  <si>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</si>
  <si>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</si>
  <si>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</si>
  <si>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</si>
  <si>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</si>
  <si>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</si>
  <si>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</si>
  <si>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</si>
  <si>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</si>
  <si>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</si>
  <si>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</si>
  <si>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</si>
  <si>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</si>
  <si>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</si>
  <si>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</si>
  <si>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</si>
  <si>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</si>
  <si>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</si>
  <si>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</si>
  <si>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</si>
  <si>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</si>
  <si>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</si>
  <si>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</si>
  <si>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</si>
  <si>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</si>
  <si>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</si>
  <si>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</si>
  <si>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8427</t>
  </si>
  <si>
    <t>8429</t>
  </si>
  <si>
    <t>8442</t>
  </si>
  <si>
    <t>8443</t>
  </si>
  <si>
    <t>8454</t>
  </si>
  <si>
    <t>8462</t>
  </si>
  <si>
    <t>8463</t>
  </si>
  <si>
    <t>8464</t>
  </si>
  <si>
    <t>8466</t>
  </si>
  <si>
    <t>8467</t>
  </si>
  <si>
    <t>8473</t>
  </si>
  <si>
    <t>8478</t>
  </si>
  <si>
    <t>8480</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</si>
  <si>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</si>
  <si>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</si>
  <si>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</si>
  <si>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</si>
  <si>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</si>
  <si>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</si>
  <si>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</si>
  <si>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</si>
  <si>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</si>
  <si>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</si>
  <si>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</si>
  <si>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</si>
  <si>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</si>
  <si>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</si>
  <si>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</si>
  <si>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</si>
  <si>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</si>
  <si>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</si>
  <si>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</si>
  <si>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</si>
  <si>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</si>
  <si>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</si>
  <si>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</si>
  <si>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</si>
  <si>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</si>
  <si>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</si>
  <si>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</si>
  <si>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</si>
  <si>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</si>
  <si>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</si>
  <si>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</si>
  <si>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</si>
  <si>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</si>
  <si>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</si>
  <si>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</si>
  <si>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</si>
  <si>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</si>
  <si>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</si>
  <si>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</si>
  <si>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</si>
  <si>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</si>
  <si>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</si>
  <si>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</si>
  <si>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</si>
  <si>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</si>
  <si>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</si>
  <si>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</si>
  <si>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</si>
  <si>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</si>
  <si>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</si>
  <si>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</si>
  <si>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</si>
  <si>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</si>
  <si>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</si>
  <si>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</si>
  <si>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</si>
  <si>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</si>
  <si>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</si>
  <si>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</si>
  <si>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</si>
  <si>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</si>
  <si>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</si>
  <si>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</si>
  <si>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T4903Y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</si>
  <si>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</si>
  <si>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</si>
  <si>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</si>
  <si>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</si>
  <si>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</si>
  <si>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</si>
  <si>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</si>
  <si>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</si>
  <si>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</si>
  <si>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</si>
  <si>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</si>
  <si>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</si>
  <si>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</si>
  <si>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</si>
  <si>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</si>
  <si>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</si>
  <si>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</si>
  <si>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</si>
  <si>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</si>
  <si>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</si>
  <si>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</si>
  <si>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</si>
  <si>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</si>
  <si>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</si>
  <si>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</si>
  <si>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</si>
  <si>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</si>
  <si>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</si>
  <si>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</si>
  <si>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</si>
  <si>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</si>
  <si>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</si>
  <si>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</si>
  <si>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</si>
  <si>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</si>
  <si>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</si>
  <si>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</si>
  <si>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</si>
  <si>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</si>
  <si>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</si>
  <si>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</si>
  <si>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</si>
  <si>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</si>
  <si>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</si>
  <si>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</si>
  <si>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</si>
  <si>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</si>
  <si>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</si>
  <si>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</si>
  <si>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</si>
  <si>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</si>
  <si>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</si>
  <si>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</si>
  <si>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</si>
  <si>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</si>
  <si>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</si>
  <si>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</si>
  <si>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</si>
  <si>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</si>
  <si>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</si>
  <si>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</si>
  <si>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</si>
  <si>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</si>
  <si>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</si>
  <si>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</si>
  <si>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</si>
  <si>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</si>
  <si>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T1713Y</t>
  </si>
  <si>
    <t>T1802Y</t>
  </si>
  <si>
    <t>T2003B</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</si>
  <si>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</si>
  <si>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</si>
  <si>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</si>
  <si>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</si>
  <si>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</si>
  <si>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</si>
  <si>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</si>
  <si>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</si>
  <si>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</si>
  <si>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</si>
  <si>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</si>
  <si>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</si>
  <si>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</si>
  <si>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</si>
  <si>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</si>
  <si>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</si>
  <si>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</si>
  <si>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</si>
  <si>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</si>
  <si>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</si>
  <si>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</si>
  <si>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</si>
  <si>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</si>
  <si>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</si>
  <si>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</si>
  <si>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</si>
  <si>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</si>
  <si>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</si>
  <si>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</si>
  <si>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</si>
  <si>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</si>
  <si>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</si>
  <si>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</si>
  <si>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</si>
  <si>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</si>
  <si>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</si>
  <si>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T3501Y</t>
  </si>
  <si>
    <t>T3601B</t>
  </si>
  <si>
    <t>T3601Y</t>
  </si>
  <si>
    <t>T3604Y</t>
  </si>
  <si>
    <t>T3619Y</t>
  </si>
  <si>
    <t>T3701U</t>
  </si>
  <si>
    <t>T3701Y</t>
  </si>
  <si>
    <t>T3703Y</t>
  </si>
  <si>
    <t>T3706Y</t>
  </si>
  <si>
    <t>T3707Y</t>
  </si>
  <si>
    <t>T3714Y</t>
  </si>
  <si>
    <t>T3803Y</t>
  </si>
  <si>
    <t>T4001Y</t>
  </si>
  <si>
    <t>T4101Y</t>
  </si>
  <si>
    <t>T4112Y</t>
  </si>
  <si>
    <t>T4209A</t>
  </si>
  <si>
    <t>T4209B</t>
  </si>
  <si>
    <t>T4209Y</t>
  </si>
  <si>
    <t>T4301Y</t>
  </si>
  <si>
    <t>T4303Y</t>
  </si>
  <si>
    <t>T4502Y</t>
  </si>
  <si>
    <t>T4510Y</t>
  </si>
  <si>
    <t>T4706Y</t>
  </si>
  <si>
    <t>T4712Y</t>
  </si>
  <si>
    <t>T4714Y</t>
  </si>
  <si>
    <t>T4720Y</t>
  </si>
  <si>
    <t>T4801Y</t>
  </si>
  <si>
    <t>T5001A</t>
  </si>
  <si>
    <t>T5001B</t>
  </si>
  <si>
    <t>T5001E</t>
  </si>
  <si>
    <t>T5001F</t>
  </si>
  <si>
    <t>M31</t>
  </si>
  <si>
    <t>T0311Y</t>
  </si>
  <si>
    <t>T0506Y</t>
  </si>
  <si>
    <t>T0806Y</t>
  </si>
  <si>
    <t>T1407Y</t>
  </si>
  <si>
    <t>T1612Y</t>
  </si>
  <si>
    <t>否</t>
    <phoneticPr fontId="28" type="noConversion"/>
  </si>
  <si>
    <t>目錄</t>
    <phoneticPr fontId="28" type="noConversion"/>
  </si>
  <si>
    <t>受益憑證及ETN為國內發行但其投資區域包含國外者(關係人)</t>
    <phoneticPr fontId="28" type="noConversion"/>
  </si>
  <si>
    <t>關係人(註3)</t>
    <phoneticPr fontId="30" type="noConversion"/>
  </si>
  <si>
    <t>屬實質互相投資</t>
    <phoneticPr fontId="30" type="noConversion"/>
  </si>
  <si>
    <t>非關係人(註3)</t>
    <phoneticPr fontId="30" type="noConversion"/>
  </si>
  <si>
    <t>保險股份有限公司(  分公司)   年度(月)報表</t>
    <phoneticPr fontId="30" type="noConversion"/>
  </si>
  <si>
    <t xml:space="preserve"> 保險股份有限公司(  分公司)   年度報表</t>
    <phoneticPr fontId="28" type="noConversion"/>
  </si>
  <si>
    <t xml:space="preserve"> 保險股份有限公司(  分公司)   年度報表</t>
    <phoneticPr fontId="28" type="noConversion"/>
  </si>
  <si>
    <t xml:space="preserve"> 保險股份有限公司(  分公司)   年度報表</t>
    <phoneticPr fontId="30" type="noConversion"/>
  </si>
  <si>
    <t xml:space="preserve"> 保險股份有限公司(  分公司)   年度報表</t>
    <phoneticPr fontId="30" type="noConversion"/>
  </si>
  <si>
    <t xml:space="preserve"> 保險股份有限公司(  分公司)   年度報表</t>
    <phoneticPr fontId="28" type="noConversion"/>
  </si>
  <si>
    <t xml:space="preserve"> 保險股份有限公司    年度(月)報表</t>
    <phoneticPr fontId="28" type="noConversion"/>
  </si>
  <si>
    <t xml:space="preserve"> 保險股份有限公司    年度(月)報表</t>
    <phoneticPr fontId="28" type="noConversion"/>
  </si>
  <si>
    <t xml:space="preserve"> 保險股份有限公司    年度(月)報表</t>
    <phoneticPr fontId="30" type="noConversion"/>
  </si>
  <si>
    <t xml:space="preserve"> 保險股份有限公司    年度(月)報表</t>
    <phoneticPr fontId="30" type="noConversion"/>
  </si>
  <si>
    <t xml:space="preserve"> 保險股份有限公司    年度(月)報表</t>
    <phoneticPr fontId="28" type="noConversion"/>
  </si>
  <si>
    <t>風險資本額</t>
    <phoneticPr fontId="28" type="noConversion"/>
  </si>
  <si>
    <t>N/A(註7)</t>
    <phoneticPr fontId="28" type="noConversion"/>
  </si>
  <si>
    <t>N/A(註7)</t>
    <phoneticPr fontId="28" type="noConversion"/>
  </si>
  <si>
    <t>1.2.5 ETF</t>
    <phoneticPr fontId="28" type="noConversion"/>
  </si>
  <si>
    <t>註5</t>
    <phoneticPr fontId="28" type="noConversion"/>
  </si>
  <si>
    <t>本期</t>
    <phoneticPr fontId="28" type="noConversion"/>
  </si>
  <si>
    <t>前期</t>
    <phoneticPr fontId="28" type="noConversion"/>
  </si>
  <si>
    <t>業主權益</t>
    <phoneticPr fontId="28" type="noConversion"/>
  </si>
  <si>
    <t>不含投資型保險專設帳簿之資產總額</t>
    <phoneticPr fontId="28" type="noConversion"/>
  </si>
  <si>
    <t>淨值比率</t>
    <phoneticPr fontId="28" type="noConversion"/>
  </si>
  <si>
    <t>股票型基金</t>
    <phoneticPr fontId="28" type="noConversion"/>
  </si>
  <si>
    <t>資本適足率</t>
    <phoneticPr fontId="28" type="noConversion"/>
  </si>
  <si>
    <t>一、資本適足率</t>
    <phoneticPr fontId="28" type="noConversion"/>
  </si>
  <si>
    <t>二、淨值比率</t>
    <phoneticPr fontId="28" type="noConversion"/>
  </si>
  <si>
    <t>備註</t>
    <phoneticPr fontId="28" type="noConversion"/>
  </si>
  <si>
    <t>風險係數</t>
    <phoneticPr fontId="28" type="noConversion"/>
  </si>
  <si>
    <t>已開發國家</t>
    <phoneticPr fontId="28" type="noConversion"/>
  </si>
  <si>
    <t>新興市場</t>
    <phoneticPr fontId="28" type="noConversion"/>
  </si>
  <si>
    <t>新興市場</t>
    <phoneticPr fontId="28" type="noConversion"/>
  </si>
  <si>
    <t>平衡型共同基金及多重資產型基金</t>
    <phoneticPr fontId="30" type="noConversion"/>
  </si>
  <si>
    <t>平衡型共同基金及多重資產型基金</t>
    <phoneticPr fontId="30"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</si>
  <si>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28"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</si>
  <si>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28" type="noConversion"/>
  </si>
  <si>
    <r>
      <t>本年度提存金額</t>
    </r>
    <r>
      <rPr>
        <sz val="10"/>
        <rFont val="Times New Roman"/>
        <family val="1"/>
      </rPr>
      <t/>
    </r>
    <phoneticPr fontId="30" type="noConversion"/>
  </si>
  <si>
    <r>
      <t>已付賠款</t>
    </r>
    <r>
      <rPr>
        <sz val="12"/>
        <color indexed="10"/>
        <rFont val="Times New Roman"/>
        <family val="1"/>
      </rPr>
      <t/>
    </r>
    <phoneticPr fontId="30" type="noConversion"/>
  </si>
  <si>
    <r>
      <t>提存賠款準備</t>
    </r>
    <r>
      <rPr>
        <sz val="12"/>
        <color indexed="10"/>
        <rFont val="Times New Roman"/>
        <family val="1"/>
      </rPr>
      <t/>
    </r>
    <phoneticPr fontId="30" type="noConversion"/>
  </si>
  <si>
    <t>證券種類小計</t>
    <phoneticPr fontId="28" type="noConversion"/>
  </si>
  <si>
    <t>平衡型基金及多重資產型基金</t>
    <phoneticPr fontId="32" type="noConversion"/>
  </si>
  <si>
    <r>
      <t xml:space="preserve"> </t>
    </r>
    <r>
      <rPr>
        <sz val="32"/>
        <rFont val="標楷體"/>
        <family val="4"/>
        <charset val="136"/>
      </rPr>
      <t>中央再保險股份有限公司</t>
    </r>
    <phoneticPr fontId="30" type="noConversion"/>
  </si>
  <si>
    <t>負債型特別股：為非累積且無利率加碼條件或其他提前贖回之誘因</t>
    <phoneticPr fontId="30" type="noConversion"/>
  </si>
  <si>
    <t>負債型特別股：為累積或有利率加碼條件或其他提前贖回之誘因</t>
    <phoneticPr fontId="30" type="noConversion"/>
  </si>
  <si>
    <t>小計</t>
    <phoneticPr fontId="30" type="noConversion"/>
  </si>
  <si>
    <t>具資本性資債券：為非累積且無利率加碼條件或其他提前贖回之誘因</t>
    <phoneticPr fontId="30" type="noConversion"/>
  </si>
  <si>
    <t>具資本性資債券：為累積或有利率加碼條件或其他提前贖回之誘因</t>
    <phoneticPr fontId="30" type="noConversion"/>
  </si>
  <si>
    <t>為資產負債表應收再保往來款項－淨額</t>
    <phoneticPr fontId="28" type="noConversion"/>
  </si>
  <si>
    <t>備抵損失</t>
    <phoneticPr fontId="28" type="noConversion"/>
  </si>
  <si>
    <t>備抵損失</t>
    <phoneticPr fontId="28" type="noConversion"/>
  </si>
  <si>
    <t>備抵損失</t>
    <phoneticPr fontId="28" type="noConversion"/>
  </si>
  <si>
    <t xml:space="preserve">        保險股份有限公司(○○分公司) 年度(月、季、半年)報表</t>
  </si>
  <si>
    <t>否</t>
    <phoneticPr fontId="28" type="noConversion"/>
  </si>
  <si>
    <t>否</t>
    <phoneticPr fontId="28" type="noConversion"/>
  </si>
  <si>
    <t>(1)</t>
    <phoneticPr fontId="28" type="noConversion"/>
  </si>
  <si>
    <t>(3)=(1)+(2)</t>
    <phoneticPr fontId="28" type="noConversion"/>
  </si>
  <si>
    <t>(4)</t>
    <phoneticPr fontId="28" type="noConversion"/>
  </si>
  <si>
    <t>(8)=(6)*(7)</t>
    <phoneticPr fontId="28" type="noConversion"/>
  </si>
  <si>
    <t>(9)=MIN((3),(8))</t>
    <phoneticPr fontId="28" type="noConversion"/>
  </si>
  <si>
    <t>(6)=(4)/(5)-1</t>
    <phoneticPr fontId="28" type="noConversion"/>
  </si>
  <si>
    <t>(1)</t>
    <phoneticPr fontId="30" type="noConversion"/>
  </si>
  <si>
    <t>(2)</t>
    <phoneticPr fontId="30" type="noConversion"/>
  </si>
  <si>
    <t>(3)</t>
    <phoneticPr fontId="30" type="noConversion"/>
  </si>
  <si>
    <t>投資用國外不動產--已開發國家</t>
    <phoneticPr fontId="28" type="noConversion"/>
  </si>
  <si>
    <t>投資用國外不動產--新興市場</t>
    <phoneticPr fontId="28" type="noConversion"/>
  </si>
  <si>
    <t>(7)</t>
    <phoneticPr fontId="70" type="noConversion"/>
  </si>
  <si>
    <t>(1)</t>
    <phoneticPr fontId="28" type="noConversion"/>
  </si>
  <si>
    <t>(2)</t>
    <phoneticPr fontId="28" type="noConversion"/>
  </si>
  <si>
    <t>(3)=(1)x(2)</t>
    <phoneticPr fontId="28" type="noConversion"/>
  </si>
  <si>
    <t>(6)</t>
    <phoneticPr fontId="28" type="noConversion"/>
  </si>
  <si>
    <t>(8)=(5)-(6)+(7)</t>
    <phoneticPr fontId="70" type="noConversion"/>
  </si>
  <si>
    <t>(9)</t>
    <phoneticPr fontId="28" type="noConversion"/>
  </si>
  <si>
    <t>天災風險資本</t>
    <phoneticPr fontId="28" type="noConversion"/>
  </si>
  <si>
    <t xml:space="preserve"> 保險股份有限公司(  分公司)   年度報表</t>
  </si>
  <si>
    <t>不動產投資評價調整數</t>
    <phoneticPr fontId="28" type="noConversion"/>
  </si>
  <si>
    <t>具資本性質債券及負債型特別股-累積或有利率加碼條件或其他提前贖回誘因之自有資本金額</t>
    <phoneticPr fontId="30" type="noConversion"/>
  </si>
  <si>
    <t>除總額受限制部分資本來源項目以外之當期自有資本合計</t>
    <phoneticPr fontId="30" type="noConversion"/>
  </si>
  <si>
    <t>調整後不動產稅後增值或稅後減少之金額</t>
    <phoneticPr fontId="30" type="noConversion"/>
  </si>
  <si>
    <t>可計入自有資本加計項之比例</t>
  </si>
  <si>
    <t>可計入自有資本加計項之金額</t>
  </si>
  <si>
    <t>應計提風險資本之不動產評價調整數之調整比率</t>
    <phoneticPr fontId="28" type="noConversion"/>
  </si>
  <si>
    <r>
      <t>強制汽機車責任險共保業務係依據「強制汽車責任保險各種準備金管理辦法」之規定提存</t>
    </r>
    <r>
      <rPr>
        <sz val="10"/>
        <color rgb="FFFF0000"/>
        <rFont val="標楷體"/>
        <family val="4"/>
        <charset val="136"/>
      </rPr>
      <t/>
    </r>
    <phoneticPr fontId="28" type="noConversion"/>
  </si>
  <si>
    <t>政策性地震保險業務依據「住宅地震保險危險分散機制實施辦法」及其相關解釋函令之相關規定提存及收回</t>
    <phoneticPr fontId="30" type="noConversion"/>
  </si>
  <si>
    <t>核能險業務依據「財產再保險業經營核能保險提存之各種準備金規範」之規定提存及收回</t>
    <phoneticPr fontId="30" type="noConversion"/>
  </si>
  <si>
    <t>00878</t>
  </si>
  <si>
    <t>00881</t>
  </si>
  <si>
    <t>1342</t>
  </si>
  <si>
    <t>1597</t>
  </si>
  <si>
    <t>2241</t>
  </si>
  <si>
    <t>2247</t>
  </si>
  <si>
    <t>3138</t>
  </si>
  <si>
    <t>3543</t>
  </si>
  <si>
    <t>4581</t>
  </si>
  <si>
    <t>5546</t>
  </si>
  <si>
    <t>6598</t>
  </si>
  <si>
    <t>ABC-KY</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</si>
  <si>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</si>
  <si>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</si>
  <si>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</si>
  <si>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</si>
  <si>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</si>
  <si>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</si>
  <si>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</si>
  <si>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</si>
  <si>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</si>
  <si>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</si>
  <si>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</si>
  <si>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</si>
  <si>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</si>
  <si>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</si>
  <si>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</si>
  <si>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</si>
  <si>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</si>
  <si>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</si>
  <si>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</si>
  <si>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</si>
  <si>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</si>
  <si>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1258</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</si>
  <si>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</si>
  <si>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</si>
  <si>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</si>
  <si>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</si>
  <si>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</si>
  <si>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</si>
  <si>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</si>
  <si>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</si>
  <si>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</si>
  <si>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</si>
  <si>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</si>
  <si>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</si>
  <si>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</si>
  <si>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</si>
  <si>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</si>
  <si>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</si>
  <si>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</si>
  <si>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</si>
  <si>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</si>
  <si>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</si>
  <si>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</si>
  <si>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</si>
  <si>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</si>
  <si>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</si>
  <si>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</si>
  <si>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</si>
  <si>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</si>
  <si>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</si>
  <si>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</si>
  <si>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</si>
  <si>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</si>
  <si>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</si>
  <si>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</si>
  <si>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</si>
  <si>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</si>
  <si>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</si>
  <si>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</si>
  <si>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</si>
  <si>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</si>
  <si>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</si>
  <si>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</si>
  <si>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</si>
  <si>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</si>
  <si>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</si>
  <si>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</si>
  <si>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</si>
  <si>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</si>
  <si>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</si>
  <si>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</si>
  <si>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</si>
  <si>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</si>
  <si>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</si>
  <si>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</si>
  <si>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</si>
  <si>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</si>
  <si>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</si>
  <si>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</si>
  <si>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</si>
  <si>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</si>
  <si>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</si>
  <si>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</si>
  <si>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</si>
  <si>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</si>
  <si>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</si>
  <si>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</si>
  <si>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</si>
  <si>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</si>
  <si>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</si>
  <si>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3089</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</si>
  <si>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</si>
  <si>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</si>
  <si>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</si>
  <si>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</si>
  <si>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</si>
  <si>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</si>
  <si>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</si>
  <si>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</si>
  <si>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</si>
  <si>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</si>
  <si>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</si>
  <si>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</si>
  <si>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</si>
  <si>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</si>
  <si>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</si>
  <si>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</si>
  <si>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</si>
  <si>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</si>
  <si>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</si>
  <si>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</si>
  <si>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</si>
  <si>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</si>
  <si>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</si>
  <si>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</si>
  <si>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</si>
  <si>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</si>
  <si>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</si>
  <si>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</si>
  <si>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</si>
  <si>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</si>
  <si>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</si>
  <si>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</si>
  <si>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</si>
  <si>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</si>
  <si>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</si>
  <si>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</si>
  <si>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</si>
  <si>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</si>
  <si>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</si>
  <si>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</si>
  <si>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</si>
  <si>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</si>
  <si>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</si>
  <si>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</si>
  <si>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</si>
  <si>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</si>
  <si>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</si>
  <si>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</si>
  <si>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</si>
  <si>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</si>
  <si>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</si>
  <si>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</si>
  <si>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</si>
  <si>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</si>
  <si>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</si>
  <si>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</si>
  <si>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</si>
  <si>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</si>
  <si>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</si>
  <si>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</si>
  <si>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</si>
  <si>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</si>
  <si>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</si>
  <si>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</si>
  <si>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</si>
  <si>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</si>
  <si>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</si>
  <si>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</si>
  <si>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</si>
  <si>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</si>
  <si>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</si>
  <si>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</si>
  <si>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</si>
  <si>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</si>
  <si>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</si>
  <si>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</si>
  <si>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</si>
  <si>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</si>
  <si>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</si>
  <si>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</si>
  <si>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</si>
  <si>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</si>
  <si>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</si>
  <si>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</si>
  <si>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</si>
  <si>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</si>
  <si>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</si>
  <si>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</si>
  <si>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</si>
  <si>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</si>
  <si>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</si>
  <si>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</si>
  <si>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</si>
  <si>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</si>
  <si>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</si>
  <si>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</si>
  <si>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</si>
  <si>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</si>
  <si>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</si>
  <si>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</si>
  <si>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</si>
  <si>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</si>
  <si>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</si>
  <si>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</si>
  <si>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</si>
  <si>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</si>
  <si>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</si>
  <si>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</si>
  <si>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</si>
  <si>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</si>
  <si>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</si>
  <si>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</si>
  <si>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</si>
  <si>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</si>
  <si>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</si>
  <si>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</si>
  <si>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</si>
  <si>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</si>
  <si>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</si>
  <si>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</si>
  <si>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</si>
  <si>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</si>
  <si>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</si>
  <si>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</si>
  <si>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</si>
  <si>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</si>
  <si>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</si>
  <si>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</si>
  <si>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</si>
  <si>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</si>
  <si>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</si>
  <si>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</si>
  <si>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</si>
  <si>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</si>
  <si>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</si>
  <si>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</si>
  <si>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</si>
  <si>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</si>
  <si>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</si>
  <si>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</si>
  <si>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</si>
  <si>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</si>
  <si>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</si>
  <si>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</si>
  <si>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</si>
  <si>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</si>
  <si>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</si>
  <si>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</si>
  <si>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</si>
  <si>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</si>
  <si>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</si>
  <si>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</si>
  <si>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</si>
  <si>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</si>
  <si>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</si>
  <si>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</si>
  <si>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</si>
  <si>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</si>
  <si>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</si>
  <si>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</si>
  <si>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</si>
  <si>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</si>
  <si>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</si>
  <si>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</si>
  <si>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</si>
  <si>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</si>
  <si>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</si>
  <si>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</si>
  <si>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</si>
  <si>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</si>
  <si>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</si>
  <si>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</si>
  <si>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</si>
  <si>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</si>
  <si>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</si>
  <si>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</si>
  <si>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</si>
  <si>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</si>
  <si>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</si>
  <si>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</si>
  <si>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</si>
  <si>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</si>
  <si>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</si>
  <si>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</si>
  <si>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</si>
  <si>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</si>
  <si>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</si>
  <si>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</si>
  <si>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</si>
  <si>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</si>
  <si>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</si>
  <si>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</si>
  <si>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</si>
  <si>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</si>
  <si>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</si>
  <si>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</si>
  <si>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</si>
  <si>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</si>
  <si>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</si>
  <si>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</si>
  <si>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</si>
  <si>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</si>
  <si>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</si>
  <si>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</si>
  <si>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</si>
  <si>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</si>
  <si>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4429</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</si>
  <si>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</si>
  <si>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</si>
  <si>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</si>
  <si>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</si>
  <si>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</si>
  <si>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</si>
  <si>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</si>
  <si>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</si>
  <si>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</si>
  <si>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</si>
  <si>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</si>
  <si>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</si>
  <si>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</si>
  <si>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</si>
  <si>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</si>
  <si>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</si>
  <si>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</si>
  <si>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</si>
  <si>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</si>
  <si>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</si>
  <si>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</si>
  <si>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</si>
  <si>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</si>
  <si>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</si>
  <si>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</si>
  <si>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</si>
  <si>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</si>
  <si>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</si>
  <si>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</si>
  <si>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</si>
  <si>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</si>
  <si>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</si>
  <si>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</si>
  <si>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4712</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</si>
  <si>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</si>
  <si>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</si>
  <si>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</si>
  <si>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</si>
  <si>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</si>
  <si>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</si>
  <si>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</si>
  <si>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</si>
  <si>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</si>
  <si>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</si>
  <si>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</si>
  <si>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</si>
  <si>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</si>
  <si>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</si>
  <si>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</si>
  <si>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</si>
  <si>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</si>
  <si>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</si>
  <si>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</si>
  <si>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</si>
  <si>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</si>
  <si>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</si>
  <si>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</si>
  <si>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</si>
  <si>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</si>
  <si>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</si>
  <si>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</si>
  <si>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</si>
  <si>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4944</t>
  </si>
  <si>
    <t>4945</t>
  </si>
  <si>
    <t>4946</t>
  </si>
  <si>
    <t>4950</t>
  </si>
  <si>
    <t>4953</t>
  </si>
  <si>
    <t>4966</t>
  </si>
  <si>
    <t>4971</t>
  </si>
  <si>
    <t>4972</t>
  </si>
  <si>
    <t>4973</t>
  </si>
  <si>
    <t>4974</t>
  </si>
  <si>
    <t>4979</t>
  </si>
  <si>
    <t>4987</t>
  </si>
  <si>
    <t>4991</t>
  </si>
  <si>
    <t>4995</t>
  </si>
  <si>
    <t>5009</t>
  </si>
  <si>
    <t>5011</t>
  </si>
  <si>
    <t>5013</t>
  </si>
  <si>
    <t>5014</t>
  </si>
  <si>
    <t>5015</t>
  </si>
  <si>
    <t>5016</t>
  </si>
  <si>
    <t>5102</t>
  </si>
  <si>
    <t>5201</t>
  </si>
  <si>
    <t>5202</t>
  </si>
  <si>
    <t>5205</t>
  </si>
  <si>
    <t>5206</t>
  </si>
  <si>
    <t>5209</t>
  </si>
  <si>
    <t>5210</t>
  </si>
  <si>
    <t>5211</t>
  </si>
  <si>
    <t>5212</t>
  </si>
  <si>
    <t>5213</t>
  </si>
  <si>
    <t>5220</t>
  </si>
  <si>
    <t>5223</t>
  </si>
  <si>
    <t>5227</t>
  </si>
  <si>
    <t>5230</t>
  </si>
  <si>
    <t>5245</t>
  </si>
  <si>
    <t>5251</t>
  </si>
  <si>
    <t>5263</t>
  </si>
  <si>
    <t>5272</t>
  </si>
  <si>
    <t>5274</t>
  </si>
  <si>
    <t>5276</t>
  </si>
  <si>
    <t>5278</t>
  </si>
  <si>
    <t>5281</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</si>
  <si>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</si>
  <si>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</si>
  <si>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</si>
  <si>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</si>
  <si>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</si>
  <si>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</si>
  <si>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</si>
  <si>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</si>
  <si>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</si>
  <si>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</si>
  <si>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</si>
  <si>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</si>
  <si>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</si>
  <si>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</si>
  <si>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</si>
  <si>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</si>
  <si>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</si>
  <si>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</si>
  <si>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</si>
  <si>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</si>
  <si>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</si>
  <si>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</si>
  <si>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</si>
  <si>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</si>
  <si>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</si>
  <si>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</si>
  <si>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</si>
  <si>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</si>
  <si>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</si>
  <si>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</si>
  <si>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</si>
  <si>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</si>
  <si>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</si>
  <si>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</si>
  <si>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</si>
  <si>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</si>
  <si>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</si>
  <si>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</si>
  <si>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</si>
  <si>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</si>
  <si>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</si>
  <si>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</si>
  <si>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</si>
  <si>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</si>
  <si>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</si>
  <si>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</si>
  <si>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</si>
  <si>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</si>
  <si>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</si>
  <si>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</si>
  <si>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</si>
  <si>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</si>
  <si>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</si>
  <si>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</si>
  <si>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</si>
  <si>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</si>
  <si>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</si>
  <si>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</si>
  <si>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</si>
  <si>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</si>
  <si>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</si>
  <si>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</si>
  <si>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</si>
  <si>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</si>
  <si>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</si>
  <si>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</si>
  <si>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</si>
  <si>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</si>
  <si>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</si>
  <si>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</si>
  <si>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</si>
  <si>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</si>
  <si>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</si>
  <si>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</si>
  <si>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</si>
  <si>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</si>
  <si>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5820</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</si>
  <si>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</si>
  <si>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</si>
  <si>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</si>
  <si>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</si>
  <si>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</si>
  <si>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</si>
  <si>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</si>
  <si>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</si>
  <si>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</si>
  <si>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</si>
  <si>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</si>
  <si>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</si>
  <si>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</si>
  <si>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</si>
  <si>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</si>
  <si>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</si>
  <si>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</si>
  <si>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</si>
  <si>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</si>
  <si>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</si>
  <si>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</si>
  <si>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</si>
  <si>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</si>
  <si>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</si>
  <si>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</si>
  <si>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</si>
  <si>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</si>
  <si>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</si>
  <si>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</si>
  <si>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</si>
  <si>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</si>
  <si>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</si>
  <si>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</si>
  <si>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</si>
  <si>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</si>
  <si>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</si>
  <si>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</si>
  <si>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</si>
  <si>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</si>
  <si>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</si>
  <si>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</si>
  <si>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</si>
  <si>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</si>
  <si>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</si>
  <si>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</si>
  <si>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</si>
  <si>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</si>
  <si>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</si>
  <si>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</si>
  <si>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</si>
  <si>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</si>
  <si>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</si>
  <si>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</si>
  <si>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</si>
  <si>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</si>
  <si>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</si>
  <si>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</si>
  <si>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</si>
  <si>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</si>
  <si>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</si>
  <si>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</si>
  <si>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</si>
  <si>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</si>
  <si>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</si>
  <si>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</si>
  <si>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</si>
  <si>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</si>
  <si>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</si>
  <si>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</si>
  <si>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</si>
  <si>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</si>
  <si>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</si>
  <si>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</si>
  <si>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</si>
  <si>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</si>
  <si>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</si>
  <si>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</si>
  <si>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</si>
  <si>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</si>
  <si>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</si>
  <si>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</si>
  <si>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</si>
  <si>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</si>
  <si>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</si>
  <si>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</si>
  <si>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</si>
  <si>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</si>
  <si>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</si>
  <si>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</si>
  <si>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</si>
  <si>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</si>
  <si>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6247</t>
  </si>
  <si>
    <t>6248</t>
  </si>
  <si>
    <t>6259</t>
  </si>
  <si>
    <t>6261</t>
  </si>
  <si>
    <t>6263</t>
  </si>
  <si>
    <t>6264</t>
  </si>
  <si>
    <t>6265</t>
  </si>
  <si>
    <t>6266</t>
  </si>
  <si>
    <t>6270</t>
  </si>
  <si>
    <t>6274</t>
  </si>
  <si>
    <t>6275</t>
  </si>
  <si>
    <t>6276</t>
  </si>
  <si>
    <t>6279</t>
  </si>
  <si>
    <t>6284</t>
  </si>
  <si>
    <t>6287</t>
  </si>
  <si>
    <t>6290</t>
  </si>
  <si>
    <t>6291</t>
  </si>
  <si>
    <t>6292</t>
  </si>
  <si>
    <t>6294</t>
  </si>
  <si>
    <t>6404</t>
  </si>
  <si>
    <t>6411</t>
  </si>
  <si>
    <t>6417</t>
  </si>
  <si>
    <t>6418</t>
  </si>
  <si>
    <t>6419</t>
  </si>
  <si>
    <t>6425</t>
  </si>
  <si>
    <t>6426</t>
  </si>
  <si>
    <t>6432</t>
  </si>
  <si>
    <t>6435</t>
  </si>
  <si>
    <t>6438</t>
  </si>
  <si>
    <t>6441</t>
  </si>
  <si>
    <t>6446</t>
  </si>
  <si>
    <t>6457</t>
  </si>
  <si>
    <t>6461</t>
  </si>
  <si>
    <t>6462</t>
  </si>
  <si>
    <t>6465</t>
  </si>
  <si>
    <t>6469</t>
  </si>
  <si>
    <t>6470</t>
  </si>
  <si>
    <t>6472</t>
  </si>
  <si>
    <t>6482</t>
  </si>
  <si>
    <t>6485</t>
  </si>
  <si>
    <t>6486</t>
  </si>
  <si>
    <t>6488</t>
  </si>
  <si>
    <t>6492</t>
  </si>
  <si>
    <t>6494</t>
  </si>
  <si>
    <t>6496</t>
  </si>
  <si>
    <t>6499</t>
  </si>
  <si>
    <t>6506</t>
  </si>
  <si>
    <t>6508</t>
  </si>
  <si>
    <t>6509</t>
  </si>
  <si>
    <t>6510</t>
  </si>
  <si>
    <t>6512</t>
  </si>
  <si>
    <t>6514</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</si>
  <si>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</si>
  <si>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</si>
  <si>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</si>
  <si>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</si>
  <si>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</si>
  <si>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</si>
  <si>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</si>
  <si>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</si>
  <si>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</si>
  <si>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</si>
  <si>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</si>
  <si>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</si>
  <si>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</si>
  <si>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</si>
  <si>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</si>
  <si>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</si>
  <si>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</si>
  <si>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</si>
  <si>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</si>
  <si>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</si>
  <si>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</si>
  <si>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</si>
  <si>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</si>
  <si>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</si>
  <si>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6594</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</si>
  <si>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</si>
  <si>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</si>
  <si>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</si>
  <si>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</si>
  <si>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</si>
  <si>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</si>
  <si>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</si>
  <si>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</si>
  <si>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</si>
  <si>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</si>
  <si>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</si>
  <si>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</si>
  <si>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</si>
  <si>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</si>
  <si>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</si>
  <si>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</si>
  <si>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</si>
  <si>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</si>
  <si>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</si>
  <si>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</si>
  <si>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</si>
  <si>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</si>
  <si>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</si>
  <si>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</si>
  <si>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</si>
  <si>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</si>
  <si>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</si>
  <si>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</si>
  <si>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</si>
  <si>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</si>
  <si>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</si>
  <si>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</si>
  <si>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</si>
  <si>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</si>
  <si>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</si>
  <si>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</si>
  <si>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</si>
  <si>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</si>
  <si>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</si>
  <si>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</si>
  <si>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</si>
  <si>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</si>
  <si>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</si>
  <si>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</si>
  <si>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</si>
  <si>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</si>
  <si>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</si>
  <si>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</si>
  <si>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</si>
  <si>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</si>
  <si>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</si>
  <si>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</si>
  <si>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</si>
  <si>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</si>
  <si>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</si>
  <si>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</si>
  <si>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</si>
  <si>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</si>
  <si>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</si>
  <si>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</si>
  <si>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</si>
  <si>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</si>
  <si>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</si>
  <si>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</si>
  <si>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</si>
  <si>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</si>
  <si>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</si>
  <si>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</si>
  <si>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</si>
  <si>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</si>
  <si>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</si>
  <si>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</si>
  <si>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</si>
  <si>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</si>
  <si>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</si>
  <si>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</si>
  <si>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</si>
  <si>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</si>
  <si>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</si>
  <si>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</si>
  <si>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</si>
  <si>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</si>
  <si>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</si>
  <si>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</si>
  <si>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</si>
  <si>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</si>
  <si>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</si>
  <si>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</si>
  <si>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</si>
  <si>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</si>
  <si>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</si>
  <si>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</si>
  <si>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</si>
  <si>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</si>
  <si>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</si>
  <si>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</si>
  <si>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</si>
  <si>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</si>
  <si>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8406</t>
  </si>
  <si>
    <t>8409</t>
  </si>
  <si>
    <t>8410</t>
  </si>
  <si>
    <t>8415</t>
  </si>
  <si>
    <t>8416</t>
  </si>
  <si>
    <t>8418</t>
  </si>
  <si>
    <t>8420</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</si>
  <si>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</si>
  <si>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</si>
  <si>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</si>
  <si>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</si>
  <si>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</si>
  <si>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</si>
  <si>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</si>
  <si>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</si>
  <si>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</si>
  <si>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</si>
  <si>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</si>
  <si>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</si>
  <si>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</si>
  <si>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</si>
  <si>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</si>
  <si>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</si>
  <si>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</si>
  <si>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</si>
  <si>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</si>
  <si>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</si>
  <si>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</si>
  <si>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</si>
  <si>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</si>
  <si>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</si>
  <si>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</si>
  <si>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</si>
  <si>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</si>
  <si>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</si>
  <si>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</si>
  <si>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</si>
  <si>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</si>
  <si>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</si>
  <si>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</si>
  <si>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</si>
  <si>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</si>
  <si>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</si>
  <si>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</si>
  <si>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</si>
  <si>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</si>
  <si>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</si>
  <si>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</si>
  <si>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</si>
  <si>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</si>
  <si>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</si>
  <si>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</si>
  <si>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</si>
  <si>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t>投資性不動產稅後增值或稅後減少之金額</t>
    <phoneticPr fontId="28" type="noConversion"/>
  </si>
  <si>
    <t>註1：投資於關係人且屬於國外保險相關事業若產生法定資本不足數之情事時，請提供相關佐證文件以茲證明。</t>
    <phoneticPr fontId="28" type="noConversion"/>
  </si>
  <si>
    <t>(35)</t>
  </si>
  <si>
    <t>天災風險資本標準係數法試算表_再保險業_V202109</t>
    <phoneticPr fontId="28" type="noConversion"/>
  </si>
  <si>
    <t>00891</t>
  </si>
  <si>
    <t>00892</t>
  </si>
  <si>
    <t>00894</t>
  </si>
  <si>
    <t>00896</t>
  </si>
  <si>
    <t>00900</t>
  </si>
  <si>
    <r>
      <rPr>
        <sz val="12"/>
        <color theme="1"/>
        <rFont val="標楷體"/>
        <family val="4"/>
        <charset val="136"/>
      </rPr>
      <t>富邦特選高股息</t>
    </r>
    <r>
      <rPr>
        <sz val="12"/>
        <color theme="1"/>
        <rFont val="Times New Roman"/>
        <family val="1"/>
      </rPr>
      <t>30</t>
    </r>
  </si>
  <si>
    <t>00901</t>
  </si>
  <si>
    <r>
      <rPr>
        <sz val="12"/>
        <color theme="1"/>
        <rFont val="標楷體"/>
        <family val="4"/>
        <charset val="136"/>
      </rPr>
      <t>永豐智能車供應鏈</t>
    </r>
  </si>
  <si>
    <t>2211</t>
  </si>
  <si>
    <t>長榮鋼</t>
    <phoneticPr fontId="28" type="noConversion"/>
  </si>
  <si>
    <t>2250</t>
  </si>
  <si>
    <t>IKKA-KY</t>
  </si>
  <si>
    <t>2753</t>
  </si>
  <si>
    <t>2945</t>
  </si>
  <si>
    <t>3714</t>
  </si>
  <si>
    <t>4440</t>
  </si>
  <si>
    <t>4770</t>
  </si>
  <si>
    <t>5222</t>
  </si>
  <si>
    <t>6515</t>
  </si>
  <si>
    <t>6768</t>
  </si>
  <si>
    <t>6770</t>
  </si>
  <si>
    <t>6776</t>
  </si>
  <si>
    <t>6781</t>
  </si>
  <si>
    <t>AES-KY</t>
  </si>
  <si>
    <t>6790</t>
  </si>
  <si>
    <t>6792</t>
  </si>
  <si>
    <t>6806</t>
  </si>
  <si>
    <t>平衡型基金及多重資產型基金</t>
  </si>
  <si>
    <t>T0131A</t>
  </si>
  <si>
    <t>T0131B</t>
  </si>
  <si>
    <t>T0408B</t>
  </si>
  <si>
    <t>T0803B</t>
  </si>
  <si>
    <t>T0812B</t>
  </si>
  <si>
    <t>T0814B</t>
  </si>
  <si>
    <t>平衡型基金及多重資產型基金</t>
    <phoneticPr fontId="76" type="noConversion"/>
  </si>
  <si>
    <t>T1609C</t>
  </si>
  <si>
    <t>T1614B</t>
  </si>
  <si>
    <t>T2069Y</t>
  </si>
  <si>
    <t>T22C2Y</t>
  </si>
  <si>
    <t>T2501B</t>
  </si>
  <si>
    <t>T3714A</t>
  </si>
  <si>
    <t>T3786B</t>
  </si>
  <si>
    <t>T4703A</t>
  </si>
  <si>
    <t>T4703B</t>
  </si>
  <si>
    <t>T4703C</t>
  </si>
  <si>
    <t>T4903A</t>
  </si>
  <si>
    <t>ETF</t>
    <phoneticPr fontId="76" type="noConversion"/>
  </si>
  <si>
    <t>00888</t>
  </si>
  <si>
    <t>2947</t>
  </si>
  <si>
    <t>振宇五金</t>
    <phoneticPr fontId="28" type="noConversion"/>
  </si>
  <si>
    <t>3073</t>
  </si>
  <si>
    <t>3357</t>
  </si>
  <si>
    <t>5236</t>
  </si>
  <si>
    <t>6651</t>
  </si>
  <si>
    <t>6661</t>
  </si>
  <si>
    <t>6684</t>
  </si>
  <si>
    <t>6712</t>
  </si>
  <si>
    <t>6733</t>
  </si>
  <si>
    <t>6741</t>
  </si>
  <si>
    <t>91APP*-KY</t>
  </si>
  <si>
    <t>6747</t>
  </si>
  <si>
    <t>6761</t>
  </si>
  <si>
    <t>6767</t>
  </si>
  <si>
    <t>6788</t>
  </si>
  <si>
    <t>T1612B</t>
  </si>
  <si>
    <t>2456</t>
    <phoneticPr fontId="28" type="noConversion"/>
  </si>
  <si>
    <t>奇力新</t>
    <phoneticPr fontId="28" type="noConversion"/>
  </si>
  <si>
    <r>
      <rPr>
        <sz val="12"/>
        <color theme="1"/>
        <rFont val="標楷體"/>
        <family val="4"/>
        <charset val="136"/>
      </rPr>
      <t>單位：新台幣元</t>
    </r>
    <r>
      <rPr>
        <sz val="12"/>
        <color theme="1"/>
        <rFont val="Times New Roman"/>
        <family val="1"/>
      </rPr>
      <t>,</t>
    </r>
    <r>
      <rPr>
        <sz val="12"/>
        <color theme="1"/>
        <rFont val="標楷體"/>
        <family val="4"/>
        <charset val="136"/>
      </rPr>
      <t>％</t>
    </r>
    <phoneticPr fontId="28" type="noConversion"/>
  </si>
  <si>
    <r>
      <rPr>
        <sz val="12"/>
        <color theme="1"/>
        <rFont val="標楷體"/>
        <family val="4"/>
        <charset val="136"/>
      </rPr>
      <t>列號</t>
    </r>
    <phoneticPr fontId="30" type="noConversion"/>
  </si>
  <si>
    <r>
      <rPr>
        <sz val="12"/>
        <color theme="1"/>
        <rFont val="標楷體"/>
        <family val="4"/>
        <charset val="136"/>
      </rPr>
      <t>報表表次及名稱</t>
    </r>
    <phoneticPr fontId="28" type="noConversion"/>
  </si>
  <si>
    <r>
      <rPr>
        <sz val="12"/>
        <color theme="1"/>
        <rFont val="標楷體"/>
        <family val="4"/>
        <charset val="136"/>
      </rPr>
      <t>頁次</t>
    </r>
    <phoneticPr fontId="30" type="noConversion"/>
  </si>
  <si>
    <r>
      <rPr>
        <sz val="12"/>
        <color theme="1"/>
        <rFont val="標楷體"/>
        <family val="4"/>
        <charset val="136"/>
      </rPr>
      <t>填報頻率</t>
    </r>
    <phoneticPr fontId="30" type="noConversion"/>
  </si>
  <si>
    <r>
      <rPr>
        <sz val="12"/>
        <color theme="1"/>
        <rFont val="標楷體"/>
        <family val="4"/>
        <charset val="136"/>
      </rPr>
      <t>異動時需即時申報</t>
    </r>
    <phoneticPr fontId="30" type="noConversion"/>
  </si>
  <si>
    <r>
      <rPr>
        <sz val="12"/>
        <color theme="1"/>
        <rFont val="標楷體"/>
        <family val="4"/>
        <charset val="136"/>
      </rPr>
      <t>會計師年度查核</t>
    </r>
    <r>
      <rPr>
        <sz val="12"/>
        <color theme="1"/>
        <rFont val="Times New Roman"/>
        <family val="1"/>
      </rPr>
      <t>(</t>
    </r>
    <r>
      <rPr>
        <sz val="12"/>
        <color theme="1"/>
        <rFont val="標楷體"/>
        <family val="4"/>
        <charset val="136"/>
      </rPr>
      <t>半年度核閱</t>
    </r>
    <r>
      <rPr>
        <sz val="12"/>
        <color theme="1"/>
        <rFont val="Times New Roman"/>
        <family val="1"/>
      </rPr>
      <t>)</t>
    </r>
    <r>
      <rPr>
        <sz val="12"/>
        <color theme="1"/>
        <rFont val="標楷體"/>
        <family val="4"/>
        <charset val="136"/>
      </rPr>
      <t>表格</t>
    </r>
    <phoneticPr fontId="30" type="noConversion"/>
  </si>
  <si>
    <r>
      <rPr>
        <sz val="12"/>
        <color theme="1"/>
        <rFont val="標楷體"/>
        <family val="4"/>
        <charset val="136"/>
      </rPr>
      <t>會計師各報表查核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範圍</t>
    </r>
    <phoneticPr fontId="30" type="noConversion"/>
  </si>
  <si>
    <r>
      <rPr>
        <sz val="12"/>
        <color theme="1"/>
        <rFont val="標楷體"/>
        <family val="4"/>
        <charset val="136"/>
      </rPr>
      <t>簽證精算人員查核表格</t>
    </r>
    <phoneticPr fontId="30" type="noConversion"/>
  </si>
  <si>
    <r>
      <rPr>
        <sz val="12"/>
        <color theme="1"/>
        <rFont val="標楷體"/>
        <family val="4"/>
        <charset val="136"/>
      </rPr>
      <t>最後複核人</t>
    </r>
    <phoneticPr fontId="30" type="noConversion"/>
  </si>
  <si>
    <r>
      <rPr>
        <sz val="12"/>
        <color theme="1"/>
        <rFont val="標楷體"/>
        <family val="4"/>
        <charset val="136"/>
      </rPr>
      <t>電話</t>
    </r>
    <phoneticPr fontId="30" type="noConversion"/>
  </si>
  <si>
    <r>
      <rPr>
        <sz val="12"/>
        <color theme="1"/>
        <rFont val="標楷體"/>
        <family val="4"/>
        <charset val="136"/>
      </rPr>
      <t>填表人姓名</t>
    </r>
    <phoneticPr fontId="30" type="noConversion"/>
  </si>
  <si>
    <r>
      <rPr>
        <sz val="12"/>
        <color theme="1"/>
        <rFont val="標楷體"/>
        <family val="4"/>
        <charset val="136"/>
      </rPr>
      <t>表</t>
    </r>
    <r>
      <rPr>
        <sz val="12"/>
        <color theme="1"/>
        <rFont val="Times New Roman"/>
        <family val="1"/>
      </rPr>
      <t>01-1</t>
    </r>
    <r>
      <rPr>
        <sz val="12"/>
        <color theme="1"/>
        <rFont val="標楷體"/>
        <family val="4"/>
        <charset val="136"/>
      </rPr>
      <t>：保險業負責人聲明書</t>
    </r>
  </si>
  <si>
    <r>
      <rPr>
        <sz val="12"/>
        <color theme="1"/>
        <rFont val="標楷體"/>
        <family val="4"/>
        <charset val="136"/>
      </rPr>
      <t>半年</t>
    </r>
    <phoneticPr fontId="30" type="noConversion"/>
  </si>
  <si>
    <r>
      <rPr>
        <sz val="12"/>
        <color theme="1"/>
        <rFont val="標楷體"/>
        <family val="4"/>
        <charset val="136"/>
      </rPr>
      <t>否</t>
    </r>
  </si>
  <si>
    <r>
      <rPr>
        <sz val="12"/>
        <color theme="1"/>
        <rFont val="標楷體"/>
        <family val="4"/>
        <charset val="136"/>
      </rPr>
      <t>是</t>
    </r>
    <phoneticPr fontId="28" type="noConversion"/>
  </si>
  <si>
    <r>
      <rPr>
        <sz val="12"/>
        <color theme="1"/>
        <rFont val="標楷體"/>
        <family val="4"/>
        <charset val="136"/>
      </rPr>
      <t>表</t>
    </r>
    <r>
      <rPr>
        <sz val="12"/>
        <color theme="1"/>
        <rFont val="Times New Roman"/>
        <family val="1"/>
      </rPr>
      <t>01-2</t>
    </r>
    <r>
      <rPr>
        <sz val="12"/>
        <color theme="1"/>
        <rFont val="標楷體"/>
        <family val="4"/>
        <charset val="136"/>
      </rPr>
      <t>：保險業負責人內部控制制度聲明書</t>
    </r>
  </si>
  <si>
    <r>
      <rPr>
        <sz val="12"/>
        <color theme="1"/>
        <rFont val="標楷體"/>
        <family val="4"/>
        <charset val="136"/>
      </rPr>
      <t>年</t>
    </r>
    <phoneticPr fontId="30" type="noConversion"/>
  </si>
  <si>
    <r>
      <rPr>
        <sz val="12"/>
        <color theme="1"/>
        <rFont val="標楷體"/>
        <family val="4"/>
        <charset val="136"/>
      </rPr>
      <t>表</t>
    </r>
    <r>
      <rPr>
        <sz val="12"/>
        <color theme="1"/>
        <rFont val="Times New Roman"/>
        <family val="1"/>
      </rPr>
      <t>01-3-1</t>
    </r>
    <r>
      <rPr>
        <sz val="12"/>
        <color theme="1"/>
        <rFont val="標楷體"/>
        <family val="4"/>
        <charset val="136"/>
      </rPr>
      <t>：簽證會計師對內部控制制度查核意見書</t>
    </r>
    <phoneticPr fontId="28" type="noConversion"/>
  </si>
  <si>
    <r>
      <rPr>
        <sz val="12"/>
        <color theme="1"/>
        <rFont val="標楷體"/>
        <family val="4"/>
        <charset val="136"/>
      </rPr>
      <t>是</t>
    </r>
  </si>
  <si>
    <r>
      <rPr>
        <sz val="12"/>
        <color theme="1"/>
        <rFont val="標楷體"/>
        <family val="4"/>
        <charset val="136"/>
      </rPr>
      <t>全部</t>
    </r>
  </si>
  <si>
    <r>
      <rPr>
        <sz val="12"/>
        <color theme="1"/>
        <rFont val="標楷體"/>
        <family val="4"/>
        <charset val="136"/>
      </rPr>
      <t>表</t>
    </r>
    <r>
      <rPr>
        <sz val="12"/>
        <color theme="1"/>
        <rFont val="Times New Roman"/>
        <family val="1"/>
      </rPr>
      <t>01-3-2</t>
    </r>
    <r>
      <rPr>
        <sz val="12"/>
        <color theme="1"/>
        <rFont val="標楷體"/>
        <family val="4"/>
        <charset val="136"/>
      </rPr>
      <t>：簽證會計師對資本適足率查核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意見書</t>
    </r>
    <r>
      <rPr>
        <sz val="12"/>
        <color theme="1"/>
        <rFont val="Times New Roman"/>
        <family val="1"/>
      </rPr>
      <t>(</t>
    </r>
    <r>
      <rPr>
        <sz val="12"/>
        <color theme="1"/>
        <rFont val="標楷體"/>
        <family val="4"/>
        <charset val="136"/>
      </rPr>
      <t>半年報適用</t>
    </r>
    <r>
      <rPr>
        <sz val="12"/>
        <color theme="1"/>
        <rFont val="Times New Roman"/>
        <family val="1"/>
      </rPr>
      <t>)</t>
    </r>
    <phoneticPr fontId="28"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</si>
  <si>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t>
    </r>
    <r>
      <rPr>
        <sz val="12"/>
        <color theme="1"/>
        <rFont val="Times New Roman"/>
        <family val="1"/>
      </rPr>
      <t>(</t>
    </r>
    <r>
      <rPr>
        <sz val="12"/>
        <color theme="1"/>
        <rFont val="標楷體"/>
        <family val="4"/>
        <charset val="136"/>
      </rPr>
      <t>註</t>
    </r>
    <r>
      <rPr>
        <sz val="12"/>
        <color theme="1"/>
        <rFont val="Times New Roman"/>
        <family val="1"/>
      </rPr>
      <t>7)</t>
    </r>
    <phoneticPr fontId="28" type="noConversion"/>
  </si>
  <si>
    <r>
      <rPr>
        <sz val="12"/>
        <color theme="1"/>
        <rFont val="標楷體"/>
        <family val="4"/>
        <charset val="136"/>
      </rPr>
      <t>年</t>
    </r>
    <phoneticPr fontId="28" type="noConversion"/>
  </si>
  <si>
    <r>
      <rPr>
        <sz val="12"/>
        <color theme="1"/>
        <rFont val="標楷體"/>
        <family val="4"/>
        <charset val="136"/>
      </rPr>
      <t>否</t>
    </r>
    <phoneticPr fontId="28"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</si>
  <si>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t>
    </r>
    <r>
      <rPr>
        <sz val="12"/>
        <color theme="1"/>
        <rFont val="Times New Roman"/>
        <family val="1"/>
      </rPr>
      <t>(</t>
    </r>
    <r>
      <rPr>
        <sz val="12"/>
        <color theme="1"/>
        <rFont val="標楷體"/>
        <family val="4"/>
        <charset val="136"/>
      </rPr>
      <t>註</t>
    </r>
    <r>
      <rPr>
        <sz val="12"/>
        <color theme="1"/>
        <rFont val="Times New Roman"/>
        <family val="1"/>
      </rPr>
      <t>8)</t>
    </r>
    <phoneticPr fontId="28" type="noConversion"/>
  </si>
  <si>
    <r>
      <rPr>
        <sz val="12"/>
        <color theme="1"/>
        <rFont val="標楷體"/>
        <family val="4"/>
        <charset val="136"/>
      </rPr>
      <t>表</t>
    </r>
    <r>
      <rPr>
        <sz val="12"/>
        <color theme="1"/>
        <rFont val="Times New Roman"/>
        <family val="1"/>
      </rPr>
      <t>01-5</t>
    </r>
    <r>
      <rPr>
        <sz val="12"/>
        <color theme="1"/>
        <rFont val="標楷體"/>
        <family val="4"/>
        <charset val="136"/>
      </rPr>
      <t>：簽證精算人員定期參加教育訓練合格證明文件</t>
    </r>
  </si>
  <si>
    <r>
      <rPr>
        <sz val="12"/>
        <color theme="1"/>
        <rFont val="標楷體"/>
        <family val="4"/>
        <charset val="136"/>
      </rPr>
      <t>表</t>
    </r>
    <r>
      <rPr>
        <sz val="12"/>
        <color theme="1"/>
        <rFont val="Times New Roman"/>
        <family val="1"/>
      </rPr>
      <t>01-6</t>
    </r>
    <r>
      <rPr>
        <sz val="12"/>
        <color theme="1"/>
        <rFont val="標楷體"/>
        <family val="4"/>
        <charset val="136"/>
      </rPr>
      <t>：依保險業財務報告編製準則規定編製之財務報告</t>
    </r>
    <phoneticPr fontId="28" type="noConversion"/>
  </si>
  <si>
    <r>
      <rPr>
        <sz val="12"/>
        <color theme="1"/>
        <rFont val="標楷體"/>
        <family val="4"/>
        <charset val="136"/>
      </rPr>
      <t>表</t>
    </r>
    <r>
      <rPr>
        <sz val="12"/>
        <color theme="1"/>
        <rFont val="Times New Roman"/>
        <family val="1"/>
      </rPr>
      <t>02-1</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基本資料概況表</t>
    </r>
  </si>
  <si>
    <r>
      <rPr>
        <sz val="12"/>
        <color theme="1"/>
        <rFont val="標楷體"/>
        <family val="4"/>
        <charset val="136"/>
      </rPr>
      <t>年</t>
    </r>
  </si>
  <si>
    <r>
      <rPr>
        <sz val="12"/>
        <color theme="1"/>
        <rFont val="標楷體"/>
        <family val="4"/>
        <charset val="136"/>
      </rPr>
      <t>表</t>
    </r>
    <r>
      <rPr>
        <sz val="12"/>
        <color theme="1"/>
        <rFont val="Times New Roman"/>
        <family val="1"/>
      </rPr>
      <t>02-2</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負責人明細表</t>
    </r>
  </si>
  <si>
    <r>
      <rPr>
        <sz val="12"/>
        <color theme="1"/>
        <rFont val="標楷體"/>
        <family val="4"/>
        <charset val="136"/>
      </rPr>
      <t>表</t>
    </r>
    <r>
      <rPr>
        <sz val="12"/>
        <color theme="1"/>
        <rFont val="Times New Roman"/>
        <family val="1"/>
      </rPr>
      <t>02-3</t>
    </r>
    <r>
      <rPr>
        <sz val="12"/>
        <color theme="1"/>
        <rFont val="標楷體"/>
        <family val="4"/>
        <charset val="136"/>
      </rPr>
      <t>：分支機構及其負責人明細表</t>
    </r>
  </si>
  <si>
    <r>
      <rPr>
        <sz val="12"/>
        <color theme="1"/>
        <rFont val="標楷體"/>
        <family val="4"/>
        <charset val="136"/>
      </rPr>
      <t>表</t>
    </r>
    <r>
      <rPr>
        <sz val="12"/>
        <color theme="1"/>
        <rFont val="Times New Roman"/>
        <family val="1"/>
      </rPr>
      <t>02-4</t>
    </r>
    <r>
      <rPr>
        <sz val="12"/>
        <color theme="1"/>
        <rFont val="標楷體"/>
        <family val="4"/>
        <charset val="136"/>
      </rPr>
      <t>：專業人員明細表</t>
    </r>
  </si>
  <si>
    <r>
      <rPr>
        <sz val="12"/>
        <color theme="1"/>
        <rFont val="標楷體"/>
        <family val="4"/>
        <charset val="136"/>
      </rPr>
      <t>表</t>
    </r>
    <r>
      <rPr>
        <sz val="12"/>
        <color theme="1"/>
        <rFont val="Times New Roman"/>
        <family val="1"/>
      </rPr>
      <t>02-5</t>
    </r>
    <r>
      <rPr>
        <sz val="12"/>
        <color theme="1"/>
        <rFont val="標楷體"/>
        <family val="4"/>
        <charset val="136"/>
      </rPr>
      <t>：重要負責人薪津及各項津貼明細表</t>
    </r>
  </si>
  <si>
    <r>
      <rPr>
        <sz val="12"/>
        <color theme="1"/>
        <rFont val="標楷體"/>
        <family val="4"/>
        <charset val="136"/>
      </rPr>
      <t>表</t>
    </r>
    <r>
      <rPr>
        <sz val="12"/>
        <color theme="1"/>
        <rFont val="Times New Roman"/>
        <family val="1"/>
      </rPr>
      <t>02-6</t>
    </r>
    <r>
      <rPr>
        <sz val="12"/>
        <color theme="1"/>
        <rFont val="標楷體"/>
        <family val="4"/>
        <charset val="136"/>
      </rPr>
      <t>：業主明細表</t>
    </r>
  </si>
  <si>
    <r>
      <rPr>
        <sz val="12"/>
        <color theme="1"/>
        <rFont val="標楷體"/>
        <family val="4"/>
        <charset val="136"/>
      </rPr>
      <t>表</t>
    </r>
    <r>
      <rPr>
        <sz val="12"/>
        <color theme="1"/>
        <rFont val="Times New Roman"/>
        <family val="1"/>
      </rPr>
      <t>02-7</t>
    </r>
    <r>
      <rPr>
        <sz val="12"/>
        <color theme="1"/>
        <rFont val="標楷體"/>
        <family val="4"/>
        <charset val="136"/>
      </rPr>
      <t>：關係人明細表</t>
    </r>
    <phoneticPr fontId="28" type="noConversion"/>
  </si>
  <si>
    <r>
      <rPr>
        <sz val="12"/>
        <color theme="1"/>
        <rFont val="標楷體"/>
        <family val="4"/>
        <charset val="136"/>
      </rPr>
      <t>表</t>
    </r>
    <r>
      <rPr>
        <sz val="12"/>
        <color theme="1"/>
        <rFont val="Times New Roman"/>
        <family val="1"/>
      </rPr>
      <t>02-8</t>
    </r>
    <r>
      <rPr>
        <sz val="12"/>
        <color theme="1"/>
        <rFont val="標楷體"/>
        <family val="4"/>
        <charset val="136"/>
      </rPr>
      <t>：總機構法令遵循主管暨法令遵循單位所屬人員獎懲及訓練資料</t>
    </r>
    <phoneticPr fontId="28" type="noConversion"/>
  </si>
  <si>
    <r>
      <rPr>
        <sz val="12"/>
        <color theme="1"/>
        <rFont val="標楷體"/>
        <family val="4"/>
        <charset val="136"/>
      </rPr>
      <t>否</t>
    </r>
    <phoneticPr fontId="30"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</si>
  <si>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t>
    </r>
  </si>
  <si>
    <r>
      <rPr>
        <sz val="12"/>
        <color theme="1"/>
        <rFont val="標楷體"/>
        <family val="4"/>
        <charset val="136"/>
      </rPr>
      <t>表</t>
    </r>
    <r>
      <rPr>
        <sz val="12"/>
        <color theme="1"/>
        <rFont val="Times New Roman"/>
        <family val="1"/>
      </rPr>
      <t>04</t>
    </r>
    <r>
      <rPr>
        <sz val="12"/>
        <color theme="1"/>
        <rFont val="標楷體"/>
        <family val="4"/>
        <charset val="136"/>
      </rPr>
      <t>：綜合損益表</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</si>
  <si>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t>
    </r>
  </si>
  <si>
    <r>
      <rPr>
        <sz val="12"/>
        <color theme="1"/>
        <rFont val="標楷體"/>
        <family val="4"/>
        <charset val="136"/>
      </rPr>
      <t>表</t>
    </r>
    <r>
      <rPr>
        <sz val="12"/>
        <color theme="1"/>
        <rFont val="Times New Roman"/>
        <family val="1"/>
      </rPr>
      <t>05-2</t>
    </r>
    <r>
      <rPr>
        <sz val="12"/>
        <color theme="1"/>
        <rFont val="標楷體"/>
        <family val="4"/>
        <charset val="136"/>
      </rPr>
      <t>：資產負債表與資金運用表之調節表</t>
    </r>
  </si>
  <si>
    <r>
      <rPr>
        <sz val="12"/>
        <color theme="1"/>
        <rFont val="標楷體"/>
        <family val="4"/>
        <charset val="136"/>
      </rPr>
      <t>表</t>
    </r>
    <r>
      <rPr>
        <sz val="12"/>
        <color theme="1"/>
        <rFont val="Times New Roman"/>
        <family val="1"/>
      </rPr>
      <t>05-2(</t>
    </r>
    <r>
      <rPr>
        <sz val="12"/>
        <color theme="1"/>
        <rFont val="標楷體"/>
        <family val="4"/>
        <charset val="136"/>
      </rPr>
      <t>續</t>
    </r>
    <r>
      <rPr>
        <sz val="12"/>
        <color theme="1"/>
        <rFont val="Times New Roman"/>
        <family val="1"/>
      </rPr>
      <t>)</t>
    </r>
    <r>
      <rPr>
        <sz val="12"/>
        <color theme="1"/>
        <rFont val="標楷體"/>
        <family val="4"/>
        <charset val="136"/>
      </rPr>
      <t>：資產負債表與資金運用表之調節表</t>
    </r>
    <phoneticPr fontId="30" type="noConversion"/>
  </si>
  <si>
    <r>
      <rPr>
        <sz val="12"/>
        <color theme="1"/>
        <rFont val="標楷體"/>
        <family val="4"/>
        <charset val="136"/>
      </rPr>
      <t>是</t>
    </r>
    <phoneticPr fontId="30" type="noConversion"/>
  </si>
  <si>
    <r>
      <rPr>
        <sz val="12"/>
        <color theme="1"/>
        <rFont val="標楷體"/>
        <family val="4"/>
        <charset val="136"/>
      </rPr>
      <t>全部</t>
    </r>
    <phoneticPr fontId="30" type="noConversion"/>
  </si>
  <si>
    <r>
      <rPr>
        <sz val="12"/>
        <color theme="1"/>
        <rFont val="標楷體"/>
        <family val="4"/>
        <charset val="136"/>
      </rPr>
      <t>表</t>
    </r>
    <r>
      <rPr>
        <sz val="12"/>
        <color theme="1"/>
        <rFont val="Times New Roman"/>
        <family val="1"/>
      </rPr>
      <t>06</t>
    </r>
    <r>
      <rPr>
        <sz val="12"/>
        <color theme="1"/>
        <rFont val="標楷體"/>
        <family val="4"/>
        <charset val="136"/>
      </rPr>
      <t>：資金運用收益表</t>
    </r>
  </si>
  <si>
    <r>
      <rPr>
        <sz val="12"/>
        <color theme="1"/>
        <rFont val="標楷體"/>
        <family val="4"/>
        <charset val="136"/>
      </rPr>
      <t>全部</t>
    </r>
    <phoneticPr fontId="28" type="noConversion"/>
  </si>
  <si>
    <r>
      <rPr>
        <sz val="12"/>
        <color theme="1"/>
        <rFont val="標楷體"/>
        <family val="4"/>
        <charset val="136"/>
      </rPr>
      <t>表</t>
    </r>
    <r>
      <rPr>
        <sz val="12"/>
        <color theme="1"/>
        <rFont val="Times New Roman"/>
        <family val="1"/>
      </rPr>
      <t>07-1</t>
    </r>
    <r>
      <rPr>
        <sz val="12"/>
        <color theme="1"/>
        <rFont val="標楷體"/>
        <family val="4"/>
        <charset val="136"/>
      </rPr>
      <t>：存款餘額明細表</t>
    </r>
  </si>
  <si>
    <r>
      <t>(2)(5)(7)(10)-(12)</t>
    </r>
    <r>
      <rPr>
        <sz val="12"/>
        <color theme="1"/>
        <rFont val="標楷體"/>
        <family val="4"/>
        <charset val="136"/>
      </rPr>
      <t>欄</t>
    </r>
  </si>
  <si>
    <r>
      <rPr>
        <sz val="12"/>
        <color theme="1"/>
        <rFont val="標楷體"/>
        <family val="4"/>
        <charset val="136"/>
      </rPr>
      <t>表</t>
    </r>
    <r>
      <rPr>
        <sz val="12"/>
        <color theme="1"/>
        <rFont val="Times New Roman"/>
        <family val="1"/>
      </rPr>
      <t>07-2</t>
    </r>
    <r>
      <rPr>
        <sz val="12"/>
        <color theme="1"/>
        <rFont val="標楷體"/>
        <family val="4"/>
        <charset val="136"/>
      </rPr>
      <t>：存款餘額明細表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</si>
  <si>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08-1</t>
    </r>
    <r>
      <rPr>
        <sz val="12"/>
        <color theme="1"/>
        <rFont val="標楷體"/>
        <family val="4"/>
        <charset val="136"/>
      </rPr>
      <t>：政府公債國庫券餘額明細表</t>
    </r>
    <phoneticPr fontId="28" type="noConversion"/>
  </si>
  <si>
    <r>
      <t>(2)-(4)(9)(14)-(19)</t>
    </r>
    <r>
      <rPr>
        <sz val="12"/>
        <color theme="1"/>
        <rFont val="標楷體"/>
        <family val="4"/>
        <charset val="136"/>
      </rPr>
      <t>欄</t>
    </r>
    <phoneticPr fontId="28" type="noConversion"/>
  </si>
  <si>
    <r>
      <rPr>
        <sz val="12"/>
        <color theme="1"/>
        <rFont val="標楷體"/>
        <family val="4"/>
        <charset val="136"/>
      </rPr>
      <t>表</t>
    </r>
    <r>
      <rPr>
        <sz val="12"/>
        <color theme="1"/>
        <rFont val="Times New Roman"/>
        <family val="1"/>
      </rPr>
      <t>08-2</t>
    </r>
    <r>
      <rPr>
        <sz val="12"/>
        <color theme="1"/>
        <rFont val="標楷體"/>
        <family val="4"/>
        <charset val="136"/>
      </rPr>
      <t>：政府公債國庫券餘額明細表</t>
    </r>
    <r>
      <rPr>
        <sz val="12"/>
        <color theme="1"/>
        <rFont val="Times New Roman"/>
        <family val="1"/>
      </rPr>
      <t>(</t>
    </r>
    <r>
      <rPr>
        <sz val="12"/>
        <color theme="1"/>
        <rFont val="標楷體"/>
        <family val="4"/>
        <charset val="136"/>
      </rPr>
      <t>總計</t>
    </r>
    <r>
      <rPr>
        <sz val="12"/>
        <color theme="1"/>
        <rFont val="Times New Roman"/>
        <family val="1"/>
      </rPr>
      <t>)</t>
    </r>
    <phoneticPr fontId="28" type="noConversion"/>
  </si>
  <si>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30" type="noConversion"/>
  </si>
  <si>
    <r>
      <t>(2)-(4)(6)(7)(14)(17)(22)-(27)</t>
    </r>
    <r>
      <rPr>
        <sz val="12"/>
        <color theme="1"/>
        <rFont val="標楷體"/>
        <family val="4"/>
        <charset val="136"/>
      </rPr>
      <t>欄</t>
    </r>
    <phoneticPr fontId="28"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</si>
  <si>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30"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</si>
  <si>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</si>
  <si>
    <r>
      <t>(2)(5)(6)(8)-(10)(13)(19)-(25)</t>
    </r>
    <r>
      <rPr>
        <sz val="12"/>
        <color theme="1"/>
        <rFont val="標楷體"/>
        <family val="4"/>
        <charset val="136"/>
      </rPr>
      <t>欄</t>
    </r>
    <phoneticPr fontId="30"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</si>
  <si>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</si>
  <si>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</si>
  <si>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28"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</si>
  <si>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</si>
  <si>
    <r>
      <t>(2)(4)(6)(9)(11)-(13)(18)(24)-(29)</t>
    </r>
    <r>
      <rPr>
        <sz val="12"/>
        <color theme="1"/>
        <rFont val="標楷體"/>
        <family val="4"/>
        <charset val="136"/>
      </rPr>
      <t>欄</t>
    </r>
    <phoneticPr fontId="28"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</si>
  <si>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</si>
  <si>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12-1</t>
    </r>
    <r>
      <rPr>
        <sz val="12"/>
        <color theme="1"/>
        <rFont val="標楷體"/>
        <family val="4"/>
        <charset val="136"/>
      </rPr>
      <t>：受益憑證餘額明細表</t>
    </r>
    <phoneticPr fontId="28" type="noConversion"/>
  </si>
  <si>
    <r>
      <t>(2)(3)(6)(7)(14)(19)-(24)</t>
    </r>
    <r>
      <rPr>
        <sz val="12"/>
        <color theme="1"/>
        <rFont val="標楷體"/>
        <family val="4"/>
        <charset val="136"/>
      </rPr>
      <t>欄</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</si>
  <si>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：受益憑證餘額明細表</t>
    </r>
    <r>
      <rPr>
        <sz val="12"/>
        <color theme="1"/>
        <rFont val="Times New Roman"/>
        <family val="1"/>
      </rPr>
      <t>(</t>
    </r>
    <r>
      <rPr>
        <sz val="12"/>
        <color theme="1"/>
        <rFont val="標楷體"/>
        <family val="4"/>
        <charset val="136"/>
      </rPr>
      <t>總計</t>
    </r>
    <r>
      <rPr>
        <sz val="12"/>
        <color theme="1"/>
        <rFont val="Times New Roman"/>
        <family val="1"/>
      </rPr>
      <t>)</t>
    </r>
    <phoneticPr fontId="28" type="noConversion"/>
  </si>
  <si>
    <r>
      <rPr>
        <sz val="12"/>
        <color theme="1"/>
        <rFont val="標楷體"/>
        <family val="4"/>
        <charset val="136"/>
      </rPr>
      <t>表</t>
    </r>
    <r>
      <rPr>
        <sz val="12"/>
        <color theme="1"/>
        <rFont val="Times New Roman"/>
        <family val="1"/>
      </rPr>
      <t>12-3</t>
    </r>
    <r>
      <rPr>
        <sz val="12"/>
        <color theme="1"/>
        <rFont val="標楷體"/>
        <family val="4"/>
        <charset val="136"/>
      </rPr>
      <t>：出售或滿期有價證券明細表</t>
    </r>
  </si>
  <si>
    <r>
      <rPr>
        <sz val="12"/>
        <color theme="1"/>
        <rFont val="標楷體"/>
        <family val="4"/>
        <charset val="136"/>
      </rPr>
      <t>表</t>
    </r>
    <r>
      <rPr>
        <sz val="12"/>
        <color theme="1"/>
        <rFont val="Times New Roman"/>
        <family val="1"/>
      </rPr>
      <t>12-4</t>
    </r>
    <r>
      <rPr>
        <sz val="12"/>
        <color theme="1"/>
        <rFont val="標楷體"/>
        <family val="4"/>
        <charset val="136"/>
      </rPr>
      <t>：出售或滿期有價證券明細表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</si>
  <si>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13-1</t>
    </r>
    <r>
      <rPr>
        <sz val="12"/>
        <color theme="1"/>
        <rFont val="標楷體"/>
        <family val="4"/>
        <charset val="136"/>
      </rPr>
      <t>：不動產餘額明細表</t>
    </r>
  </si>
  <si>
    <r>
      <rPr>
        <sz val="12"/>
        <color theme="1"/>
        <rFont val="標楷體"/>
        <family val="4"/>
        <charset val="136"/>
      </rPr>
      <t>免查</t>
    </r>
    <r>
      <rPr>
        <sz val="12"/>
        <color theme="1"/>
        <rFont val="Times New Roman"/>
        <family val="1"/>
      </rPr>
      <t>(4)</t>
    </r>
    <r>
      <rPr>
        <sz val="12"/>
        <color theme="1"/>
        <rFont val="標楷體"/>
        <family val="4"/>
        <charset val="136"/>
      </rPr>
      <t>欄</t>
    </r>
  </si>
  <si>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</si>
  <si>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13-3</t>
    </r>
    <r>
      <rPr>
        <sz val="12"/>
        <color theme="1"/>
        <rFont val="標楷體"/>
        <family val="4"/>
        <charset val="136"/>
      </rPr>
      <t>：出售不動產明細表</t>
    </r>
  </si>
  <si>
    <r>
      <rPr>
        <sz val="12"/>
        <color theme="1"/>
        <rFont val="標楷體"/>
        <family val="4"/>
        <charset val="136"/>
      </rPr>
      <t>免查</t>
    </r>
    <r>
      <rPr>
        <sz val="12"/>
        <color theme="1"/>
        <rFont val="Times New Roman"/>
        <family val="1"/>
      </rPr>
      <t>(3)</t>
    </r>
    <r>
      <rPr>
        <sz val="12"/>
        <color theme="1"/>
        <rFont val="標楷體"/>
        <family val="4"/>
        <charset val="136"/>
      </rPr>
      <t>欄</t>
    </r>
  </si>
  <si>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t>
    </r>
    <phoneticPr fontId="28" type="noConversion"/>
  </si>
  <si>
    <r>
      <rPr>
        <sz val="12"/>
        <color theme="1"/>
        <rFont val="標楷體"/>
        <family val="4"/>
        <charset val="136"/>
      </rPr>
      <t>免查</t>
    </r>
    <r>
      <rPr>
        <sz val="12"/>
        <color theme="1"/>
        <rFont val="Times New Roman"/>
        <family val="1"/>
      </rPr>
      <t>(13)</t>
    </r>
    <r>
      <rPr>
        <sz val="12"/>
        <color theme="1"/>
        <rFont val="標楷體"/>
        <family val="4"/>
        <charset val="136"/>
      </rPr>
      <t>欄</t>
    </r>
    <phoneticPr fontId="28" type="noConversion"/>
  </si>
  <si>
    <r>
      <rPr>
        <sz val="12"/>
        <color theme="1"/>
        <rFont val="標楷體"/>
        <family val="4"/>
        <charset val="136"/>
      </rPr>
      <t>表</t>
    </r>
    <r>
      <rPr>
        <sz val="12"/>
        <color theme="1"/>
        <rFont val="Times New Roman"/>
        <family val="1"/>
      </rPr>
      <t>14-1</t>
    </r>
    <r>
      <rPr>
        <sz val="12"/>
        <color theme="1"/>
        <rFont val="標楷體"/>
        <family val="4"/>
        <charset val="136"/>
      </rPr>
      <t>：放款餘額明細表</t>
    </r>
  </si>
  <si>
    <r>
      <rPr>
        <sz val="12"/>
        <color theme="1"/>
        <rFont val="標楷體"/>
        <family val="4"/>
        <charset val="136"/>
      </rPr>
      <t>表</t>
    </r>
    <r>
      <rPr>
        <sz val="12"/>
        <color theme="1"/>
        <rFont val="Times New Roman"/>
        <family val="1"/>
      </rPr>
      <t>14-2</t>
    </r>
    <r>
      <rPr>
        <sz val="12"/>
        <color theme="1"/>
        <rFont val="標楷體"/>
        <family val="4"/>
        <charset val="136"/>
      </rPr>
      <t>：放款餘額明細表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</si>
  <si>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列</t>
    </r>
    <r>
      <rPr>
        <sz val="12"/>
        <color theme="1"/>
        <rFont val="Times New Roman"/>
        <family val="1"/>
      </rPr>
      <t>(18)-(78)</t>
    </r>
    <r>
      <rPr>
        <sz val="12"/>
        <color theme="1"/>
        <rFont val="標楷體"/>
        <family val="4"/>
        <charset val="136"/>
      </rPr>
      <t>及附表列</t>
    </r>
    <r>
      <rPr>
        <sz val="12"/>
        <color theme="1"/>
        <rFont val="Times New Roman"/>
        <family val="1"/>
      </rPr>
      <t>(1)-(6)</t>
    </r>
  </si>
  <si>
    <r>
      <rPr>
        <sz val="12"/>
        <color theme="1"/>
        <rFont val="標楷體"/>
        <family val="4"/>
        <charset val="136"/>
      </rPr>
      <t>表</t>
    </r>
    <r>
      <rPr>
        <sz val="12"/>
        <color theme="1"/>
        <rFont val="Times New Roman"/>
        <family val="1"/>
      </rPr>
      <t>14-3</t>
    </r>
    <r>
      <rPr>
        <sz val="12"/>
        <color theme="1"/>
        <rFont val="標楷體"/>
        <family val="4"/>
        <charset val="136"/>
      </rPr>
      <t>：收回放款明細表</t>
    </r>
  </si>
  <si>
    <r>
      <rPr>
        <sz val="12"/>
        <color theme="1"/>
        <rFont val="標楷體"/>
        <family val="4"/>
        <charset val="136"/>
      </rPr>
      <t>表</t>
    </r>
    <r>
      <rPr>
        <sz val="12"/>
        <color theme="1"/>
        <rFont val="Times New Roman"/>
        <family val="1"/>
      </rPr>
      <t>14-4</t>
    </r>
    <r>
      <rPr>
        <sz val="12"/>
        <color theme="1"/>
        <rFont val="標楷體"/>
        <family val="4"/>
        <charset val="136"/>
      </rPr>
      <t>：應收款項餘額明細表</t>
    </r>
    <phoneticPr fontId="28" type="noConversion"/>
  </si>
  <si>
    <r>
      <rPr>
        <sz val="12"/>
        <color theme="1"/>
        <rFont val="標楷體"/>
        <family val="4"/>
        <charset val="136"/>
      </rPr>
      <t>表</t>
    </r>
    <r>
      <rPr>
        <sz val="12"/>
        <color theme="1"/>
        <rFont val="Times New Roman"/>
        <family val="1"/>
      </rPr>
      <t>14-5</t>
    </r>
    <r>
      <rPr>
        <sz val="12"/>
        <color theme="1"/>
        <rFont val="標楷體"/>
        <family val="4"/>
        <charset val="136"/>
      </rPr>
      <t>：逾期放款及其他應收款項逾期債權轉銷表</t>
    </r>
    <phoneticPr fontId="28" type="noConversion"/>
  </si>
  <si>
    <r>
      <rPr>
        <sz val="12"/>
        <color theme="1"/>
        <rFont val="標楷體"/>
        <family val="4"/>
        <charset val="136"/>
      </rPr>
      <t>表</t>
    </r>
    <r>
      <rPr>
        <sz val="12"/>
        <color theme="1"/>
        <rFont val="Times New Roman"/>
        <family val="1"/>
      </rPr>
      <t>15</t>
    </r>
    <r>
      <rPr>
        <sz val="12"/>
        <color theme="1"/>
        <rFont val="標楷體"/>
        <family val="4"/>
        <charset val="136"/>
      </rPr>
      <t>：有價證券借貸餘額明細表</t>
    </r>
    <phoneticPr fontId="28" type="noConversion"/>
  </si>
  <si>
    <r>
      <rPr>
        <sz val="12"/>
        <color theme="1"/>
        <rFont val="標楷體"/>
        <family val="4"/>
        <charset val="136"/>
      </rPr>
      <t>表</t>
    </r>
    <r>
      <rPr>
        <sz val="12"/>
        <color theme="1"/>
        <rFont val="Times New Roman"/>
        <family val="1"/>
      </rPr>
      <t>16-1-1</t>
    </r>
    <r>
      <rPr>
        <sz val="12"/>
        <color theme="1"/>
        <rFont val="標楷體"/>
        <family val="4"/>
        <charset val="136"/>
      </rPr>
      <t>：衍生性商品餘額明細表</t>
    </r>
    <r>
      <rPr>
        <sz val="12"/>
        <color theme="1"/>
        <rFont val="Times New Roman"/>
        <family val="1"/>
      </rPr>
      <t>--</t>
    </r>
    <r>
      <rPr>
        <sz val="12"/>
        <color theme="1"/>
        <rFont val="標楷體"/>
        <family val="4"/>
        <charset val="136"/>
      </rPr>
      <t>期貨與遠期契約</t>
    </r>
    <phoneticPr fontId="28" type="noConversion"/>
  </si>
  <si>
    <r>
      <t>(7)-(18)(22)(23)</t>
    </r>
    <r>
      <rPr>
        <sz val="12"/>
        <color theme="1"/>
        <rFont val="標楷體"/>
        <family val="4"/>
        <charset val="136"/>
      </rPr>
      <t>欄</t>
    </r>
    <phoneticPr fontId="30" type="noConversion"/>
  </si>
  <si>
    <r>
      <rPr>
        <sz val="12"/>
        <color theme="1"/>
        <rFont val="標楷體"/>
        <family val="4"/>
        <charset val="136"/>
      </rPr>
      <t>表</t>
    </r>
    <r>
      <rPr>
        <sz val="12"/>
        <color theme="1"/>
        <rFont val="Times New Roman"/>
        <family val="1"/>
      </rPr>
      <t>16-1-2</t>
    </r>
    <r>
      <rPr>
        <sz val="12"/>
        <color theme="1"/>
        <rFont val="標楷體"/>
        <family val="4"/>
        <charset val="136"/>
      </rPr>
      <t>：衍生性商品餘額明細表</t>
    </r>
    <r>
      <rPr>
        <sz val="12"/>
        <color theme="1"/>
        <rFont val="Times New Roman"/>
        <family val="1"/>
      </rPr>
      <t>--</t>
    </r>
    <r>
      <rPr>
        <sz val="12"/>
        <color theme="1"/>
        <rFont val="標楷體"/>
        <family val="4"/>
        <charset val="136"/>
      </rPr>
      <t>交換</t>
    </r>
    <phoneticPr fontId="28" type="noConversion"/>
  </si>
  <si>
    <r>
      <t>(7)-(18)</t>
    </r>
    <r>
      <rPr>
        <sz val="12"/>
        <color theme="1"/>
        <rFont val="標楷體"/>
        <family val="4"/>
        <charset val="136"/>
      </rPr>
      <t>欄</t>
    </r>
    <phoneticPr fontId="30" type="noConversion"/>
  </si>
  <si>
    <r>
      <rPr>
        <sz val="12"/>
        <color theme="1"/>
        <rFont val="標楷體"/>
        <family val="4"/>
        <charset val="136"/>
      </rPr>
      <t>表</t>
    </r>
    <r>
      <rPr>
        <sz val="12"/>
        <color theme="1"/>
        <rFont val="Times New Roman"/>
        <family val="1"/>
      </rPr>
      <t>16-1-3</t>
    </r>
    <r>
      <rPr>
        <sz val="12"/>
        <color theme="1"/>
        <rFont val="標楷體"/>
        <family val="4"/>
        <charset val="136"/>
      </rPr>
      <t>：衍生性商品餘額明細表</t>
    </r>
    <r>
      <rPr>
        <sz val="12"/>
        <color theme="1"/>
        <rFont val="Times New Roman"/>
        <family val="1"/>
      </rPr>
      <t>--</t>
    </r>
    <r>
      <rPr>
        <sz val="12"/>
        <color theme="1"/>
        <rFont val="標楷體"/>
        <family val="4"/>
        <charset val="136"/>
      </rPr>
      <t>買入選擇權</t>
    </r>
    <r>
      <rPr>
        <sz val="12"/>
        <color theme="1"/>
        <rFont val="Times New Roman"/>
        <family val="1"/>
      </rPr>
      <t>(</t>
    </r>
    <r>
      <rPr>
        <sz val="12"/>
        <color theme="1"/>
        <rFont val="標楷體"/>
        <family val="4"/>
        <charset val="136"/>
      </rPr>
      <t>含認購《售》權證</t>
    </r>
    <r>
      <rPr>
        <sz val="12"/>
        <color theme="1"/>
        <rFont val="Times New Roman"/>
        <family val="1"/>
      </rPr>
      <t>)</t>
    </r>
    <phoneticPr fontId="28" type="noConversion"/>
  </si>
  <si>
    <r>
      <t>(7)-(21)(25)(26)</t>
    </r>
    <r>
      <rPr>
        <sz val="12"/>
        <color theme="1"/>
        <rFont val="標楷體"/>
        <family val="4"/>
        <charset val="136"/>
      </rPr>
      <t>欄</t>
    </r>
    <phoneticPr fontId="30" type="noConversion"/>
  </si>
  <si>
    <r>
      <rPr>
        <sz val="12"/>
        <color theme="1"/>
        <rFont val="標楷體"/>
        <family val="4"/>
        <charset val="136"/>
      </rPr>
      <t>表</t>
    </r>
    <r>
      <rPr>
        <sz val="12"/>
        <color theme="1"/>
        <rFont val="Times New Roman"/>
        <family val="1"/>
      </rPr>
      <t>16-1-4</t>
    </r>
    <r>
      <rPr>
        <sz val="12"/>
        <color theme="1"/>
        <rFont val="標楷體"/>
        <family val="4"/>
        <charset val="136"/>
      </rPr>
      <t>：衍生性商品餘額明細表</t>
    </r>
    <r>
      <rPr>
        <sz val="12"/>
        <color theme="1"/>
        <rFont val="Times New Roman"/>
        <family val="1"/>
      </rPr>
      <t>--</t>
    </r>
    <r>
      <rPr>
        <sz val="12"/>
        <color theme="1"/>
        <rFont val="標楷體"/>
        <family val="4"/>
        <charset val="136"/>
      </rPr>
      <t>賣出選擇權</t>
    </r>
    <r>
      <rPr>
        <sz val="12"/>
        <color theme="1"/>
        <rFont val="Times New Roman"/>
        <family val="1"/>
      </rPr>
      <t>(</t>
    </r>
    <r>
      <rPr>
        <sz val="12"/>
        <color theme="1"/>
        <rFont val="標楷體"/>
        <family val="4"/>
        <charset val="136"/>
      </rPr>
      <t>含認購《售》權證</t>
    </r>
    <r>
      <rPr>
        <sz val="12"/>
        <color theme="1"/>
        <rFont val="Times New Roman"/>
        <family val="1"/>
      </rPr>
      <t>)</t>
    </r>
    <phoneticPr fontId="28" type="noConversion"/>
  </si>
  <si>
    <r>
      <t>(7)-(23)</t>
    </r>
    <r>
      <rPr>
        <sz val="12"/>
        <color theme="1"/>
        <rFont val="標楷體"/>
        <family val="4"/>
        <charset val="136"/>
      </rPr>
      <t>欄</t>
    </r>
    <phoneticPr fontId="30" type="noConversion"/>
  </si>
  <si>
    <r>
      <rPr>
        <sz val="12"/>
        <color theme="1"/>
        <rFont val="標楷體"/>
        <family val="4"/>
        <charset val="136"/>
      </rPr>
      <t>表</t>
    </r>
    <r>
      <rPr>
        <sz val="12"/>
        <color theme="1"/>
        <rFont val="Times New Roman"/>
        <family val="1"/>
      </rPr>
      <t>16-1-5</t>
    </r>
    <r>
      <rPr>
        <sz val="12"/>
        <color theme="1"/>
        <rFont val="標楷體"/>
        <family val="4"/>
        <charset val="136"/>
      </rPr>
      <t>：衍生性商品餘額明細表</t>
    </r>
    <r>
      <rPr>
        <sz val="12"/>
        <color theme="1"/>
        <rFont val="Times New Roman"/>
        <family val="1"/>
      </rPr>
      <t>--</t>
    </r>
    <r>
      <rPr>
        <sz val="12"/>
        <color theme="1"/>
        <rFont val="標楷體"/>
        <family val="4"/>
        <charset val="136"/>
      </rPr>
      <t>其他衍生性商品</t>
    </r>
    <phoneticPr fontId="28" type="noConversion"/>
  </si>
  <si>
    <r>
      <t>(7)-(20)</t>
    </r>
    <r>
      <rPr>
        <sz val="12"/>
        <color theme="1"/>
        <rFont val="標楷體"/>
        <family val="4"/>
        <charset val="136"/>
      </rPr>
      <t>欄</t>
    </r>
    <phoneticPr fontId="30"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</si>
  <si>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t>
    </r>
    <phoneticPr fontId="28"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</si>
  <si>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phoneticPr fontId="28" type="noConversion"/>
  </si>
  <si>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phoneticPr fontId="28" type="noConversion"/>
  </si>
  <si>
    <r>
      <rPr>
        <sz val="12"/>
        <color theme="1"/>
        <rFont val="標楷體"/>
        <family val="4"/>
        <charset val="136"/>
      </rPr>
      <t>表</t>
    </r>
    <r>
      <rPr>
        <sz val="12"/>
        <color theme="1"/>
        <rFont val="Times New Roman"/>
        <family val="1"/>
      </rPr>
      <t>17</t>
    </r>
    <r>
      <rPr>
        <sz val="12"/>
        <color theme="1"/>
        <rFont val="標楷體"/>
        <family val="4"/>
        <charset val="136"/>
      </rPr>
      <t>：委外操作資產餘額明細表</t>
    </r>
  </si>
  <si>
    <r>
      <rPr>
        <sz val="12"/>
        <color theme="1"/>
        <rFont val="標楷體"/>
        <family val="4"/>
        <charset val="136"/>
      </rPr>
      <t>免查</t>
    </r>
    <r>
      <rPr>
        <sz val="12"/>
        <color theme="1"/>
        <rFont val="Times New Roman"/>
        <family val="1"/>
      </rPr>
      <t>(1)(3)-(5)(7)-(8)</t>
    </r>
    <r>
      <rPr>
        <sz val="12"/>
        <color theme="1"/>
        <rFont val="標楷體"/>
        <family val="4"/>
        <charset val="136"/>
      </rPr>
      <t>欄</t>
    </r>
  </si>
  <si>
    <r>
      <rPr>
        <sz val="12"/>
        <color theme="1"/>
        <rFont val="標楷體"/>
        <family val="4"/>
        <charset val="136"/>
      </rPr>
      <t>表</t>
    </r>
    <r>
      <rPr>
        <sz val="12"/>
        <color theme="1"/>
        <rFont val="Times New Roman"/>
        <family val="1"/>
      </rPr>
      <t>18</t>
    </r>
    <r>
      <rPr>
        <sz val="12"/>
        <color theme="1"/>
        <rFont val="標楷體"/>
        <family val="4"/>
        <charset val="136"/>
      </rPr>
      <t>：關係人交易明細表</t>
    </r>
    <phoneticPr fontId="28" type="noConversion"/>
  </si>
  <si>
    <r>
      <rPr>
        <sz val="12"/>
        <color theme="1"/>
        <rFont val="標楷體"/>
        <family val="4"/>
        <charset val="136"/>
      </rPr>
      <t>表</t>
    </r>
    <r>
      <rPr>
        <sz val="12"/>
        <color theme="1"/>
        <rFont val="Times New Roman"/>
        <family val="1"/>
      </rPr>
      <t>19-1-1-1</t>
    </r>
    <r>
      <rPr>
        <sz val="12"/>
        <color theme="1"/>
        <rFont val="標楷體"/>
        <family val="4"/>
        <charset val="136"/>
      </rPr>
      <t>：再保險人交易明細表</t>
    </r>
    <r>
      <rPr>
        <sz val="12"/>
        <color theme="1"/>
        <rFont val="Times New Roman"/>
        <family val="1"/>
      </rPr>
      <t>(</t>
    </r>
    <r>
      <rPr>
        <sz val="12"/>
        <color theme="1"/>
        <rFont val="標楷體"/>
        <family val="4"/>
        <charset val="136"/>
      </rPr>
      <t>財產再保險分入</t>
    </r>
    <r>
      <rPr>
        <sz val="12"/>
        <color theme="1"/>
        <rFont val="Times New Roman"/>
        <family val="1"/>
      </rPr>
      <t>)</t>
    </r>
  </si>
  <si>
    <r>
      <rPr>
        <sz val="12"/>
        <color theme="1"/>
        <rFont val="標楷體"/>
        <family val="4"/>
        <charset val="136"/>
      </rPr>
      <t>表</t>
    </r>
    <r>
      <rPr>
        <sz val="12"/>
        <color theme="1"/>
        <rFont val="Times New Roman"/>
        <family val="1"/>
      </rPr>
      <t>19-1-1-2</t>
    </r>
    <r>
      <rPr>
        <sz val="12"/>
        <color theme="1"/>
        <rFont val="標楷體"/>
        <family val="4"/>
        <charset val="136"/>
      </rPr>
      <t>：再保險人交易明細表</t>
    </r>
    <r>
      <rPr>
        <sz val="12"/>
        <color theme="1"/>
        <rFont val="Times New Roman"/>
        <family val="1"/>
      </rPr>
      <t>(</t>
    </r>
    <r>
      <rPr>
        <sz val="12"/>
        <color theme="1"/>
        <rFont val="標楷體"/>
        <family val="4"/>
        <charset val="136"/>
      </rPr>
      <t>財產再保險分出</t>
    </r>
    <r>
      <rPr>
        <sz val="12"/>
        <color theme="1"/>
        <rFont val="Times New Roman"/>
        <family val="1"/>
      </rPr>
      <t>)</t>
    </r>
  </si>
  <si>
    <r>
      <rPr>
        <sz val="12"/>
        <color theme="1"/>
        <rFont val="標楷體"/>
        <family val="4"/>
        <charset val="136"/>
      </rPr>
      <t>表</t>
    </r>
    <r>
      <rPr>
        <sz val="12"/>
        <color theme="1"/>
        <rFont val="Times New Roman"/>
        <family val="1"/>
      </rPr>
      <t>19-1-2-1</t>
    </r>
    <r>
      <rPr>
        <sz val="12"/>
        <color theme="1"/>
        <rFont val="標楷體"/>
        <family val="4"/>
        <charset val="136"/>
      </rPr>
      <t>：再保險人交易明細表</t>
    </r>
    <r>
      <rPr>
        <sz val="12"/>
        <color theme="1"/>
        <rFont val="Times New Roman"/>
        <family val="1"/>
      </rPr>
      <t>(</t>
    </r>
    <r>
      <rPr>
        <sz val="12"/>
        <color theme="1"/>
        <rFont val="標楷體"/>
        <family val="4"/>
        <charset val="136"/>
      </rPr>
      <t>人身再保險分入</t>
    </r>
    <r>
      <rPr>
        <sz val="12"/>
        <color theme="1"/>
        <rFont val="Times New Roman"/>
        <family val="1"/>
      </rPr>
      <t>)</t>
    </r>
    <phoneticPr fontId="28" type="noConversion"/>
  </si>
  <si>
    <r>
      <rPr>
        <sz val="12"/>
        <color theme="1"/>
        <rFont val="標楷體"/>
        <family val="4"/>
        <charset val="136"/>
      </rPr>
      <t>表</t>
    </r>
    <r>
      <rPr>
        <sz val="12"/>
        <color theme="1"/>
        <rFont val="Times New Roman"/>
        <family val="1"/>
      </rPr>
      <t>19-1-2-2</t>
    </r>
    <r>
      <rPr>
        <sz val="12"/>
        <color theme="1"/>
        <rFont val="標楷體"/>
        <family val="4"/>
        <charset val="136"/>
      </rPr>
      <t>：再保險人交易明細表</t>
    </r>
    <r>
      <rPr>
        <sz val="12"/>
        <color theme="1"/>
        <rFont val="Times New Roman"/>
        <family val="1"/>
      </rPr>
      <t>(</t>
    </r>
    <r>
      <rPr>
        <sz val="12"/>
        <color theme="1"/>
        <rFont val="標楷體"/>
        <family val="4"/>
        <charset val="136"/>
      </rPr>
      <t>人身再保險分出</t>
    </r>
    <r>
      <rPr>
        <sz val="12"/>
        <color theme="1"/>
        <rFont val="Times New Roman"/>
        <family val="1"/>
      </rPr>
      <t>)</t>
    </r>
    <phoneticPr fontId="28" type="noConversion"/>
  </si>
  <si>
    <r>
      <rPr>
        <sz val="12"/>
        <color theme="1"/>
        <rFont val="標楷體"/>
        <family val="4"/>
        <charset val="136"/>
      </rPr>
      <t>表</t>
    </r>
    <r>
      <rPr>
        <sz val="12"/>
        <color theme="1"/>
        <rFont val="Times New Roman"/>
        <family val="1"/>
      </rPr>
      <t>19-2-1</t>
    </r>
    <r>
      <rPr>
        <sz val="12"/>
        <color theme="1"/>
        <rFont val="標楷體"/>
        <family val="4"/>
        <charset val="136"/>
      </rPr>
      <t>：保險經紀人交易明細表</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</si>
  <si>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19-2-2</t>
    </r>
    <r>
      <rPr>
        <sz val="12"/>
        <color theme="1"/>
        <rFont val="標楷體"/>
        <family val="4"/>
        <charset val="136"/>
      </rPr>
      <t>：保險經紀人交易明細表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</si>
  <si>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半年</t>
    </r>
    <phoneticPr fontId="28" type="noConversion"/>
  </si>
  <si>
    <r>
      <rPr>
        <sz val="12"/>
        <color theme="1"/>
        <rFont val="標楷體"/>
        <family val="4"/>
        <charset val="136"/>
      </rPr>
      <t>表</t>
    </r>
    <r>
      <rPr>
        <sz val="12"/>
        <color theme="1"/>
        <rFont val="Times New Roman"/>
        <family val="1"/>
      </rPr>
      <t>19-3-1</t>
    </r>
    <r>
      <rPr>
        <sz val="12"/>
        <color theme="1"/>
        <rFont val="標楷體"/>
        <family val="4"/>
        <charset val="136"/>
      </rPr>
      <t>：未適格再保險準備明細表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</si>
  <si>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19-3-2</t>
    </r>
    <r>
      <rPr>
        <sz val="12"/>
        <color theme="1"/>
        <rFont val="標楷體"/>
        <family val="4"/>
        <charset val="136"/>
      </rPr>
      <t>：未適格再保險準備明細表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</si>
  <si>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19-4</t>
    </r>
    <r>
      <rPr>
        <sz val="12"/>
        <color theme="1"/>
        <rFont val="標楷體"/>
        <family val="4"/>
        <charset val="136"/>
      </rPr>
      <t>：再保險資產－再保人別</t>
    </r>
    <phoneticPr fontId="30" type="noConversion"/>
  </si>
  <si>
    <r>
      <t>(5a)-(6d)</t>
    </r>
    <r>
      <rPr>
        <sz val="12"/>
        <color theme="1"/>
        <rFont val="標楷體"/>
        <family val="4"/>
        <charset val="136"/>
      </rPr>
      <t>及</t>
    </r>
    <r>
      <rPr>
        <sz val="12"/>
        <color theme="1"/>
        <rFont val="Times New Roman"/>
        <family val="1"/>
      </rPr>
      <t>(13)</t>
    </r>
    <r>
      <rPr>
        <sz val="12"/>
        <color theme="1"/>
        <rFont val="標楷體"/>
        <family val="4"/>
        <charset val="136"/>
      </rPr>
      <t>欄</t>
    </r>
    <phoneticPr fontId="28" type="noConversion"/>
  </si>
  <si>
    <r>
      <rPr>
        <sz val="12"/>
        <color theme="1"/>
        <rFont val="標楷體"/>
        <family val="4"/>
        <charset val="136"/>
      </rPr>
      <t>是</t>
    </r>
    <r>
      <rPr>
        <sz val="12"/>
        <color theme="1"/>
        <rFont val="Times New Roman"/>
        <family val="1"/>
      </rPr>
      <t xml:space="preserve">  (7a)-(13)</t>
    </r>
    <r>
      <rPr>
        <sz val="12"/>
        <color theme="1"/>
        <rFont val="標楷體"/>
        <family val="4"/>
        <charset val="136"/>
      </rPr>
      <t>欄</t>
    </r>
    <phoneticPr fontId="28" type="noConversion"/>
  </si>
  <si>
    <r>
      <rPr>
        <sz val="12"/>
        <color theme="1"/>
        <rFont val="標楷體"/>
        <family val="4"/>
        <charset val="136"/>
      </rPr>
      <t>表</t>
    </r>
    <r>
      <rPr>
        <sz val="12"/>
        <color theme="1"/>
        <rFont val="Times New Roman"/>
        <family val="1"/>
      </rPr>
      <t>19-5</t>
    </r>
    <r>
      <rPr>
        <sz val="12"/>
        <color theme="1"/>
        <rFont val="標楷體"/>
        <family val="4"/>
        <charset val="136"/>
      </rPr>
      <t>：再保險資產－帳齡分析</t>
    </r>
    <r>
      <rPr>
        <sz val="12"/>
        <color theme="1"/>
        <rFont val="Times New Roman"/>
        <family val="1"/>
      </rPr>
      <t>(</t>
    </r>
    <r>
      <rPr>
        <sz val="12"/>
        <color theme="1"/>
        <rFont val="標楷體"/>
        <family val="4"/>
        <charset val="136"/>
      </rPr>
      <t>應攤回再保賠款與給付</t>
    </r>
    <r>
      <rPr>
        <sz val="12"/>
        <color theme="1"/>
        <rFont val="Times New Roman"/>
        <family val="1"/>
      </rPr>
      <t>)</t>
    </r>
    <phoneticPr fontId="32" type="noConversion"/>
  </si>
  <si>
    <r>
      <t>(6)-(10)</t>
    </r>
    <r>
      <rPr>
        <sz val="12"/>
        <color theme="1"/>
        <rFont val="標楷體"/>
        <family val="4"/>
        <charset val="136"/>
      </rPr>
      <t>欄</t>
    </r>
    <phoneticPr fontId="28" type="noConversion"/>
  </si>
  <si>
    <r>
      <rPr>
        <sz val="12"/>
        <color theme="1"/>
        <rFont val="標楷體"/>
        <family val="4"/>
        <charset val="136"/>
      </rPr>
      <t>表</t>
    </r>
    <r>
      <rPr>
        <sz val="12"/>
        <color theme="1"/>
        <rFont val="Times New Roman"/>
        <family val="1"/>
      </rPr>
      <t>19-6</t>
    </r>
    <r>
      <rPr>
        <sz val="12"/>
        <color theme="1"/>
        <rFont val="標楷體"/>
        <family val="4"/>
        <charset val="136"/>
      </rPr>
      <t>：再保險資產－帳齡分析</t>
    </r>
    <r>
      <rPr>
        <sz val="12"/>
        <color theme="1"/>
        <rFont val="Times New Roman"/>
        <family val="1"/>
      </rPr>
      <t>(</t>
    </r>
    <r>
      <rPr>
        <sz val="12"/>
        <color theme="1"/>
        <rFont val="標楷體"/>
        <family val="4"/>
        <charset val="136"/>
      </rPr>
      <t>應收再保往來款項</t>
    </r>
    <r>
      <rPr>
        <sz val="12"/>
        <color theme="1"/>
        <rFont val="Times New Roman"/>
        <family val="1"/>
      </rPr>
      <t>)</t>
    </r>
    <phoneticPr fontId="30" type="noConversion"/>
  </si>
  <si>
    <r>
      <rPr>
        <sz val="12"/>
        <color theme="1"/>
        <rFont val="標楷體"/>
        <family val="4"/>
        <charset val="136"/>
      </rPr>
      <t>表</t>
    </r>
    <r>
      <rPr>
        <sz val="12"/>
        <color theme="1"/>
        <rFont val="Times New Roman"/>
        <family val="1"/>
      </rPr>
      <t>19-7</t>
    </r>
    <r>
      <rPr>
        <sz val="12"/>
        <color theme="1"/>
        <rFont val="標楷體"/>
        <family val="4"/>
        <charset val="136"/>
      </rPr>
      <t>：臺灣地區保險業及其海外分支機構兩岸保險業務往來辦理業務情形表</t>
    </r>
    <phoneticPr fontId="30" type="noConversion"/>
  </si>
  <si>
    <r>
      <rPr>
        <sz val="12"/>
        <color theme="1"/>
        <rFont val="標楷體"/>
        <family val="4"/>
        <charset val="136"/>
      </rPr>
      <t>表</t>
    </r>
    <r>
      <rPr>
        <sz val="12"/>
        <color theme="1"/>
        <rFont val="Times New Roman"/>
        <family val="1"/>
      </rPr>
      <t>20-1</t>
    </r>
    <r>
      <rPr>
        <sz val="12"/>
        <color theme="1"/>
        <rFont val="標楷體"/>
        <family val="4"/>
        <charset val="136"/>
      </rPr>
      <t>：分入再保險業務業績比較分析表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</si>
  <si>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t>(41)</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</si>
  <si>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20-2</t>
    </r>
    <r>
      <rPr>
        <sz val="12"/>
        <color theme="1"/>
        <rFont val="標楷體"/>
        <family val="4"/>
        <charset val="136"/>
      </rPr>
      <t>：分入再保險業務業績比較分析表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</si>
  <si>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t>(15)</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</si>
  <si>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21-1</t>
    </r>
    <r>
      <rPr>
        <sz val="12"/>
        <color theme="1"/>
        <rFont val="標楷體"/>
        <family val="4"/>
        <charset val="136"/>
      </rPr>
      <t>：分出再保險業務業績比較分析表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</si>
  <si>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21-2</t>
    </r>
    <r>
      <rPr>
        <sz val="12"/>
        <color theme="1"/>
        <rFont val="標楷體"/>
        <family val="4"/>
        <charset val="136"/>
      </rPr>
      <t>：分出再保險業務業績比較分析表</t>
    </r>
    <r>
      <rPr>
        <sz val="12"/>
        <color theme="1"/>
        <rFont val="Times New Roman"/>
        <family val="1"/>
      </rPr>
      <t>(</t>
    </r>
    <r>
      <rPr>
        <sz val="12"/>
        <color theme="1"/>
        <rFont val="標楷體"/>
        <family val="4"/>
        <charset val="136"/>
      </rPr>
      <t>人身再保險</t>
    </r>
    <r>
      <rPr>
        <sz val="12"/>
        <color theme="1"/>
        <rFont val="Times New Roman"/>
        <family val="1"/>
      </rPr>
      <t>)</t>
    </r>
  </si>
  <si>
    <r>
      <rPr>
        <sz val="12"/>
        <color theme="1"/>
        <rFont val="標楷體"/>
        <family val="4"/>
        <charset val="136"/>
      </rPr>
      <t>表</t>
    </r>
    <r>
      <rPr>
        <sz val="12"/>
        <color theme="1"/>
        <rFont val="Times New Roman"/>
        <family val="1"/>
      </rPr>
      <t>22-1</t>
    </r>
    <r>
      <rPr>
        <sz val="12"/>
        <color theme="1"/>
        <rFont val="標楷體"/>
        <family val="4"/>
        <charset val="136"/>
      </rPr>
      <t>：自留業務業績比較分析表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</si>
  <si>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22-2</t>
    </r>
    <r>
      <rPr>
        <sz val="12"/>
        <color theme="1"/>
        <rFont val="標楷體"/>
        <family val="4"/>
        <charset val="136"/>
      </rPr>
      <t>：自留業務業績比較分析表</t>
    </r>
    <r>
      <rPr>
        <sz val="12"/>
        <color theme="1"/>
        <rFont val="Times New Roman"/>
        <family val="1"/>
      </rPr>
      <t>(</t>
    </r>
    <r>
      <rPr>
        <sz val="12"/>
        <color theme="1"/>
        <rFont val="標楷體"/>
        <family val="4"/>
        <charset val="136"/>
      </rPr>
      <t>人身再保險</t>
    </r>
    <r>
      <rPr>
        <sz val="12"/>
        <color theme="1"/>
        <rFont val="Times New Roman"/>
        <family val="1"/>
      </rPr>
      <t>)</t>
    </r>
  </si>
  <si>
    <r>
      <rPr>
        <sz val="12"/>
        <color theme="1"/>
        <rFont val="標楷體"/>
        <family val="4"/>
        <charset val="136"/>
      </rPr>
      <t>表</t>
    </r>
    <r>
      <rPr>
        <sz val="12"/>
        <color theme="1"/>
        <rFont val="Times New Roman"/>
        <family val="1"/>
      </rPr>
      <t>22-3</t>
    </r>
    <r>
      <rPr>
        <sz val="12"/>
        <color theme="1"/>
        <rFont val="標楷體"/>
        <family val="4"/>
        <charset val="136"/>
      </rPr>
      <t>：自留保費明細表</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</si>
  <si>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22-4</t>
    </r>
    <r>
      <rPr>
        <sz val="12"/>
        <color theme="1"/>
        <rFont val="標楷體"/>
        <family val="4"/>
        <charset val="136"/>
      </rPr>
      <t>：自留保費明細表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</si>
  <si>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23-1</t>
    </r>
    <r>
      <rPr>
        <sz val="12"/>
        <color theme="1"/>
        <rFont val="標楷體"/>
        <family val="4"/>
        <charset val="136"/>
      </rPr>
      <t>：未滿期保費準備金及自留滿期保費計算表</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</si>
  <si>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23-2</t>
    </r>
    <r>
      <rPr>
        <sz val="12"/>
        <color theme="1"/>
        <rFont val="標楷體"/>
        <family val="4"/>
        <charset val="136"/>
      </rPr>
      <t>：未滿期保費準備金及自留滿期保費計算表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</si>
  <si>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24-1</t>
    </r>
    <r>
      <rPr>
        <sz val="12"/>
        <color theme="1"/>
        <rFont val="標楷體"/>
        <family val="4"/>
        <charset val="136"/>
      </rPr>
      <t>：賠款準備金及自留滿期賠款計算表</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</si>
  <si>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24-2</t>
    </r>
    <r>
      <rPr>
        <sz val="12"/>
        <color theme="1"/>
        <rFont val="標楷體"/>
        <family val="4"/>
        <charset val="136"/>
      </rPr>
      <t>：賠款準備金及淨自留滿期賠款計算表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</si>
  <si>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</si>
  <si>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</si>
  <si>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25-3</t>
    </r>
    <r>
      <rPr>
        <sz val="12"/>
        <color theme="1"/>
        <rFont val="標楷體"/>
        <family val="4"/>
        <charset val="136"/>
      </rPr>
      <t>：帳列負債之特別準備明細表</t>
    </r>
    <phoneticPr fontId="28" type="noConversion"/>
  </si>
  <si>
    <r>
      <rPr>
        <sz val="12"/>
        <color theme="1"/>
        <rFont val="標楷體"/>
        <family val="4"/>
        <charset val="136"/>
      </rPr>
      <t>表</t>
    </r>
    <r>
      <rPr>
        <sz val="12"/>
        <color theme="1"/>
        <rFont val="Times New Roman"/>
        <family val="1"/>
      </rPr>
      <t>26-1</t>
    </r>
    <r>
      <rPr>
        <sz val="12"/>
        <color theme="1"/>
        <rFont val="標楷體"/>
        <family val="4"/>
        <charset val="136"/>
      </rPr>
      <t>：重大已決未決賠案明細表</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</si>
  <si>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26-2</t>
    </r>
    <r>
      <rPr>
        <sz val="12"/>
        <color theme="1"/>
        <rFont val="標楷體"/>
        <family val="4"/>
        <charset val="136"/>
      </rPr>
      <t>：重大已決未決賠案明細表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</si>
  <si>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26-3</t>
    </r>
    <r>
      <rPr>
        <sz val="12"/>
        <color theme="1"/>
        <rFont val="標楷體"/>
        <family val="4"/>
        <charset val="136"/>
      </rPr>
      <t>：保費不足準備金明細表</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</si>
  <si>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26-4</t>
    </r>
    <r>
      <rPr>
        <sz val="12"/>
        <color theme="1"/>
        <rFont val="標楷體"/>
        <family val="4"/>
        <charset val="136"/>
      </rPr>
      <t>：保費不足準備金明細表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</si>
  <si>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26-5</t>
    </r>
    <r>
      <rPr>
        <sz val="12"/>
        <color theme="1"/>
        <rFont val="標楷體"/>
        <family val="4"/>
        <charset val="136"/>
      </rPr>
      <t>：住宅地震保險共保分進業務特別準備金計算表</t>
    </r>
    <phoneticPr fontId="28" type="noConversion"/>
  </si>
  <si>
    <r>
      <rPr>
        <sz val="12"/>
        <color theme="1"/>
        <rFont val="標楷體"/>
        <family val="4"/>
        <charset val="136"/>
      </rPr>
      <t>表</t>
    </r>
    <r>
      <rPr>
        <sz val="12"/>
        <color theme="1"/>
        <rFont val="Times New Roman"/>
        <family val="1"/>
      </rPr>
      <t>26-6</t>
    </r>
    <r>
      <rPr>
        <sz val="12"/>
        <color theme="1"/>
        <rFont val="標楷體"/>
        <family val="4"/>
        <charset val="136"/>
      </rPr>
      <t>：負債適足準備明細表</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</si>
  <si>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26-7</t>
    </r>
    <r>
      <rPr>
        <sz val="12"/>
        <color theme="1"/>
        <rFont val="標楷體"/>
        <family val="4"/>
        <charset val="136"/>
      </rPr>
      <t>：負債適足準備明細表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</si>
  <si>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26-8</t>
    </r>
    <r>
      <rPr>
        <sz val="12"/>
        <color theme="1"/>
        <rFont val="標楷體"/>
        <family val="4"/>
        <charset val="136"/>
      </rPr>
      <t>：具金融商品性質之保險契約準備明細表</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</si>
  <si>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26-9</t>
    </r>
    <r>
      <rPr>
        <sz val="12"/>
        <color theme="1"/>
        <rFont val="標楷體"/>
        <family val="4"/>
        <charset val="136"/>
      </rPr>
      <t>：具金融商品性質之保險契約準備明細表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</si>
  <si>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27</t>
    </r>
    <r>
      <rPr>
        <sz val="12"/>
        <color theme="1"/>
        <rFont val="標楷體"/>
        <family val="4"/>
        <charset val="136"/>
      </rPr>
      <t>：各項費用明細表</t>
    </r>
    <phoneticPr fontId="28" type="noConversion"/>
  </si>
  <si>
    <r>
      <rPr>
        <sz val="12"/>
        <color theme="1"/>
        <rFont val="標楷體"/>
        <family val="4"/>
        <charset val="136"/>
      </rPr>
      <t>表</t>
    </r>
    <r>
      <rPr>
        <sz val="12"/>
        <color theme="1"/>
        <rFont val="Times New Roman"/>
        <family val="1"/>
      </rPr>
      <t>28-1</t>
    </r>
    <r>
      <rPr>
        <sz val="12"/>
        <color theme="1"/>
        <rFont val="標楷體"/>
        <family val="4"/>
        <charset val="136"/>
      </rPr>
      <t>：強制汽車</t>
    </r>
    <r>
      <rPr>
        <sz val="12"/>
        <color theme="1"/>
        <rFont val="Times New Roman"/>
        <family val="1"/>
      </rPr>
      <t>(</t>
    </r>
    <r>
      <rPr>
        <sz val="12"/>
        <color theme="1"/>
        <rFont val="標楷體"/>
        <family val="4"/>
        <charset val="136"/>
      </rPr>
      <t>含汽、機車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特別準備金總表</t>
    </r>
    <phoneticPr fontId="28" type="noConversion"/>
  </si>
  <si>
    <r>
      <rPr>
        <sz val="12"/>
        <color theme="1"/>
        <rFont val="標楷體"/>
        <family val="4"/>
        <charset val="136"/>
      </rPr>
      <t>表</t>
    </r>
    <r>
      <rPr>
        <sz val="12"/>
        <color theme="1"/>
        <rFont val="Times New Roman"/>
        <family val="1"/>
      </rPr>
      <t>28-1-1</t>
    </r>
    <r>
      <rPr>
        <sz val="12"/>
        <color theme="1"/>
        <rFont val="標楷體"/>
        <family val="4"/>
        <charset val="136"/>
      </rPr>
      <t>：強制汽車</t>
    </r>
    <r>
      <rPr>
        <sz val="12"/>
        <color theme="1"/>
        <rFont val="Times New Roman"/>
        <family val="1"/>
      </rPr>
      <t>(</t>
    </r>
    <r>
      <rPr>
        <sz val="12"/>
        <color theme="1"/>
        <rFont val="標楷體"/>
        <family val="4"/>
        <charset val="136"/>
      </rPr>
      <t>含汽、機車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定期存款</t>
    </r>
    <phoneticPr fontId="28" type="noConversion"/>
  </si>
  <si>
    <r>
      <rPr>
        <sz val="12"/>
        <color theme="1"/>
        <rFont val="標楷體"/>
        <family val="4"/>
        <charset val="136"/>
      </rPr>
      <t>表</t>
    </r>
    <r>
      <rPr>
        <sz val="12"/>
        <color theme="1"/>
        <rFont val="Times New Roman"/>
        <family val="1"/>
      </rPr>
      <t>28-1-2</t>
    </r>
    <r>
      <rPr>
        <sz val="12"/>
        <color theme="1"/>
        <rFont val="標楷體"/>
        <family val="4"/>
        <charset val="136"/>
      </rPr>
      <t>：強制汽車</t>
    </r>
    <r>
      <rPr>
        <sz val="12"/>
        <color theme="1"/>
        <rFont val="Times New Roman"/>
        <family val="1"/>
      </rPr>
      <t>(</t>
    </r>
    <r>
      <rPr>
        <sz val="12"/>
        <color theme="1"/>
        <rFont val="標楷體"/>
        <family val="4"/>
        <charset val="136"/>
      </rPr>
      <t>含汽、機車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公債</t>
    </r>
    <phoneticPr fontId="28" type="noConversion"/>
  </si>
  <si>
    <r>
      <rPr>
        <sz val="12"/>
        <color theme="1"/>
        <rFont val="標楷體"/>
        <family val="4"/>
        <charset val="136"/>
      </rPr>
      <t>表</t>
    </r>
    <r>
      <rPr>
        <sz val="12"/>
        <color theme="1"/>
        <rFont val="Times New Roman"/>
        <family val="1"/>
      </rPr>
      <t>28-1-3</t>
    </r>
    <r>
      <rPr>
        <sz val="12"/>
        <color theme="1"/>
        <rFont val="標楷體"/>
        <family val="4"/>
        <charset val="136"/>
      </rPr>
      <t>：強制汽車</t>
    </r>
    <r>
      <rPr>
        <sz val="12"/>
        <color theme="1"/>
        <rFont val="Times New Roman"/>
        <family val="1"/>
      </rPr>
      <t>(</t>
    </r>
    <r>
      <rPr>
        <sz val="12"/>
        <color theme="1"/>
        <rFont val="標楷體"/>
        <family val="4"/>
        <charset val="136"/>
      </rPr>
      <t>含汽、機車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國庫券</t>
    </r>
    <phoneticPr fontId="28" type="noConversion"/>
  </si>
  <si>
    <r>
      <rPr>
        <sz val="12"/>
        <color theme="1"/>
        <rFont val="標楷體"/>
        <family val="4"/>
        <charset val="136"/>
      </rPr>
      <t>表</t>
    </r>
    <r>
      <rPr>
        <sz val="12"/>
        <color theme="1"/>
        <rFont val="Times New Roman"/>
        <family val="1"/>
      </rPr>
      <t>28-1-4</t>
    </r>
    <r>
      <rPr>
        <sz val="12"/>
        <color theme="1"/>
        <rFont val="標楷體"/>
        <family val="4"/>
        <charset val="136"/>
      </rPr>
      <t>：強制汽車</t>
    </r>
    <r>
      <rPr>
        <sz val="12"/>
        <color theme="1"/>
        <rFont val="Times New Roman"/>
        <family val="1"/>
      </rPr>
      <t>(</t>
    </r>
    <r>
      <rPr>
        <sz val="12"/>
        <color theme="1"/>
        <rFont val="標楷體"/>
        <family val="4"/>
        <charset val="136"/>
      </rPr>
      <t>含汽、機車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金融債券、可轉讓定期存單、銀行承兌匯票及金融機構保證商業本票</t>
    </r>
    <phoneticPr fontId="28" type="noConversion"/>
  </si>
  <si>
    <r>
      <rPr>
        <sz val="12"/>
        <color theme="1"/>
        <rFont val="標楷體"/>
        <family val="4"/>
        <charset val="136"/>
      </rPr>
      <t>表</t>
    </r>
    <r>
      <rPr>
        <sz val="12"/>
        <color theme="1"/>
        <rFont val="Times New Roman"/>
        <family val="1"/>
      </rPr>
      <t>28-2</t>
    </r>
    <r>
      <rPr>
        <sz val="12"/>
        <color theme="1"/>
        <rFont val="標楷體"/>
        <family val="4"/>
        <charset val="136"/>
      </rPr>
      <t>：強制汽車責任保險資金運用明細表</t>
    </r>
    <r>
      <rPr>
        <sz val="12"/>
        <color theme="1"/>
        <rFont val="Times New Roman"/>
        <family val="1"/>
      </rPr>
      <t>-</t>
    </r>
    <r>
      <rPr>
        <sz val="12"/>
        <color theme="1"/>
        <rFont val="標楷體"/>
        <family val="4"/>
        <charset val="136"/>
      </rPr>
      <t>非特別準備金總表</t>
    </r>
    <phoneticPr fontId="28" type="noConversion"/>
  </si>
  <si>
    <r>
      <rPr>
        <sz val="12"/>
        <color theme="1"/>
        <rFont val="標楷體"/>
        <family val="4"/>
        <charset val="136"/>
      </rPr>
      <t>表</t>
    </r>
    <r>
      <rPr>
        <sz val="12"/>
        <color theme="1"/>
        <rFont val="Times New Roman"/>
        <family val="1"/>
      </rPr>
      <t>28-2-1</t>
    </r>
    <r>
      <rPr>
        <sz val="12"/>
        <color theme="1"/>
        <rFont val="標楷體"/>
        <family val="4"/>
        <charset val="136"/>
      </rPr>
      <t>：強制汽車</t>
    </r>
    <r>
      <rPr>
        <sz val="12"/>
        <color theme="1"/>
        <rFont val="Times New Roman"/>
        <family val="1"/>
      </rPr>
      <t>(</t>
    </r>
    <r>
      <rPr>
        <sz val="12"/>
        <color theme="1"/>
        <rFont val="標楷體"/>
        <family val="4"/>
        <charset val="136"/>
      </rPr>
      <t>含汽、機車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活期存款、定期存款</t>
    </r>
    <phoneticPr fontId="28" type="noConversion"/>
  </si>
  <si>
    <r>
      <rPr>
        <sz val="12"/>
        <color theme="1"/>
        <rFont val="標楷體"/>
        <family val="4"/>
        <charset val="136"/>
      </rPr>
      <t>表</t>
    </r>
    <r>
      <rPr>
        <sz val="12"/>
        <color theme="1"/>
        <rFont val="Times New Roman"/>
        <family val="1"/>
      </rPr>
      <t>28-2-2</t>
    </r>
    <r>
      <rPr>
        <sz val="12"/>
        <color theme="1"/>
        <rFont val="標楷體"/>
        <family val="4"/>
        <charset val="136"/>
      </rPr>
      <t>：強制汽車</t>
    </r>
    <r>
      <rPr>
        <sz val="12"/>
        <color theme="1"/>
        <rFont val="Times New Roman"/>
        <family val="1"/>
      </rPr>
      <t>(</t>
    </r>
    <r>
      <rPr>
        <sz val="12"/>
        <color theme="1"/>
        <rFont val="標楷體"/>
        <family val="4"/>
        <charset val="136"/>
      </rPr>
      <t>含汽、機車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國庫券</t>
    </r>
    <phoneticPr fontId="28" type="noConversion"/>
  </si>
  <si>
    <r>
      <rPr>
        <sz val="12"/>
        <color theme="1"/>
        <rFont val="標楷體"/>
        <family val="4"/>
        <charset val="136"/>
      </rPr>
      <t>表</t>
    </r>
    <r>
      <rPr>
        <sz val="12"/>
        <color theme="1"/>
        <rFont val="Times New Roman"/>
        <family val="1"/>
      </rPr>
      <t>28-2-3</t>
    </r>
    <r>
      <rPr>
        <sz val="12"/>
        <color theme="1"/>
        <rFont val="標楷體"/>
        <family val="4"/>
        <charset val="136"/>
      </rPr>
      <t>：強制汽車</t>
    </r>
    <r>
      <rPr>
        <sz val="12"/>
        <color theme="1"/>
        <rFont val="Times New Roman"/>
        <family val="1"/>
      </rPr>
      <t>(</t>
    </r>
    <r>
      <rPr>
        <sz val="12"/>
        <color theme="1"/>
        <rFont val="標楷體"/>
        <family val="4"/>
        <charset val="136"/>
      </rPr>
      <t>含汽、機車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可轉讓定期存單、銀行承兌匯票、金融機構保證商業本票及附買回公債</t>
    </r>
    <phoneticPr fontId="28" type="noConversion"/>
  </si>
  <si>
    <r>
      <rPr>
        <sz val="12"/>
        <color theme="1"/>
        <rFont val="標楷體"/>
        <family val="4"/>
        <charset val="136"/>
      </rPr>
      <t>表</t>
    </r>
    <r>
      <rPr>
        <sz val="12"/>
        <color theme="1"/>
        <rFont val="Times New Roman"/>
        <family val="1"/>
      </rPr>
      <t>28-3</t>
    </r>
    <r>
      <rPr>
        <sz val="12"/>
        <color theme="1"/>
        <rFont val="標楷體"/>
        <family val="4"/>
        <charset val="136"/>
      </rPr>
      <t>：強制汽車責任保險特別準備金計算表〈汽機車彙總表〉</t>
    </r>
    <phoneticPr fontId="28" type="noConversion"/>
  </si>
  <si>
    <r>
      <rPr>
        <sz val="12"/>
        <color theme="1"/>
        <rFont val="標楷體"/>
        <family val="4"/>
        <charset val="136"/>
      </rPr>
      <t>表</t>
    </r>
    <r>
      <rPr>
        <sz val="12"/>
        <color theme="1"/>
        <rFont val="Times New Roman"/>
        <family val="1"/>
      </rPr>
      <t>28-4</t>
    </r>
    <r>
      <rPr>
        <sz val="12"/>
        <color theme="1"/>
        <rFont val="標楷體"/>
        <family val="4"/>
        <charset val="136"/>
      </rPr>
      <t>：強制汽車責任保險業務費用明細表</t>
    </r>
    <phoneticPr fontId="28" type="noConversion"/>
  </si>
  <si>
    <r>
      <rPr>
        <sz val="12"/>
        <color theme="1"/>
        <rFont val="標楷體"/>
        <family val="4"/>
        <charset val="136"/>
      </rPr>
      <t>表</t>
    </r>
    <r>
      <rPr>
        <sz val="12"/>
        <color theme="1"/>
        <rFont val="Times New Roman"/>
        <family val="1"/>
      </rPr>
      <t>29</t>
    </r>
    <r>
      <rPr>
        <sz val="12"/>
        <color theme="1"/>
        <rFont val="標楷體"/>
        <family val="4"/>
        <charset val="136"/>
      </rPr>
      <t>：財務業務指標計算表</t>
    </r>
    <phoneticPr fontId="30"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</si>
  <si>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28"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</si>
  <si>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28"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</si>
  <si>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28"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</si>
  <si>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t>
    </r>
    <phoneticPr fontId="28" type="noConversion"/>
  </si>
  <si>
    <r>
      <rPr>
        <sz val="12"/>
        <color theme="1"/>
        <rFont val="標楷體"/>
        <family val="4"/>
        <charset val="136"/>
      </rPr>
      <t>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t>
    </r>
  </si>
  <si>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28" type="noConversion"/>
  </si>
  <si>
    <r>
      <rPr>
        <sz val="12"/>
        <color theme="1"/>
        <rFont val="標楷體"/>
        <family val="4"/>
        <charset val="136"/>
      </rPr>
      <t>表</t>
    </r>
    <r>
      <rPr>
        <sz val="12"/>
        <color theme="1"/>
        <rFont val="Times New Roman"/>
        <family val="1"/>
      </rPr>
      <t>30-4</t>
    </r>
    <r>
      <rPr>
        <sz val="12"/>
        <color theme="1"/>
        <rFont val="標楷體"/>
        <family val="4"/>
        <charset val="136"/>
      </rPr>
      <t>：</t>
    </r>
    <r>
      <rPr>
        <sz val="12"/>
        <color theme="1"/>
        <rFont val="Times New Roman"/>
        <family val="1"/>
      </rPr>
      <t>R2</t>
    </r>
    <r>
      <rPr>
        <sz val="12"/>
        <color theme="1"/>
        <rFont val="標楷體"/>
        <family val="4"/>
        <charset val="136"/>
      </rPr>
      <t>：信用風險計算表</t>
    </r>
  </si>
  <si>
    <r>
      <rPr>
        <sz val="12"/>
        <color theme="1"/>
        <rFont val="標楷體"/>
        <family val="4"/>
        <charset val="136"/>
      </rPr>
      <t>表</t>
    </r>
    <r>
      <rPr>
        <sz val="12"/>
        <color theme="1"/>
        <rFont val="Times New Roman"/>
        <family val="1"/>
      </rPr>
      <t>30-4-1</t>
    </r>
    <r>
      <rPr>
        <sz val="12"/>
        <color theme="1"/>
        <rFont val="標楷體"/>
        <family val="4"/>
        <charset val="136"/>
      </rPr>
      <t>：再保險資產風險資本額計算表</t>
    </r>
    <r>
      <rPr>
        <sz val="12"/>
        <color theme="1"/>
        <rFont val="Times New Roman"/>
        <family val="1"/>
      </rPr>
      <t>(</t>
    </r>
    <r>
      <rPr>
        <sz val="12"/>
        <color theme="1"/>
        <rFont val="標楷體"/>
        <family val="4"/>
        <charset val="136"/>
      </rPr>
      <t>不含保險期間超過一年之人身保險並認列分出責任準備之再保險業務</t>
    </r>
    <r>
      <rPr>
        <sz val="12"/>
        <color theme="1"/>
        <rFont val="Times New Roman"/>
        <family val="1"/>
      </rPr>
      <t>)</t>
    </r>
    <phoneticPr fontId="28" type="noConversion"/>
  </si>
  <si>
    <r>
      <rPr>
        <sz val="12"/>
        <color theme="1"/>
        <rFont val="標楷體"/>
        <family val="4"/>
        <charset val="136"/>
      </rPr>
      <t>表</t>
    </r>
    <r>
      <rPr>
        <sz val="12"/>
        <color theme="1"/>
        <rFont val="Times New Roman"/>
        <family val="1"/>
      </rPr>
      <t>30-4-2</t>
    </r>
    <r>
      <rPr>
        <sz val="12"/>
        <color theme="1"/>
        <rFont val="標楷體"/>
        <family val="4"/>
        <charset val="136"/>
      </rPr>
      <t>：再保險資產風險資本額計算表</t>
    </r>
    <r>
      <rPr>
        <sz val="12"/>
        <color theme="1"/>
        <rFont val="Times New Roman"/>
        <family val="1"/>
      </rPr>
      <t>(</t>
    </r>
    <r>
      <rPr>
        <sz val="12"/>
        <color theme="1"/>
        <rFont val="標楷體"/>
        <family val="4"/>
        <charset val="136"/>
      </rPr>
      <t>保險期間超過一年之人身保險並認列分出責任準備之再保險業務</t>
    </r>
    <r>
      <rPr>
        <sz val="12"/>
        <color theme="1"/>
        <rFont val="Times New Roman"/>
        <family val="1"/>
      </rPr>
      <t>)</t>
    </r>
    <phoneticPr fontId="28" type="noConversion"/>
  </si>
  <si>
    <r>
      <rPr>
        <sz val="12"/>
        <color theme="1"/>
        <rFont val="標楷體"/>
        <family val="4"/>
        <charset val="136"/>
      </rPr>
      <t>表</t>
    </r>
    <r>
      <rPr>
        <sz val="12"/>
        <color theme="1"/>
        <rFont val="Times New Roman"/>
        <family val="1"/>
      </rPr>
      <t>30-5</t>
    </r>
    <r>
      <rPr>
        <sz val="12"/>
        <color theme="1"/>
        <rFont val="標楷體"/>
        <family val="4"/>
        <charset val="136"/>
      </rPr>
      <t>：</t>
    </r>
    <r>
      <rPr>
        <sz val="12"/>
        <color theme="1"/>
        <rFont val="Times New Roman"/>
        <family val="1"/>
      </rPr>
      <t>R3</t>
    </r>
    <r>
      <rPr>
        <sz val="12"/>
        <color theme="1"/>
        <rFont val="標楷體"/>
        <family val="4"/>
        <charset val="136"/>
      </rPr>
      <t>：核保風險計算表</t>
    </r>
  </si>
  <si>
    <r>
      <rPr>
        <sz val="12"/>
        <color theme="1"/>
        <rFont val="標楷體"/>
        <family val="4"/>
        <charset val="136"/>
      </rPr>
      <t>表</t>
    </r>
    <r>
      <rPr>
        <sz val="12"/>
        <color theme="1"/>
        <rFont val="Times New Roman"/>
        <family val="1"/>
      </rPr>
      <t>30-5-1</t>
    </r>
    <r>
      <rPr>
        <sz val="12"/>
        <color theme="1"/>
        <rFont val="標楷體"/>
        <family val="4"/>
        <charset val="136"/>
      </rPr>
      <t>：超過一年之人身保險業務風險計算表</t>
    </r>
    <phoneticPr fontId="28" type="noConversion"/>
  </si>
  <si>
    <r>
      <rPr>
        <sz val="12"/>
        <color theme="1"/>
        <rFont val="標楷體"/>
        <family val="4"/>
        <charset val="136"/>
      </rPr>
      <t>表</t>
    </r>
    <r>
      <rPr>
        <sz val="12"/>
        <color theme="1"/>
        <rFont val="Times New Roman"/>
        <family val="1"/>
      </rPr>
      <t>30-5-2</t>
    </r>
    <r>
      <rPr>
        <sz val="12"/>
        <color theme="1"/>
        <rFont val="標楷體"/>
        <family val="4"/>
        <charset val="136"/>
      </rPr>
      <t>：超過一年之人身保險業務淨自留危險保額報告表</t>
    </r>
    <phoneticPr fontId="28" type="noConversion"/>
  </si>
  <si>
    <r>
      <rPr>
        <sz val="12"/>
        <color theme="1"/>
        <rFont val="標楷體"/>
        <family val="4"/>
        <charset val="136"/>
      </rPr>
      <t>表</t>
    </r>
    <r>
      <rPr>
        <sz val="12"/>
        <color theme="1"/>
        <rFont val="Times New Roman"/>
        <family val="1"/>
      </rPr>
      <t>30-5-3</t>
    </r>
    <r>
      <rPr>
        <sz val="12"/>
        <color theme="1"/>
        <rFont val="標楷體"/>
        <family val="4"/>
        <charset val="136"/>
      </rPr>
      <t>：</t>
    </r>
    <r>
      <rPr>
        <sz val="12"/>
        <color theme="1"/>
        <rFont val="Times New Roman"/>
        <family val="1"/>
      </rPr>
      <t>R</t>
    </r>
    <r>
      <rPr>
        <vertAlign val="subscript"/>
        <sz val="12"/>
        <color theme="1"/>
        <rFont val="Times New Roman"/>
        <family val="1"/>
      </rPr>
      <t>3C</t>
    </r>
    <r>
      <rPr>
        <sz val="12"/>
        <color theme="1"/>
        <rFont val="標楷體"/>
        <family val="4"/>
        <charset val="136"/>
      </rPr>
      <t>：天災風險資本計算表</t>
    </r>
    <phoneticPr fontId="28" type="noConversion"/>
  </si>
  <si>
    <r>
      <rPr>
        <sz val="12"/>
        <color theme="1"/>
        <rFont val="標楷體"/>
        <family val="4"/>
        <charset val="136"/>
      </rPr>
      <t>表</t>
    </r>
    <r>
      <rPr>
        <sz val="12"/>
        <color theme="1"/>
        <rFont val="Times New Roman"/>
        <family val="1"/>
      </rPr>
      <t>30-6</t>
    </r>
    <r>
      <rPr>
        <sz val="12"/>
        <color theme="1"/>
        <rFont val="標楷體"/>
        <family val="4"/>
        <charset val="136"/>
      </rPr>
      <t>：</t>
    </r>
    <r>
      <rPr>
        <sz val="12"/>
        <color theme="1"/>
        <rFont val="Times New Roman"/>
        <family val="1"/>
      </rPr>
      <t>R4</t>
    </r>
    <r>
      <rPr>
        <sz val="12"/>
        <color theme="1"/>
        <rFont val="標楷體"/>
        <family val="4"/>
        <charset val="136"/>
      </rPr>
      <t>：資產負債配置風險計算表</t>
    </r>
  </si>
  <si>
    <r>
      <rPr>
        <sz val="12"/>
        <color theme="1"/>
        <rFont val="標楷體"/>
        <family val="4"/>
        <charset val="136"/>
      </rPr>
      <t>表</t>
    </r>
    <r>
      <rPr>
        <sz val="12"/>
        <color theme="1"/>
        <rFont val="Times New Roman"/>
        <family val="1"/>
      </rPr>
      <t>30-6-1</t>
    </r>
    <r>
      <rPr>
        <sz val="12"/>
        <color theme="1"/>
        <rFont val="標楷體"/>
        <family val="4"/>
        <charset val="136"/>
      </rPr>
      <t>：超過一年之人身保險業務利率風險計算表</t>
    </r>
    <phoneticPr fontId="30" type="noConversion"/>
  </si>
  <si>
    <r>
      <rPr>
        <sz val="12"/>
        <color theme="1"/>
        <rFont val="標楷體"/>
        <family val="4"/>
        <charset val="136"/>
      </rPr>
      <t>表</t>
    </r>
    <r>
      <rPr>
        <sz val="12"/>
        <color theme="1"/>
        <rFont val="Times New Roman"/>
        <family val="1"/>
      </rPr>
      <t>30-7</t>
    </r>
    <r>
      <rPr>
        <sz val="12"/>
        <color theme="1"/>
        <rFont val="標楷體"/>
        <family val="4"/>
        <charset val="136"/>
      </rPr>
      <t>：</t>
    </r>
    <r>
      <rPr>
        <sz val="12"/>
        <color theme="1"/>
        <rFont val="Times New Roman"/>
        <family val="1"/>
      </rPr>
      <t>R5</t>
    </r>
    <r>
      <rPr>
        <sz val="12"/>
        <color theme="1"/>
        <rFont val="標楷體"/>
        <family val="4"/>
        <charset val="136"/>
      </rPr>
      <t>：其他風險計算表</t>
    </r>
  </si>
  <si>
    <r>
      <rPr>
        <sz val="12"/>
        <color theme="1"/>
        <rFont val="標楷體"/>
        <family val="4"/>
        <charset val="136"/>
      </rPr>
      <t>表</t>
    </r>
    <r>
      <rPr>
        <sz val="12"/>
        <color theme="1"/>
        <rFont val="Times New Roman"/>
        <family val="1"/>
      </rPr>
      <t>30-8</t>
    </r>
    <r>
      <rPr>
        <sz val="12"/>
        <color theme="1"/>
        <rFont val="標楷體"/>
        <family val="4"/>
        <charset val="136"/>
      </rPr>
      <t>：自有資本總額計算表</t>
    </r>
    <phoneticPr fontId="2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</si>
  <si>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2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</si>
  <si>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2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</si>
  <si>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t>
    </r>
    <phoneticPr fontId="30"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</si>
  <si>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t>
    </r>
    <phoneticPr fontId="28" type="noConversion"/>
  </si>
  <si>
    <r>
      <rPr>
        <sz val="12"/>
        <color theme="1"/>
        <rFont val="標楷體"/>
        <family val="4"/>
        <charset val="136"/>
      </rPr>
      <t>表</t>
    </r>
    <r>
      <rPr>
        <sz val="12"/>
        <color theme="1"/>
        <rFont val="Times New Roman"/>
        <family val="1"/>
      </rPr>
      <t>30-8-6</t>
    </r>
    <r>
      <rPr>
        <sz val="12"/>
        <color theme="1"/>
        <rFont val="標楷體"/>
        <family val="4"/>
        <charset val="136"/>
      </rPr>
      <t>：資金運用收益率調整計算表</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</si>
  <si>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r>
      <rPr>
        <sz val="12"/>
        <color theme="1"/>
        <rFont val="Times New Roman"/>
        <family val="1"/>
      </rPr>
      <t>-</t>
    </r>
    <phoneticPr fontId="30" type="noConversion"/>
  </si>
  <si>
    <r>
      <rPr>
        <sz val="12"/>
        <color theme="1"/>
        <rFont val="標楷體"/>
        <family val="4"/>
        <charset val="136"/>
      </rPr>
      <t>表</t>
    </r>
    <r>
      <rPr>
        <sz val="12"/>
        <color theme="1"/>
        <rFont val="Times New Roman"/>
        <family val="1"/>
      </rPr>
      <t>30-8-8</t>
    </r>
    <r>
      <rPr>
        <sz val="12"/>
        <color theme="1"/>
        <rFont val="標楷體"/>
        <family val="4"/>
        <charset val="136"/>
      </rPr>
      <t>：天災相關異常業務損失特別準備金(財產再保險)</t>
    </r>
    <phoneticPr fontId="28" type="noConversion"/>
  </si>
  <si>
    <r>
      <rPr>
        <sz val="12"/>
        <color theme="1"/>
        <rFont val="標楷體"/>
        <family val="4"/>
        <charset val="136"/>
      </rPr>
      <t>表</t>
    </r>
    <r>
      <rPr>
        <sz val="12"/>
        <color theme="1"/>
        <rFont val="Times New Roman"/>
        <family val="1"/>
      </rPr>
      <t>30-9</t>
    </r>
    <r>
      <rPr>
        <sz val="12"/>
        <color theme="1"/>
        <rFont val="標楷體"/>
        <family val="4"/>
        <charset val="136"/>
      </rPr>
      <t>：信用評等資訊調整表</t>
    </r>
    <phoneticPr fontId="30"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</si>
  <si>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30" type="noConversion"/>
  </si>
  <si>
    <r>
      <rPr>
        <sz val="12"/>
        <color theme="1"/>
        <rFont val="標楷體"/>
        <family val="4"/>
        <charset val="136"/>
      </rPr>
      <t>表</t>
    </r>
    <r>
      <rPr>
        <sz val="12"/>
        <color theme="1"/>
        <rFont val="Times New Roman"/>
        <family val="1"/>
      </rPr>
      <t>30-11</t>
    </r>
    <r>
      <rPr>
        <sz val="12"/>
        <color theme="1"/>
        <rFont val="標楷體"/>
        <family val="4"/>
        <charset val="136"/>
      </rPr>
      <t>：核保風險之損失及業務集中調整係數試算表</t>
    </r>
    <phoneticPr fontId="30" type="noConversion"/>
  </si>
  <si>
    <r>
      <rPr>
        <sz val="12"/>
        <color theme="1"/>
        <rFont val="標楷體"/>
        <family val="4"/>
        <charset val="136"/>
      </rPr>
      <t>表</t>
    </r>
    <r>
      <rPr>
        <sz val="12"/>
        <color theme="1"/>
        <rFont val="Times New Roman"/>
        <family val="1"/>
      </rPr>
      <t>30-12</t>
    </r>
    <r>
      <rPr>
        <sz val="12"/>
        <color theme="1"/>
        <rFont val="標楷體"/>
        <family val="4"/>
        <charset val="136"/>
      </rPr>
      <t>：核保風險之成長風險係數試算表</t>
    </r>
    <phoneticPr fontId="30" type="noConversion"/>
  </si>
  <si>
    <r>
      <rPr>
        <sz val="12"/>
        <color theme="1"/>
        <rFont val="標楷體"/>
        <family val="4"/>
        <charset val="136"/>
      </rPr>
      <t>表</t>
    </r>
    <r>
      <rPr>
        <sz val="12"/>
        <color theme="1"/>
        <rFont val="Times New Roman"/>
        <family val="1"/>
      </rPr>
      <t>30-13</t>
    </r>
    <r>
      <rPr>
        <sz val="12"/>
        <color theme="1"/>
        <rFont val="標楷體"/>
        <family val="4"/>
        <charset val="136"/>
      </rPr>
      <t>：投資資產信用評等資訊表</t>
    </r>
    <phoneticPr fontId="30"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</si>
  <si>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30" type="noConversion"/>
  </si>
  <si>
    <r>
      <rPr>
        <sz val="12"/>
        <color theme="1"/>
        <rFont val="標楷體"/>
        <family val="4"/>
        <charset val="136"/>
      </rPr>
      <t>表</t>
    </r>
    <r>
      <rPr>
        <sz val="12"/>
        <color theme="1"/>
        <rFont val="Times New Roman"/>
        <family val="1"/>
      </rPr>
      <t>30-15</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風險資本額計算表</t>
    </r>
    <phoneticPr fontId="30" type="noConversion"/>
  </si>
  <si>
    <r>
      <rPr>
        <sz val="12"/>
        <color theme="1"/>
        <rFont val="標楷體"/>
        <family val="4"/>
        <charset val="136"/>
      </rPr>
      <t>表</t>
    </r>
    <r>
      <rPr>
        <sz val="12"/>
        <color theme="1"/>
        <rFont val="Times New Roman"/>
        <family val="1"/>
      </rPr>
      <t>30-16</t>
    </r>
    <r>
      <rPr>
        <sz val="12"/>
        <color theme="1"/>
        <rFont val="標楷體"/>
        <family val="4"/>
        <charset val="136"/>
      </rPr>
      <t>：國外借券再投資風險資本額計算表</t>
    </r>
    <phoneticPr fontId="30"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</si>
  <si>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phoneticPr fontId="30"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</si>
  <si>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phoneticPr fontId="30" type="noConversion"/>
  </si>
  <si>
    <r>
      <rPr>
        <sz val="12"/>
        <color theme="1"/>
        <rFont val="標楷體"/>
        <family val="4"/>
        <charset val="136"/>
      </rPr>
      <t>表</t>
    </r>
    <r>
      <rPr>
        <sz val="12"/>
        <color theme="1"/>
        <rFont val="Times New Roman"/>
        <family val="1"/>
      </rPr>
      <t>30-14-3</t>
    </r>
    <r>
      <rPr>
        <sz val="12"/>
        <color theme="1"/>
        <rFont val="標楷體"/>
        <family val="4"/>
        <charset val="136"/>
      </rPr>
      <t>：股票逆景氣循環措施調整項計算表</t>
    </r>
    <phoneticPr fontId="30" type="noConversion"/>
  </si>
  <si>
    <r>
      <rPr>
        <sz val="12"/>
        <color theme="1"/>
        <rFont val="標楷體"/>
        <family val="4"/>
        <charset val="136"/>
      </rPr>
      <t>所稱填報頻率係指保險業應按所列期間填報該表</t>
    </r>
    <r>
      <rPr>
        <sz val="12"/>
        <color theme="1"/>
        <rFont val="Times New Roman"/>
        <family val="1"/>
      </rPr>
      <t>,</t>
    </r>
    <r>
      <rPr>
        <sz val="12"/>
        <color theme="1"/>
        <rFont val="標楷體"/>
        <family val="4"/>
        <charset val="136"/>
      </rPr>
      <t>並向財團法人保險事業發展中心傳送更新之電子檔資料</t>
    </r>
    <phoneticPr fontId="30" type="noConversion"/>
  </si>
  <si>
    <r>
      <rPr>
        <sz val="12"/>
        <color theme="1"/>
        <rFont val="標楷體"/>
        <family val="4"/>
        <charset val="136"/>
      </rPr>
      <t>所稱異動時需即時申報係指該表內容有異動時</t>
    </r>
    <r>
      <rPr>
        <sz val="12"/>
        <color theme="1"/>
        <rFont val="Times New Roman"/>
        <family val="1"/>
      </rPr>
      <t>,</t>
    </r>
    <r>
      <rPr>
        <sz val="12"/>
        <color theme="1"/>
        <rFont val="標楷體"/>
        <family val="4"/>
        <charset val="136"/>
      </rPr>
      <t>應於三日內向財團法人保險事業發展中心傳送電子檔資料</t>
    </r>
    <phoneticPr fontId="30" type="noConversion"/>
  </si>
  <si>
    <r>
      <rPr>
        <sz val="12"/>
        <color theme="1"/>
        <rFont val="標楷體"/>
        <family val="4"/>
        <charset val="136"/>
      </rPr>
      <t>本報表部分欄位係因系統開發而預先保留</t>
    </r>
    <r>
      <rPr>
        <sz val="12"/>
        <color theme="1"/>
        <rFont val="Times New Roman"/>
        <family val="1"/>
      </rPr>
      <t>,</t>
    </r>
    <r>
      <rPr>
        <sz val="12"/>
        <color theme="1"/>
        <rFont val="標楷體"/>
        <family val="4"/>
        <charset val="136"/>
      </rPr>
      <t>不代表已核准保險業得辦理該類業務或資金運用</t>
    </r>
    <r>
      <rPr>
        <sz val="12"/>
        <color theme="1"/>
        <rFont val="Times New Roman"/>
        <family val="1"/>
      </rPr>
      <t>,</t>
    </r>
    <r>
      <rPr>
        <sz val="12"/>
        <color theme="1"/>
        <rFont val="標楷體"/>
        <family val="4"/>
        <charset val="136"/>
      </rPr>
      <t>保險業辦理該類業務應依保險相關法規之規定</t>
    </r>
    <phoneticPr fontId="30" type="noConversion"/>
  </si>
  <si>
    <r>
      <rPr>
        <sz val="12"/>
        <color theme="1"/>
        <rFont val="標楷體"/>
        <family val="4"/>
        <charset val="136"/>
      </rPr>
      <t>本各項月季或半年報送之報表</t>
    </r>
    <r>
      <rPr>
        <sz val="12"/>
        <color theme="1"/>
        <rFont val="Times New Roman"/>
        <family val="1"/>
      </rPr>
      <t>,</t>
    </r>
    <r>
      <rPr>
        <sz val="12"/>
        <color theme="1"/>
        <rFont val="標楷體"/>
        <family val="4"/>
        <charset val="136"/>
      </rPr>
      <t>除有特別標示說明外</t>
    </r>
    <r>
      <rPr>
        <sz val="12"/>
        <color theme="1"/>
        <rFont val="Times New Roman"/>
        <family val="1"/>
      </rPr>
      <t>,</t>
    </r>
    <r>
      <rPr>
        <sz val="12"/>
        <color theme="1"/>
        <rFont val="標楷體"/>
        <family val="4"/>
        <charset val="136"/>
      </rPr>
      <t>悉以本年度累積數填報</t>
    </r>
    <r>
      <rPr>
        <sz val="12"/>
        <color theme="1"/>
        <rFont val="Times New Roman"/>
        <family val="1"/>
      </rPr>
      <t>,</t>
    </r>
    <r>
      <rPr>
        <sz val="12"/>
        <color theme="1"/>
        <rFont val="標楷體"/>
        <family val="4"/>
        <charset val="136"/>
      </rPr>
      <t>屬月份資料者於填報年報時免填</t>
    </r>
    <phoneticPr fontId="30"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</si>
  <si>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：簽證精算人員意見書應依中華民國精算學會發布之精算意見書範本編製，年報適用。</t>
    </r>
    <phoneticPr fontId="30"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</si>
  <si>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：簽證精算人員查核意見書係指簽證精算人員對第</t>
    </r>
    <r>
      <rPr>
        <sz val="12"/>
        <color theme="1"/>
        <rFont val="Times New Roman"/>
        <family val="1"/>
      </rPr>
      <t>(7)</t>
    </r>
    <r>
      <rPr>
        <sz val="12"/>
        <color theme="1"/>
        <rFont val="標楷體"/>
        <family val="4"/>
        <charset val="136"/>
      </rPr>
      <t>欄簽證精算人員查核表格表示之意見，半年報適用。</t>
    </r>
    <phoneticPr fontId="30" type="noConversion"/>
  </si>
  <si>
    <r>
      <t>______</t>
    </r>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年度報表</t>
    </r>
  </si>
  <si>
    <r>
      <rPr>
        <sz val="12"/>
        <color theme="1"/>
        <rFont val="標楷體"/>
        <family val="4"/>
        <charset val="136"/>
      </rPr>
      <t>資產負債表日</t>
    </r>
    <phoneticPr fontId="30" type="noConversion"/>
  </si>
  <si>
    <r>
      <rPr>
        <sz val="12"/>
        <color theme="1"/>
        <rFont val="標楷體"/>
        <family val="4"/>
        <charset val="136"/>
      </rPr>
      <t>三年移動平均計算起始日</t>
    </r>
    <phoneticPr fontId="30" type="noConversion"/>
  </si>
  <si>
    <r>
      <rPr>
        <b/>
        <sz val="12"/>
        <color theme="1"/>
        <rFont val="標楷體"/>
        <family val="4"/>
        <charset val="136"/>
      </rPr>
      <t>指數名稱</t>
    </r>
    <phoneticPr fontId="30" type="noConversion"/>
  </si>
  <si>
    <r>
      <rPr>
        <b/>
        <sz val="12"/>
        <color theme="1"/>
        <rFont val="標楷體"/>
        <family val="4"/>
        <charset val="136"/>
      </rPr>
      <t>台灣證交所加權股價報酬指數</t>
    </r>
  </si>
  <si>
    <r>
      <rPr>
        <b/>
        <sz val="12"/>
        <color theme="1"/>
        <rFont val="標楷體"/>
        <family val="4"/>
        <charset val="136"/>
      </rPr>
      <t>櫃買中心加權股價報酬指數</t>
    </r>
  </si>
  <si>
    <r>
      <rPr>
        <b/>
        <sz val="12"/>
        <color theme="1"/>
        <rFont val="標楷體"/>
        <family val="4"/>
        <charset val="136"/>
      </rPr>
      <t>指數</t>
    </r>
    <phoneticPr fontId="30" type="noConversion"/>
  </si>
  <si>
    <r>
      <rPr>
        <b/>
        <sz val="12"/>
        <color theme="1"/>
        <rFont val="標楷體"/>
        <family val="4"/>
        <charset val="136"/>
      </rPr>
      <t>日曆日</t>
    </r>
    <phoneticPr fontId="30" type="noConversion"/>
  </si>
  <si>
    <r>
      <rPr>
        <b/>
        <sz val="12"/>
        <color theme="1"/>
        <rFont val="標楷體"/>
        <family val="4"/>
        <charset val="136"/>
      </rPr>
      <t>收盤價</t>
    </r>
    <phoneticPr fontId="30" type="noConversion"/>
  </si>
  <si>
    <r>
      <rPr>
        <b/>
        <sz val="12"/>
        <color theme="1"/>
        <rFont val="標楷體"/>
        <family val="4"/>
        <charset val="136"/>
      </rPr>
      <t>資產負債表日收盤價</t>
    </r>
    <r>
      <rPr>
        <b/>
        <sz val="12"/>
        <color theme="1"/>
        <rFont val="Times New Roman"/>
        <family val="1"/>
      </rPr>
      <t>(CI)</t>
    </r>
    <phoneticPr fontId="30" type="noConversion"/>
  </si>
  <si>
    <r>
      <rPr>
        <b/>
        <sz val="12"/>
        <color theme="1"/>
        <rFont val="標楷體"/>
        <family val="4"/>
        <charset val="136"/>
      </rPr>
      <t>三年移動平均收盤價</t>
    </r>
    <r>
      <rPr>
        <b/>
        <sz val="12"/>
        <color theme="1"/>
        <rFont val="Times New Roman"/>
        <family val="1"/>
      </rPr>
      <t>(AI</t>
    </r>
    <r>
      <rPr>
        <vertAlign val="subscript"/>
        <sz val="12"/>
        <color theme="1"/>
        <rFont val="Times New Roman"/>
        <family val="1"/>
      </rPr>
      <t>3y</t>
    </r>
    <r>
      <rPr>
        <sz val="12"/>
        <color theme="1"/>
        <rFont val="Times New Roman"/>
        <family val="1"/>
      </rPr>
      <t>)</t>
    </r>
    <phoneticPr fontId="30" type="noConversion"/>
  </si>
  <si>
    <r>
      <rPr>
        <b/>
        <sz val="12"/>
        <color theme="1"/>
        <rFont val="標楷體"/>
        <family val="4"/>
        <charset val="136"/>
      </rPr>
      <t>調整項</t>
    </r>
    <r>
      <rPr>
        <b/>
        <sz val="12"/>
        <color theme="1"/>
        <rFont val="Times New Roman"/>
        <family val="1"/>
      </rPr>
      <t xml:space="preserve"> × 0.85</t>
    </r>
  </si>
  <si>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t>
    </r>
    <r>
      <rPr>
        <sz val="12"/>
        <color theme="1"/>
        <rFont val="Times New Roman"/>
        <family val="1"/>
      </rPr>
      <t>(</t>
    </r>
    <r>
      <rPr>
        <sz val="12"/>
        <color theme="1"/>
        <rFont val="標楷體"/>
        <family val="4"/>
        <charset val="136"/>
      </rPr>
      <t>月</t>
    </r>
    <r>
      <rPr>
        <sz val="12"/>
        <color theme="1"/>
        <rFont val="Times New Roman"/>
        <family val="1"/>
      </rPr>
      <t>)</t>
    </r>
    <r>
      <rPr>
        <sz val="12"/>
        <color theme="1"/>
        <rFont val="標楷體"/>
        <family val="4"/>
        <charset val="136"/>
      </rPr>
      <t>報表</t>
    </r>
    <phoneticPr fontId="28"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</si>
  <si>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r>
      <rPr>
        <sz val="12"/>
        <color theme="1"/>
        <rFont val="Times New Roman"/>
        <family val="1"/>
      </rPr>
      <t>(</t>
    </r>
    <r>
      <rPr>
        <sz val="12"/>
        <color theme="1"/>
        <rFont val="標楷體"/>
        <family val="4"/>
        <charset val="136"/>
      </rPr>
      <t>計算期間：</t>
    </r>
    <r>
      <rPr>
        <sz val="12"/>
        <color theme="1"/>
        <rFont val="Times New Roman"/>
        <family val="1"/>
      </rPr>
      <t>110/1/1~110/12/31)</t>
    </r>
    <phoneticPr fontId="28" type="noConversion"/>
  </si>
  <si>
    <r>
      <rPr>
        <sz val="12"/>
        <color theme="1"/>
        <rFont val="標楷體"/>
        <family val="4"/>
        <charset val="136"/>
      </rPr>
      <t>單位：新台幣元</t>
    </r>
  </si>
  <si>
    <r>
      <rPr>
        <b/>
        <sz val="12"/>
        <color theme="1"/>
        <rFont val="標楷體"/>
        <family val="4"/>
        <charset val="136"/>
      </rPr>
      <t>證劵代號</t>
    </r>
    <phoneticPr fontId="28" type="noConversion"/>
  </si>
  <si>
    <r>
      <rPr>
        <b/>
        <sz val="12"/>
        <color theme="1"/>
        <rFont val="標楷體"/>
        <family val="4"/>
        <charset val="136"/>
      </rPr>
      <t>證劵名稱</t>
    </r>
    <phoneticPr fontId="28" type="noConversion"/>
  </si>
  <si>
    <r>
      <rPr>
        <b/>
        <sz val="12"/>
        <color theme="1"/>
        <rFont val="標楷體"/>
        <family val="4"/>
        <charset val="136"/>
      </rPr>
      <t>證劵種類</t>
    </r>
    <phoneticPr fontId="28" type="noConversion"/>
  </si>
  <si>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phoneticPr fontId="28" type="noConversion"/>
  </si>
  <si>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phoneticPr fontId="28" type="noConversion"/>
  </si>
  <si>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t>
    </r>
    <phoneticPr fontId="28"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</si>
  <si>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phoneticPr fontId="28"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</si>
  <si>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)beta</t>
    </r>
    <r>
      <rPr>
        <b/>
        <sz val="12"/>
        <color theme="1"/>
        <rFont val="標楷體"/>
        <family val="4"/>
        <charset val="136"/>
      </rPr>
      <t>值</t>
    </r>
  </si>
  <si>
    <r>
      <rPr>
        <b/>
        <sz val="12"/>
        <color theme="1"/>
        <rFont val="標楷體"/>
        <family val="4"/>
        <charset val="136"/>
      </rPr>
      <t>備註</t>
    </r>
  </si>
  <si>
    <r>
      <rPr>
        <sz val="12"/>
        <color theme="1"/>
        <rFont val="標楷體"/>
        <family val="4"/>
        <charset val="136"/>
      </rPr>
      <t>元大富櫃</t>
    </r>
    <r>
      <rPr>
        <sz val="12"/>
        <color theme="1"/>
        <rFont val="Times New Roman"/>
        <family val="1"/>
      </rPr>
      <t>50</t>
    </r>
  </si>
  <si>
    <r>
      <rPr>
        <b/>
        <sz val="12"/>
        <color theme="1"/>
        <rFont val="標楷體"/>
        <family val="4"/>
        <charset val="136"/>
      </rPr>
      <t>公司</t>
    </r>
    <r>
      <rPr>
        <b/>
        <sz val="12"/>
        <color theme="1"/>
        <rFont val="Times New Roman"/>
        <family val="1"/>
      </rPr>
      <t>beta</t>
    </r>
    <r>
      <rPr>
        <b/>
        <sz val="12"/>
        <color theme="1"/>
        <rFont val="標楷體"/>
        <family val="4"/>
        <charset val="136"/>
      </rPr>
      <t>值</t>
    </r>
    <phoneticPr fontId="28" type="noConversion"/>
  </si>
  <si>
    <r>
      <rPr>
        <sz val="12"/>
        <color theme="1"/>
        <rFont val="標楷體"/>
        <family val="4"/>
        <charset val="136"/>
      </rPr>
      <t>永豐台灣</t>
    </r>
    <r>
      <rPr>
        <sz val="12"/>
        <color theme="1"/>
        <rFont val="Times New Roman"/>
        <family val="1"/>
      </rPr>
      <t>ESG</t>
    </r>
    <phoneticPr fontId="76" type="noConversion"/>
  </si>
  <si>
    <r>
      <rPr>
        <sz val="12"/>
        <color theme="1"/>
        <rFont val="標楷體"/>
        <family val="4"/>
        <charset val="136"/>
      </rPr>
      <t>成立未滿一年</t>
    </r>
    <r>
      <rPr>
        <sz val="12"/>
        <color theme="1"/>
        <rFont val="Times New Roman"/>
        <family val="1"/>
      </rPr>
      <t>,</t>
    </r>
    <r>
      <rPr>
        <sz val="12"/>
        <color theme="1"/>
        <rFont val="標楷體"/>
        <family val="4"/>
        <charset val="136"/>
      </rPr>
      <t>以中華民國投信投顧公會</t>
    </r>
    <r>
      <rPr>
        <sz val="12"/>
        <color theme="1"/>
        <rFont val="Times New Roman"/>
        <family val="1"/>
      </rPr>
      <t>110</t>
    </r>
    <r>
      <rPr>
        <sz val="12"/>
        <color theme="1"/>
        <rFont val="標楷體"/>
        <family val="4"/>
        <charset val="136"/>
      </rPr>
      <t>年</t>
    </r>
    <r>
      <rPr>
        <sz val="12"/>
        <color theme="1"/>
        <rFont val="Times New Roman"/>
        <family val="1"/>
      </rPr>
      <t>12</t>
    </r>
    <r>
      <rPr>
        <sz val="12"/>
        <color theme="1"/>
        <rFont val="標楷體"/>
        <family val="4"/>
        <charset val="136"/>
      </rPr>
      <t>月公佈之基金績效評比所有股票型基金</t>
    </r>
    <r>
      <rPr>
        <sz val="12"/>
        <color theme="1"/>
        <rFont val="Times New Roman"/>
        <family val="1"/>
      </rPr>
      <t>/</t>
    </r>
    <r>
      <rPr>
        <sz val="12"/>
        <color theme="1"/>
        <rFont val="標楷體"/>
        <family val="4"/>
        <charset val="136"/>
      </rPr>
      <t>投資國內</t>
    </r>
    <r>
      <rPr>
        <sz val="12"/>
        <color theme="1"/>
        <rFont val="Times New Roman"/>
        <family val="1"/>
      </rPr>
      <t>/</t>
    </r>
    <r>
      <rPr>
        <sz val="12"/>
        <color theme="1"/>
        <rFont val="標楷體"/>
        <family val="4"/>
        <charset val="136"/>
      </rPr>
      <t>一般股票型平均</t>
    </r>
    <r>
      <rPr>
        <sz val="12"/>
        <color theme="1"/>
        <rFont val="Times New Roman"/>
        <family val="1"/>
      </rPr>
      <t>beta</t>
    </r>
    <r>
      <rPr>
        <sz val="12"/>
        <color theme="1"/>
        <rFont val="標楷體"/>
        <family val="4"/>
        <charset val="136"/>
      </rPr>
      <t>值</t>
    </r>
    <r>
      <rPr>
        <sz val="12"/>
        <color theme="1"/>
        <rFont val="Times New Roman"/>
        <family val="1"/>
      </rPr>
      <t>(12</t>
    </r>
    <r>
      <rPr>
        <sz val="12"/>
        <color theme="1"/>
        <rFont val="標楷體"/>
        <family val="4"/>
        <charset val="136"/>
      </rPr>
      <t>個月</t>
    </r>
    <r>
      <rPr>
        <sz val="12"/>
        <color theme="1"/>
        <rFont val="Times New Roman"/>
        <family val="1"/>
      </rPr>
      <t>)</t>
    </r>
    <r>
      <rPr>
        <sz val="12"/>
        <color theme="1"/>
        <rFont val="標楷體"/>
        <family val="4"/>
        <charset val="136"/>
      </rPr>
      <t>代替</t>
    </r>
  </si>
  <si>
    <r>
      <rPr>
        <sz val="12"/>
        <color theme="1"/>
        <rFont val="標楷體"/>
        <family val="4"/>
        <charset val="136"/>
      </rPr>
      <t>茂生農經</t>
    </r>
  </si>
  <si>
    <r>
      <rPr>
        <sz val="12"/>
        <color theme="1"/>
        <rFont val="標楷體"/>
        <family val="4"/>
        <charset val="136"/>
      </rPr>
      <t>上櫃股票</t>
    </r>
  </si>
  <si>
    <r>
      <rPr>
        <sz val="12"/>
        <color theme="1"/>
        <rFont val="標楷體"/>
        <family val="4"/>
        <charset val="136"/>
      </rPr>
      <t>其祥</t>
    </r>
    <r>
      <rPr>
        <sz val="12"/>
        <color theme="1"/>
        <rFont val="Times New Roman"/>
        <family val="1"/>
      </rPr>
      <t>-KY</t>
    </r>
  </si>
  <si>
    <r>
      <rPr>
        <sz val="12"/>
        <color theme="1"/>
        <rFont val="標楷體"/>
        <family val="4"/>
        <charset val="136"/>
      </rPr>
      <t>安心</t>
    </r>
  </si>
  <si>
    <r>
      <rPr>
        <sz val="12"/>
        <color theme="1"/>
        <rFont val="標楷體"/>
        <family val="4"/>
        <charset val="136"/>
      </rPr>
      <t>德麥</t>
    </r>
  </si>
  <si>
    <r>
      <rPr>
        <sz val="12"/>
        <color theme="1"/>
        <rFont val="標楷體"/>
        <family val="4"/>
        <charset val="136"/>
      </rPr>
      <t>漢來美食</t>
    </r>
  </si>
  <si>
    <r>
      <rPr>
        <sz val="12"/>
        <color theme="1"/>
        <rFont val="標楷體"/>
        <family val="4"/>
        <charset val="136"/>
      </rPr>
      <t>台翰</t>
    </r>
  </si>
  <si>
    <r>
      <rPr>
        <sz val="12"/>
        <color theme="1"/>
        <rFont val="標楷體"/>
        <family val="4"/>
        <charset val="136"/>
      </rPr>
      <t>精華</t>
    </r>
  </si>
  <si>
    <r>
      <rPr>
        <sz val="12"/>
        <color theme="1"/>
        <rFont val="標楷體"/>
        <family val="4"/>
        <charset val="136"/>
      </rPr>
      <t>濱川</t>
    </r>
  </si>
  <si>
    <r>
      <rPr>
        <sz val="12"/>
        <color theme="1"/>
        <rFont val="標楷體"/>
        <family val="4"/>
        <charset val="136"/>
      </rPr>
      <t>力肯</t>
    </r>
  </si>
  <si>
    <r>
      <rPr>
        <sz val="12"/>
        <color theme="1"/>
        <rFont val="標楷體"/>
        <family val="4"/>
        <charset val="136"/>
      </rPr>
      <t>新麥</t>
    </r>
  </si>
  <si>
    <r>
      <rPr>
        <sz val="12"/>
        <color theme="1"/>
        <rFont val="標楷體"/>
        <family val="4"/>
        <charset val="136"/>
      </rPr>
      <t>精剛</t>
    </r>
  </si>
  <si>
    <r>
      <rPr>
        <sz val="12"/>
        <color theme="1"/>
        <rFont val="標楷體"/>
        <family val="4"/>
        <charset val="136"/>
      </rPr>
      <t>和勤</t>
    </r>
  </si>
  <si>
    <r>
      <rPr>
        <sz val="12"/>
        <color theme="1"/>
        <rFont val="標楷體"/>
        <family val="4"/>
        <charset val="136"/>
      </rPr>
      <t>駿吉</t>
    </r>
    <r>
      <rPr>
        <sz val="12"/>
        <color theme="1"/>
        <rFont val="Times New Roman"/>
        <family val="1"/>
      </rPr>
      <t>-KY</t>
    </r>
  </si>
  <si>
    <r>
      <rPr>
        <sz val="12"/>
        <color theme="1"/>
        <rFont val="標楷體"/>
        <family val="4"/>
        <charset val="136"/>
      </rPr>
      <t>祺驊</t>
    </r>
  </si>
  <si>
    <r>
      <rPr>
        <sz val="12"/>
        <color theme="1"/>
        <rFont val="標楷體"/>
        <family val="4"/>
        <charset val="136"/>
      </rPr>
      <t>川寶</t>
    </r>
  </si>
  <si>
    <r>
      <rPr>
        <sz val="12"/>
        <color theme="1"/>
        <rFont val="標楷體"/>
        <family val="4"/>
        <charset val="136"/>
      </rPr>
      <t>宏佳騰</t>
    </r>
  </si>
  <si>
    <r>
      <rPr>
        <sz val="12"/>
        <color theme="1"/>
        <rFont val="標楷體"/>
        <family val="4"/>
        <charset val="136"/>
      </rPr>
      <t>台蠟</t>
    </r>
  </si>
  <si>
    <r>
      <rPr>
        <sz val="12"/>
        <color theme="1"/>
        <rFont val="標楷體"/>
        <family val="4"/>
        <charset val="136"/>
      </rPr>
      <t>南光</t>
    </r>
  </si>
  <si>
    <r>
      <rPr>
        <sz val="12"/>
        <color theme="1"/>
        <rFont val="標楷體"/>
        <family val="4"/>
        <charset val="136"/>
      </rPr>
      <t>生泰</t>
    </r>
  </si>
  <si>
    <r>
      <rPr>
        <sz val="12"/>
        <color theme="1"/>
        <rFont val="標楷體"/>
        <family val="4"/>
        <charset val="136"/>
      </rPr>
      <t>合世</t>
    </r>
  </si>
  <si>
    <r>
      <rPr>
        <sz val="12"/>
        <color theme="1"/>
        <rFont val="標楷體"/>
        <family val="4"/>
        <charset val="136"/>
      </rPr>
      <t>訊聯</t>
    </r>
  </si>
  <si>
    <r>
      <rPr>
        <sz val="12"/>
        <color theme="1"/>
        <rFont val="標楷體"/>
        <family val="4"/>
        <charset val="136"/>
      </rPr>
      <t>光洋科</t>
    </r>
  </si>
  <si>
    <r>
      <rPr>
        <sz val="12"/>
        <color theme="1"/>
        <rFont val="標楷體"/>
        <family val="4"/>
        <charset val="136"/>
      </rPr>
      <t>杏昌</t>
    </r>
  </si>
  <si>
    <r>
      <rPr>
        <sz val="12"/>
        <color theme="1"/>
        <rFont val="標楷體"/>
        <family val="4"/>
        <charset val="136"/>
      </rPr>
      <t>金穎生技</t>
    </r>
  </si>
  <si>
    <r>
      <rPr>
        <sz val="12"/>
        <color theme="1"/>
        <rFont val="標楷體"/>
        <family val="4"/>
        <charset val="136"/>
      </rPr>
      <t>易威</t>
    </r>
  </si>
  <si>
    <r>
      <rPr>
        <sz val="12"/>
        <color theme="1"/>
        <rFont val="標楷體"/>
        <family val="4"/>
        <charset val="136"/>
      </rPr>
      <t>寶利徠</t>
    </r>
  </si>
  <si>
    <r>
      <rPr>
        <sz val="12"/>
        <color theme="1"/>
        <rFont val="標楷體"/>
        <family val="4"/>
        <charset val="136"/>
      </rPr>
      <t>富喬</t>
    </r>
  </si>
  <si>
    <r>
      <rPr>
        <sz val="12"/>
        <color theme="1"/>
        <rFont val="標楷體"/>
        <family val="4"/>
        <charset val="136"/>
      </rPr>
      <t>唐榮</t>
    </r>
  </si>
  <si>
    <r>
      <rPr>
        <sz val="12"/>
        <color theme="1"/>
        <rFont val="標楷體"/>
        <family val="4"/>
        <charset val="136"/>
      </rPr>
      <t>風青</t>
    </r>
  </si>
  <si>
    <r>
      <rPr>
        <sz val="12"/>
        <color theme="1"/>
        <rFont val="標楷體"/>
        <family val="4"/>
        <charset val="136"/>
      </rPr>
      <t>世鎧</t>
    </r>
  </si>
  <si>
    <r>
      <rPr>
        <sz val="12"/>
        <color theme="1"/>
        <rFont val="標楷體"/>
        <family val="4"/>
        <charset val="136"/>
      </rPr>
      <t>晉椿</t>
    </r>
  </si>
  <si>
    <r>
      <rPr>
        <sz val="12"/>
        <color theme="1"/>
        <rFont val="標楷體"/>
        <family val="4"/>
        <charset val="136"/>
      </rPr>
      <t>世豐</t>
    </r>
  </si>
  <si>
    <r>
      <rPr>
        <sz val="12"/>
        <color theme="1"/>
        <rFont val="標楷體"/>
        <family val="4"/>
        <charset val="136"/>
      </rPr>
      <t>世德</t>
    </r>
  </si>
  <si>
    <r>
      <rPr>
        <sz val="12"/>
        <color theme="1"/>
        <rFont val="標楷體"/>
        <family val="4"/>
        <charset val="136"/>
      </rPr>
      <t>嘉鋼</t>
    </r>
  </si>
  <si>
    <r>
      <rPr>
        <sz val="12"/>
        <color theme="1"/>
        <rFont val="標楷體"/>
        <family val="4"/>
        <charset val="136"/>
      </rPr>
      <t>精湛</t>
    </r>
  </si>
  <si>
    <r>
      <rPr>
        <sz val="12"/>
        <color theme="1"/>
        <rFont val="標楷體"/>
        <family val="4"/>
        <charset val="136"/>
      </rPr>
      <t>大甲</t>
    </r>
  </si>
  <si>
    <r>
      <rPr>
        <sz val="12"/>
        <color theme="1"/>
        <rFont val="標楷體"/>
        <family val="4"/>
        <charset val="136"/>
      </rPr>
      <t>泰茂</t>
    </r>
  </si>
  <si>
    <r>
      <rPr>
        <sz val="12"/>
        <color theme="1"/>
        <rFont val="標楷體"/>
        <family val="4"/>
        <charset val="136"/>
      </rPr>
      <t>謚源</t>
    </r>
  </si>
  <si>
    <r>
      <rPr>
        <sz val="12"/>
        <color theme="1"/>
        <rFont val="標楷體"/>
        <family val="4"/>
        <charset val="136"/>
      </rPr>
      <t>綠意</t>
    </r>
  </si>
  <si>
    <r>
      <rPr>
        <sz val="12"/>
        <color theme="1"/>
        <rFont val="標楷體"/>
        <family val="4"/>
        <charset val="136"/>
      </rPr>
      <t>大車隊</t>
    </r>
  </si>
  <si>
    <r>
      <rPr>
        <sz val="12"/>
        <color theme="1"/>
        <rFont val="標楷體"/>
        <family val="4"/>
        <charset val="136"/>
      </rPr>
      <t>正德</t>
    </r>
  </si>
  <si>
    <r>
      <rPr>
        <sz val="12"/>
        <color theme="1"/>
        <rFont val="標楷體"/>
        <family val="4"/>
        <charset val="136"/>
      </rPr>
      <t>捷迅</t>
    </r>
  </si>
  <si>
    <r>
      <rPr>
        <sz val="12"/>
        <color theme="1"/>
        <rFont val="標楷體"/>
        <family val="4"/>
        <charset val="136"/>
      </rPr>
      <t>晶悅</t>
    </r>
  </si>
  <si>
    <r>
      <rPr>
        <sz val="12"/>
        <color theme="1"/>
        <rFont val="標楷體"/>
        <family val="4"/>
        <charset val="136"/>
      </rPr>
      <t>燦星旅</t>
    </r>
  </si>
  <si>
    <r>
      <rPr>
        <sz val="12"/>
        <color theme="1"/>
        <rFont val="標楷體"/>
        <family val="4"/>
        <charset val="136"/>
      </rPr>
      <t>富驛</t>
    </r>
    <r>
      <rPr>
        <sz val="12"/>
        <color theme="1"/>
        <rFont val="Times New Roman"/>
        <family val="1"/>
      </rPr>
      <t>-KY</t>
    </r>
  </si>
  <si>
    <r>
      <rPr>
        <sz val="12"/>
        <color theme="1"/>
        <rFont val="標楷體"/>
        <family val="4"/>
        <charset val="136"/>
      </rPr>
      <t>雅茗</t>
    </r>
    <r>
      <rPr>
        <sz val="12"/>
        <color theme="1"/>
        <rFont val="Times New Roman"/>
        <family val="1"/>
      </rPr>
      <t>-KY</t>
    </r>
  </si>
  <si>
    <r>
      <rPr>
        <sz val="12"/>
        <color theme="1"/>
        <rFont val="標楷體"/>
        <family val="4"/>
        <charset val="136"/>
      </rPr>
      <t>瓦城</t>
    </r>
  </si>
  <si>
    <r>
      <rPr>
        <sz val="12"/>
        <color theme="1"/>
        <rFont val="標楷體"/>
        <family val="4"/>
        <charset val="136"/>
      </rPr>
      <t>六角</t>
    </r>
  </si>
  <si>
    <r>
      <rPr>
        <sz val="12"/>
        <color theme="1"/>
        <rFont val="標楷體"/>
        <family val="4"/>
        <charset val="136"/>
      </rPr>
      <t>易飛網</t>
    </r>
  </si>
  <si>
    <r>
      <rPr>
        <sz val="12"/>
        <color theme="1"/>
        <rFont val="標楷體"/>
        <family val="4"/>
        <charset val="136"/>
      </rPr>
      <t>富野</t>
    </r>
  </si>
  <si>
    <r>
      <rPr>
        <sz val="12"/>
        <color theme="1"/>
        <rFont val="標楷體"/>
        <family val="4"/>
        <charset val="136"/>
      </rPr>
      <t>天蔥</t>
    </r>
  </si>
  <si>
    <r>
      <rPr>
        <sz val="12"/>
        <color theme="1"/>
        <rFont val="標楷體"/>
        <family val="4"/>
        <charset val="136"/>
      </rPr>
      <t>山富</t>
    </r>
  </si>
  <si>
    <r>
      <rPr>
        <sz val="12"/>
        <color theme="1"/>
        <rFont val="標楷體"/>
        <family val="4"/>
        <charset val="136"/>
      </rPr>
      <t>五福</t>
    </r>
  </si>
  <si>
    <r>
      <rPr>
        <sz val="12"/>
        <color theme="1"/>
        <rFont val="標楷體"/>
        <family val="4"/>
        <charset val="136"/>
      </rPr>
      <t>豆府</t>
    </r>
  </si>
  <si>
    <r>
      <rPr>
        <sz val="12"/>
        <color theme="1"/>
        <rFont val="標楷體"/>
        <family val="4"/>
        <charset val="136"/>
      </rPr>
      <t>亞洲藏壽司</t>
    </r>
  </si>
  <si>
    <r>
      <rPr>
        <sz val="12"/>
        <color theme="1"/>
        <rFont val="標楷體"/>
        <family val="4"/>
        <charset val="136"/>
      </rPr>
      <t>揚秦</t>
    </r>
  </si>
  <si>
    <r>
      <rPr>
        <sz val="12"/>
        <color theme="1"/>
        <rFont val="標楷體"/>
        <family val="4"/>
        <charset val="136"/>
      </rPr>
      <t>滿心</t>
    </r>
  </si>
  <si>
    <r>
      <rPr>
        <sz val="12"/>
        <color theme="1"/>
        <rFont val="標楷體"/>
        <family val="4"/>
        <charset val="136"/>
      </rPr>
      <t>東凌</t>
    </r>
    <r>
      <rPr>
        <sz val="12"/>
        <color theme="1"/>
        <rFont val="Times New Roman"/>
        <family val="1"/>
      </rPr>
      <t>-KY</t>
    </r>
  </si>
  <si>
    <r>
      <rPr>
        <sz val="12"/>
        <color theme="1"/>
        <rFont val="標楷體"/>
        <family val="4"/>
        <charset val="136"/>
      </rPr>
      <t>誠品生活</t>
    </r>
  </si>
  <si>
    <r>
      <rPr>
        <sz val="12"/>
        <color theme="1"/>
        <rFont val="標楷體"/>
        <family val="4"/>
        <charset val="136"/>
      </rPr>
      <t>集雅社</t>
    </r>
  </si>
  <si>
    <r>
      <rPr>
        <sz val="12"/>
        <color theme="1"/>
        <rFont val="標楷體"/>
        <family val="4"/>
        <charset val="136"/>
      </rPr>
      <t>上櫃未滿一年。</t>
    </r>
  </si>
  <si>
    <r>
      <rPr>
        <sz val="12"/>
        <color theme="1"/>
        <rFont val="標楷體"/>
        <family val="4"/>
        <charset val="136"/>
      </rPr>
      <t>泰偉</t>
    </r>
  </si>
  <si>
    <r>
      <rPr>
        <sz val="12"/>
        <color theme="1"/>
        <rFont val="標楷體"/>
        <family val="4"/>
        <charset val="136"/>
      </rPr>
      <t>李洲</t>
    </r>
  </si>
  <si>
    <r>
      <rPr>
        <sz val="12"/>
        <color theme="1"/>
        <rFont val="標楷體"/>
        <family val="4"/>
        <charset val="136"/>
      </rPr>
      <t>全域</t>
    </r>
  </si>
  <si>
    <r>
      <rPr>
        <sz val="12"/>
        <color theme="1"/>
        <rFont val="標楷體"/>
        <family val="4"/>
        <charset val="136"/>
      </rPr>
      <t>協禧</t>
    </r>
  </si>
  <si>
    <r>
      <rPr>
        <sz val="12"/>
        <color theme="1"/>
        <rFont val="標楷體"/>
        <family val="4"/>
        <charset val="136"/>
      </rPr>
      <t>天方能源</t>
    </r>
  </si>
  <si>
    <r>
      <rPr>
        <sz val="12"/>
        <color theme="1"/>
        <rFont val="標楷體"/>
        <family val="4"/>
        <charset val="136"/>
      </rPr>
      <t>僑威</t>
    </r>
  </si>
  <si>
    <r>
      <rPr>
        <sz val="12"/>
        <color theme="1"/>
        <rFont val="標楷體"/>
        <family val="4"/>
        <charset val="136"/>
      </rPr>
      <t>聯亞</t>
    </r>
  </si>
  <si>
    <r>
      <rPr>
        <sz val="12"/>
        <color theme="1"/>
        <rFont val="標楷體"/>
        <family val="4"/>
        <charset val="136"/>
      </rPr>
      <t>網龍</t>
    </r>
  </si>
  <si>
    <r>
      <rPr>
        <sz val="12"/>
        <color theme="1"/>
        <rFont val="標楷體"/>
        <family val="4"/>
        <charset val="136"/>
      </rPr>
      <t>新零售</t>
    </r>
  </si>
  <si>
    <r>
      <rPr>
        <sz val="12"/>
        <color theme="1"/>
        <rFont val="標楷體"/>
        <family val="4"/>
        <charset val="136"/>
      </rPr>
      <t>華義</t>
    </r>
  </si>
  <si>
    <r>
      <rPr>
        <sz val="12"/>
        <color theme="1"/>
        <rFont val="標楷體"/>
        <family val="4"/>
        <charset val="136"/>
      </rPr>
      <t>艾訊</t>
    </r>
  </si>
  <si>
    <r>
      <rPr>
        <sz val="12"/>
        <color theme="1"/>
        <rFont val="標楷體"/>
        <family val="4"/>
        <charset val="136"/>
      </rPr>
      <t>億杰</t>
    </r>
  </si>
  <si>
    <r>
      <rPr>
        <sz val="12"/>
        <color theme="1"/>
        <rFont val="標楷體"/>
        <family val="4"/>
        <charset val="136"/>
      </rPr>
      <t>港建</t>
    </r>
  </si>
  <si>
    <r>
      <rPr>
        <sz val="12"/>
        <color theme="1"/>
        <rFont val="標楷體"/>
        <family val="4"/>
        <charset val="136"/>
      </rPr>
      <t>及成</t>
    </r>
  </si>
  <si>
    <r>
      <rPr>
        <sz val="12"/>
        <color theme="1"/>
        <rFont val="標楷體"/>
        <family val="4"/>
        <charset val="136"/>
      </rPr>
      <t>穩懋</t>
    </r>
  </si>
  <si>
    <r>
      <rPr>
        <sz val="12"/>
        <color theme="1"/>
        <rFont val="標楷體"/>
        <family val="4"/>
        <charset val="136"/>
      </rPr>
      <t>好德</t>
    </r>
  </si>
  <si>
    <r>
      <rPr>
        <sz val="12"/>
        <color theme="1"/>
        <rFont val="標楷體"/>
        <family val="4"/>
        <charset val="136"/>
      </rPr>
      <t>寶島極</t>
    </r>
  </si>
  <si>
    <r>
      <rPr>
        <sz val="12"/>
        <color theme="1"/>
        <rFont val="標楷體"/>
        <family val="4"/>
        <charset val="136"/>
      </rPr>
      <t>進階</t>
    </r>
  </si>
  <si>
    <r>
      <rPr>
        <sz val="12"/>
        <color theme="1"/>
        <rFont val="標楷體"/>
        <family val="4"/>
        <charset val="136"/>
      </rPr>
      <t>笙泉</t>
    </r>
  </si>
  <si>
    <r>
      <rPr>
        <sz val="12"/>
        <color theme="1"/>
        <rFont val="標楷體"/>
        <family val="4"/>
        <charset val="136"/>
      </rPr>
      <t>昇銳</t>
    </r>
  </si>
  <si>
    <r>
      <rPr>
        <sz val="12"/>
        <color theme="1"/>
        <rFont val="標楷體"/>
        <family val="4"/>
        <charset val="136"/>
      </rPr>
      <t>弘塑</t>
    </r>
  </si>
  <si>
    <r>
      <rPr>
        <sz val="12"/>
        <color theme="1"/>
        <rFont val="標楷體"/>
        <family val="4"/>
        <charset val="136"/>
      </rPr>
      <t>晶宏</t>
    </r>
  </si>
  <si>
    <r>
      <rPr>
        <sz val="12"/>
        <color theme="1"/>
        <rFont val="標楷體"/>
        <family val="4"/>
        <charset val="136"/>
      </rPr>
      <t>大綜</t>
    </r>
  </si>
  <si>
    <r>
      <rPr>
        <sz val="12"/>
        <color theme="1"/>
        <rFont val="標楷體"/>
        <family val="4"/>
        <charset val="136"/>
      </rPr>
      <t>璟德</t>
    </r>
  </si>
  <si>
    <r>
      <rPr>
        <sz val="12"/>
        <color theme="1"/>
        <rFont val="標楷體"/>
        <family val="4"/>
        <charset val="136"/>
      </rPr>
      <t>精確</t>
    </r>
  </si>
  <si>
    <r>
      <rPr>
        <sz val="12"/>
        <color theme="1"/>
        <rFont val="標楷體"/>
        <family val="4"/>
        <charset val="136"/>
      </rPr>
      <t>波若威</t>
    </r>
  </si>
  <si>
    <r>
      <rPr>
        <sz val="12"/>
        <color theme="1"/>
        <rFont val="標楷體"/>
        <family val="4"/>
        <charset val="136"/>
      </rPr>
      <t>亞信</t>
    </r>
  </si>
  <si>
    <r>
      <rPr>
        <sz val="12"/>
        <color theme="1"/>
        <rFont val="標楷體"/>
        <family val="4"/>
        <charset val="136"/>
      </rPr>
      <t>新洲</t>
    </r>
  </si>
  <si>
    <r>
      <rPr>
        <sz val="12"/>
        <color theme="1"/>
        <rFont val="標楷體"/>
        <family val="4"/>
        <charset val="136"/>
      </rPr>
      <t>基亞</t>
    </r>
  </si>
  <si>
    <r>
      <rPr>
        <sz val="12"/>
        <color theme="1"/>
        <rFont val="標楷體"/>
        <family val="4"/>
        <charset val="136"/>
      </rPr>
      <t>公準</t>
    </r>
  </si>
  <si>
    <r>
      <rPr>
        <sz val="12"/>
        <color theme="1"/>
        <rFont val="標楷體"/>
        <family val="4"/>
        <charset val="136"/>
      </rPr>
      <t>鑫龍騰</t>
    </r>
  </si>
  <si>
    <r>
      <rPr>
        <sz val="12"/>
        <color theme="1"/>
        <rFont val="標楷體"/>
        <family val="4"/>
        <charset val="136"/>
      </rPr>
      <t>和進</t>
    </r>
  </si>
  <si>
    <r>
      <rPr>
        <sz val="12"/>
        <color theme="1"/>
        <rFont val="標楷體"/>
        <family val="4"/>
        <charset val="136"/>
      </rPr>
      <t>樺晟</t>
    </r>
  </si>
  <si>
    <r>
      <rPr>
        <sz val="12"/>
        <color theme="1"/>
        <rFont val="標楷體"/>
        <family val="4"/>
        <charset val="136"/>
      </rPr>
      <t>佰研</t>
    </r>
  </si>
  <si>
    <r>
      <rPr>
        <sz val="12"/>
        <color theme="1"/>
        <rFont val="標楷體"/>
        <family val="4"/>
        <charset val="136"/>
      </rPr>
      <t>志豐</t>
    </r>
  </si>
  <si>
    <r>
      <rPr>
        <sz val="12"/>
        <color theme="1"/>
        <rFont val="標楷體"/>
        <family val="4"/>
        <charset val="136"/>
      </rPr>
      <t>耀勝</t>
    </r>
  </si>
  <si>
    <r>
      <rPr>
        <sz val="12"/>
        <color theme="1"/>
        <rFont val="標楷體"/>
        <family val="4"/>
        <charset val="136"/>
      </rPr>
      <t>順達</t>
    </r>
  </si>
  <si>
    <r>
      <rPr>
        <sz val="12"/>
        <color theme="1"/>
        <rFont val="標楷體"/>
        <family val="4"/>
        <charset val="136"/>
      </rPr>
      <t>茂訊</t>
    </r>
  </si>
  <si>
    <r>
      <rPr>
        <sz val="12"/>
        <color theme="1"/>
        <rFont val="標楷體"/>
        <family val="4"/>
        <charset val="136"/>
      </rPr>
      <t>優群</t>
    </r>
  </si>
  <si>
    <r>
      <rPr>
        <sz val="12"/>
        <color theme="1"/>
        <rFont val="標楷體"/>
        <family val="4"/>
        <charset val="136"/>
      </rPr>
      <t>大學光</t>
    </r>
  </si>
  <si>
    <r>
      <rPr>
        <sz val="12"/>
        <color theme="1"/>
        <rFont val="標楷體"/>
        <family val="4"/>
        <charset val="136"/>
      </rPr>
      <t>倚強科</t>
    </r>
  </si>
  <si>
    <r>
      <rPr>
        <sz val="12"/>
        <color theme="1"/>
        <rFont val="標楷體"/>
        <family val="4"/>
        <charset val="136"/>
      </rPr>
      <t>台嘉碩</t>
    </r>
  </si>
  <si>
    <r>
      <rPr>
        <sz val="12"/>
        <color theme="1"/>
        <rFont val="標楷體"/>
        <family val="4"/>
        <charset val="136"/>
      </rPr>
      <t>三顧</t>
    </r>
  </si>
  <si>
    <r>
      <rPr>
        <sz val="12"/>
        <color theme="1"/>
        <rFont val="標楷體"/>
        <family val="4"/>
        <charset val="136"/>
      </rPr>
      <t>至寶電</t>
    </r>
  </si>
  <si>
    <r>
      <rPr>
        <sz val="12"/>
        <color theme="1"/>
        <rFont val="標楷體"/>
        <family val="4"/>
        <charset val="136"/>
      </rPr>
      <t>原相</t>
    </r>
  </si>
  <si>
    <r>
      <rPr>
        <sz val="12"/>
        <color theme="1"/>
        <rFont val="標楷體"/>
        <family val="4"/>
        <charset val="136"/>
      </rPr>
      <t>金麗科</t>
    </r>
  </si>
  <si>
    <r>
      <rPr>
        <sz val="12"/>
        <color theme="1"/>
        <rFont val="標楷體"/>
        <family val="4"/>
        <charset val="136"/>
      </rPr>
      <t>錦明</t>
    </r>
  </si>
  <si>
    <r>
      <rPr>
        <sz val="12"/>
        <color theme="1"/>
        <rFont val="標楷體"/>
        <family val="4"/>
        <charset val="136"/>
      </rPr>
      <t>昱捷</t>
    </r>
  </si>
  <si>
    <r>
      <rPr>
        <sz val="12"/>
        <color theme="1"/>
        <rFont val="標楷體"/>
        <family val="4"/>
        <charset val="136"/>
      </rPr>
      <t>光環</t>
    </r>
  </si>
  <si>
    <r>
      <rPr>
        <sz val="12"/>
        <color theme="1"/>
        <rFont val="標楷體"/>
        <family val="4"/>
        <charset val="136"/>
      </rPr>
      <t>千如</t>
    </r>
  </si>
  <si>
    <r>
      <rPr>
        <sz val="12"/>
        <color theme="1"/>
        <rFont val="標楷體"/>
        <family val="4"/>
        <charset val="136"/>
      </rPr>
      <t>海灣</t>
    </r>
  </si>
  <si>
    <r>
      <rPr>
        <sz val="12"/>
        <color theme="1"/>
        <rFont val="標楷體"/>
        <family val="4"/>
        <charset val="136"/>
      </rPr>
      <t>鑫創</t>
    </r>
  </si>
  <si>
    <r>
      <rPr>
        <sz val="12"/>
        <color theme="1"/>
        <rFont val="標楷體"/>
        <family val="4"/>
        <charset val="136"/>
      </rPr>
      <t>威剛</t>
    </r>
  </si>
  <si>
    <r>
      <rPr>
        <sz val="12"/>
        <color theme="1"/>
        <rFont val="標楷體"/>
        <family val="4"/>
        <charset val="136"/>
      </rPr>
      <t>欣銓</t>
    </r>
  </si>
  <si>
    <r>
      <rPr>
        <sz val="12"/>
        <color theme="1"/>
        <rFont val="標楷體"/>
        <family val="4"/>
        <charset val="136"/>
      </rPr>
      <t>台星科</t>
    </r>
  </si>
  <si>
    <r>
      <rPr>
        <sz val="12"/>
        <color theme="1"/>
        <rFont val="標楷體"/>
        <family val="4"/>
        <charset val="136"/>
      </rPr>
      <t>海德威</t>
    </r>
  </si>
  <si>
    <r>
      <rPr>
        <sz val="12"/>
        <color theme="1"/>
        <rFont val="標楷體"/>
        <family val="4"/>
        <charset val="136"/>
      </rPr>
      <t>東碩</t>
    </r>
  </si>
  <si>
    <r>
      <rPr>
        <sz val="12"/>
        <color theme="1"/>
        <rFont val="標楷體"/>
        <family val="4"/>
        <charset val="136"/>
      </rPr>
      <t>宇環</t>
    </r>
  </si>
  <si>
    <r>
      <rPr>
        <sz val="12"/>
        <color theme="1"/>
        <rFont val="標楷體"/>
        <family val="4"/>
        <charset val="136"/>
      </rPr>
      <t>太普高</t>
    </r>
  </si>
  <si>
    <r>
      <rPr>
        <sz val="12"/>
        <color theme="1"/>
        <rFont val="標楷體"/>
        <family val="4"/>
        <charset val="136"/>
      </rPr>
      <t>微端</t>
    </r>
  </si>
  <si>
    <r>
      <rPr>
        <sz val="12"/>
        <color theme="1"/>
        <rFont val="標楷體"/>
        <family val="4"/>
        <charset val="136"/>
      </rPr>
      <t>廣寰科</t>
    </r>
  </si>
  <si>
    <r>
      <rPr>
        <sz val="12"/>
        <color theme="1"/>
        <rFont val="標楷體"/>
        <family val="4"/>
        <charset val="136"/>
      </rPr>
      <t>點晶</t>
    </r>
  </si>
  <si>
    <r>
      <rPr>
        <sz val="12"/>
        <color theme="1"/>
        <rFont val="標楷體"/>
        <family val="4"/>
        <charset val="136"/>
      </rPr>
      <t>宜特</t>
    </r>
  </si>
  <si>
    <r>
      <rPr>
        <sz val="12"/>
        <color theme="1"/>
        <rFont val="標楷體"/>
        <family val="4"/>
        <charset val="136"/>
      </rPr>
      <t>東浦</t>
    </r>
  </si>
  <si>
    <r>
      <rPr>
        <sz val="12"/>
        <color theme="1"/>
        <rFont val="標楷體"/>
        <family val="4"/>
        <charset val="136"/>
      </rPr>
      <t>鈊象</t>
    </r>
  </si>
  <si>
    <r>
      <rPr>
        <sz val="12"/>
        <color theme="1"/>
        <rFont val="標楷體"/>
        <family val="4"/>
        <charset val="136"/>
      </rPr>
      <t>英濟</t>
    </r>
  </si>
  <si>
    <r>
      <rPr>
        <sz val="12"/>
        <color theme="1"/>
        <rFont val="標楷體"/>
        <family val="4"/>
        <charset val="136"/>
      </rPr>
      <t>杭特</t>
    </r>
  </si>
  <si>
    <r>
      <rPr>
        <sz val="12"/>
        <color theme="1"/>
        <rFont val="標楷體"/>
        <family val="4"/>
        <charset val="136"/>
      </rPr>
      <t>岱稜</t>
    </r>
  </si>
  <si>
    <r>
      <rPr>
        <sz val="12"/>
        <color theme="1"/>
        <rFont val="標楷體"/>
        <family val="4"/>
        <charset val="136"/>
      </rPr>
      <t>鼎天</t>
    </r>
  </si>
  <si>
    <r>
      <rPr>
        <sz val="12"/>
        <color theme="1"/>
        <rFont val="標楷體"/>
        <family val="4"/>
        <charset val="136"/>
      </rPr>
      <t>佳穎</t>
    </r>
  </si>
  <si>
    <r>
      <rPr>
        <sz val="12"/>
        <color theme="1"/>
        <rFont val="標楷體"/>
        <family val="4"/>
        <charset val="136"/>
      </rPr>
      <t>斐成</t>
    </r>
  </si>
  <si>
    <r>
      <rPr>
        <sz val="12"/>
        <color theme="1"/>
        <rFont val="標楷體"/>
        <family val="4"/>
        <charset val="136"/>
      </rPr>
      <t>尼克森</t>
    </r>
  </si>
  <si>
    <r>
      <rPr>
        <sz val="12"/>
        <color theme="1"/>
        <rFont val="標楷體"/>
        <family val="4"/>
        <charset val="136"/>
      </rPr>
      <t>建舜電</t>
    </r>
  </si>
  <si>
    <r>
      <rPr>
        <sz val="12"/>
        <color theme="1"/>
        <rFont val="標楷體"/>
        <family val="4"/>
        <charset val="136"/>
      </rPr>
      <t>加百裕</t>
    </r>
  </si>
  <si>
    <r>
      <rPr>
        <sz val="12"/>
        <color theme="1"/>
        <rFont val="標楷體"/>
        <family val="4"/>
        <charset val="136"/>
      </rPr>
      <t>雙鴻</t>
    </r>
  </si>
  <si>
    <r>
      <rPr>
        <sz val="12"/>
        <color theme="1"/>
        <rFont val="標楷體"/>
        <family val="4"/>
        <charset val="136"/>
      </rPr>
      <t>旭品</t>
    </r>
  </si>
  <si>
    <r>
      <rPr>
        <sz val="12"/>
        <color theme="1"/>
        <rFont val="標楷體"/>
        <family val="4"/>
        <charset val="136"/>
      </rPr>
      <t>幸康</t>
    </r>
  </si>
  <si>
    <r>
      <rPr>
        <sz val="12"/>
        <color theme="1"/>
        <rFont val="標楷體"/>
        <family val="4"/>
        <charset val="136"/>
      </rPr>
      <t>泰谷</t>
    </r>
  </si>
  <si>
    <r>
      <rPr>
        <sz val="12"/>
        <color theme="1"/>
        <rFont val="標楷體"/>
        <family val="4"/>
        <charset val="136"/>
      </rPr>
      <t>律勝</t>
    </r>
  </si>
  <si>
    <r>
      <rPr>
        <sz val="12"/>
        <color theme="1"/>
        <rFont val="標楷體"/>
        <family val="4"/>
        <charset val="136"/>
      </rPr>
      <t>臺慶科</t>
    </r>
  </si>
  <si>
    <r>
      <rPr>
        <sz val="12"/>
        <color theme="1"/>
        <rFont val="標楷體"/>
        <family val="4"/>
        <charset val="136"/>
      </rPr>
      <t>尚立</t>
    </r>
  </si>
  <si>
    <r>
      <rPr>
        <sz val="12"/>
        <color theme="1"/>
        <rFont val="標楷體"/>
        <family val="4"/>
        <charset val="136"/>
      </rPr>
      <t>先進光</t>
    </r>
  </si>
  <si>
    <r>
      <rPr>
        <sz val="12"/>
        <color theme="1"/>
        <rFont val="標楷體"/>
        <family val="4"/>
        <charset val="136"/>
      </rPr>
      <t>上詮</t>
    </r>
  </si>
  <si>
    <r>
      <rPr>
        <sz val="12"/>
        <color theme="1"/>
        <rFont val="標楷體"/>
        <family val="4"/>
        <charset val="136"/>
      </rPr>
      <t>典範</t>
    </r>
  </si>
  <si>
    <r>
      <rPr>
        <sz val="12"/>
        <color theme="1"/>
        <rFont val="標楷體"/>
        <family val="4"/>
        <charset val="136"/>
      </rPr>
      <t>熱映</t>
    </r>
  </si>
  <si>
    <r>
      <rPr>
        <sz val="12"/>
        <color theme="1"/>
        <rFont val="標楷體"/>
        <family val="4"/>
        <charset val="136"/>
      </rPr>
      <t>精材</t>
    </r>
  </si>
  <si>
    <r>
      <rPr>
        <sz val="12"/>
        <color theme="1"/>
        <rFont val="標楷體"/>
        <family val="4"/>
        <charset val="136"/>
      </rPr>
      <t>彬台</t>
    </r>
  </si>
  <si>
    <r>
      <rPr>
        <sz val="12"/>
        <color theme="1"/>
        <rFont val="標楷體"/>
        <family val="4"/>
        <charset val="136"/>
      </rPr>
      <t>崇越電</t>
    </r>
  </si>
  <si>
    <r>
      <rPr>
        <sz val="12"/>
        <color theme="1"/>
        <rFont val="標楷體"/>
        <family val="4"/>
        <charset val="136"/>
      </rPr>
      <t>旭軟</t>
    </r>
  </si>
  <si>
    <r>
      <rPr>
        <sz val="12"/>
        <color theme="1"/>
        <rFont val="標楷體"/>
        <family val="4"/>
        <charset val="136"/>
      </rPr>
      <t>漢科</t>
    </r>
  </si>
  <si>
    <r>
      <rPr>
        <sz val="12"/>
        <color theme="1"/>
        <rFont val="標楷體"/>
        <family val="4"/>
        <charset val="136"/>
      </rPr>
      <t>台興</t>
    </r>
  </si>
  <si>
    <r>
      <rPr>
        <sz val="12"/>
        <color theme="1"/>
        <rFont val="標楷體"/>
        <family val="4"/>
        <charset val="136"/>
      </rPr>
      <t>哲固</t>
    </r>
  </si>
  <si>
    <r>
      <rPr>
        <sz val="12"/>
        <color theme="1"/>
        <rFont val="標楷體"/>
        <family val="4"/>
        <charset val="136"/>
      </rPr>
      <t>類比科</t>
    </r>
  </si>
  <si>
    <r>
      <rPr>
        <sz val="12"/>
        <color theme="1"/>
        <rFont val="標楷體"/>
        <family val="4"/>
        <charset val="136"/>
      </rPr>
      <t>聯一光</t>
    </r>
  </si>
  <si>
    <r>
      <rPr>
        <sz val="12"/>
        <color theme="1"/>
        <rFont val="標楷體"/>
        <family val="4"/>
        <charset val="136"/>
      </rPr>
      <t>利機</t>
    </r>
  </si>
  <si>
    <r>
      <rPr>
        <sz val="12"/>
        <color theme="1"/>
        <rFont val="標楷體"/>
        <family val="4"/>
        <charset val="136"/>
      </rPr>
      <t>由田</t>
    </r>
  </si>
  <si>
    <r>
      <rPr>
        <sz val="12"/>
        <color theme="1"/>
        <rFont val="標楷體"/>
        <family val="4"/>
        <charset val="136"/>
      </rPr>
      <t>進泰電子</t>
    </r>
  </si>
  <si>
    <r>
      <rPr>
        <sz val="12"/>
        <color theme="1"/>
        <rFont val="標楷體"/>
        <family val="4"/>
        <charset val="136"/>
      </rPr>
      <t>致振</t>
    </r>
  </si>
  <si>
    <r>
      <rPr>
        <sz val="12"/>
        <color theme="1"/>
        <rFont val="標楷體"/>
        <family val="4"/>
        <charset val="136"/>
      </rPr>
      <t>安勤</t>
    </r>
  </si>
  <si>
    <r>
      <rPr>
        <sz val="12"/>
        <color theme="1"/>
        <rFont val="標楷體"/>
        <family val="4"/>
        <charset val="136"/>
      </rPr>
      <t>力致</t>
    </r>
  </si>
  <si>
    <r>
      <rPr>
        <sz val="12"/>
        <color theme="1"/>
        <rFont val="標楷體"/>
        <family val="4"/>
        <charset val="136"/>
      </rPr>
      <t>崧騰</t>
    </r>
  </si>
  <si>
    <r>
      <rPr>
        <sz val="12"/>
        <color theme="1"/>
        <rFont val="標楷體"/>
        <family val="4"/>
        <charset val="136"/>
      </rPr>
      <t>森寶</t>
    </r>
  </si>
  <si>
    <r>
      <rPr>
        <sz val="12"/>
        <color theme="1"/>
        <rFont val="標楷體"/>
        <family val="4"/>
        <charset val="136"/>
      </rPr>
      <t>單井</t>
    </r>
  </si>
  <si>
    <r>
      <rPr>
        <sz val="12"/>
        <color theme="1"/>
        <rFont val="標楷體"/>
        <family val="4"/>
        <charset val="136"/>
      </rPr>
      <t>昇達科</t>
    </r>
  </si>
  <si>
    <r>
      <rPr>
        <sz val="12"/>
        <color theme="1"/>
        <rFont val="標楷體"/>
        <family val="4"/>
        <charset val="136"/>
      </rPr>
      <t>長盛</t>
    </r>
  </si>
  <si>
    <r>
      <rPr>
        <sz val="12"/>
        <color theme="1"/>
        <rFont val="標楷體"/>
        <family val="4"/>
        <charset val="136"/>
      </rPr>
      <t>陽程</t>
    </r>
  </si>
  <si>
    <r>
      <rPr>
        <sz val="12"/>
        <color theme="1"/>
        <rFont val="標楷體"/>
        <family val="4"/>
        <charset val="136"/>
      </rPr>
      <t>環天科</t>
    </r>
  </si>
  <si>
    <r>
      <rPr>
        <sz val="12"/>
        <color theme="1"/>
        <rFont val="標楷體"/>
        <family val="4"/>
        <charset val="136"/>
      </rPr>
      <t>位速</t>
    </r>
  </si>
  <si>
    <r>
      <rPr>
        <sz val="12"/>
        <color theme="1"/>
        <rFont val="標楷體"/>
        <family val="4"/>
        <charset val="136"/>
      </rPr>
      <t>矽瑪</t>
    </r>
  </si>
  <si>
    <r>
      <rPr>
        <sz val="12"/>
        <color theme="1"/>
        <rFont val="標楷體"/>
        <family val="4"/>
        <charset val="136"/>
      </rPr>
      <t>皇龍</t>
    </r>
  </si>
  <si>
    <r>
      <rPr>
        <sz val="12"/>
        <color theme="1"/>
        <rFont val="標楷體"/>
        <family val="4"/>
        <charset val="136"/>
      </rPr>
      <t>亞帝歐</t>
    </r>
  </si>
  <si>
    <r>
      <rPr>
        <sz val="12"/>
        <color theme="1"/>
        <rFont val="標楷體"/>
        <family val="4"/>
        <charset val="136"/>
      </rPr>
      <t>華盈</t>
    </r>
  </si>
  <si>
    <r>
      <rPr>
        <sz val="12"/>
        <color theme="1"/>
        <rFont val="標楷體"/>
        <family val="4"/>
        <charset val="136"/>
      </rPr>
      <t>鴻翊</t>
    </r>
  </si>
  <si>
    <r>
      <rPr>
        <sz val="12"/>
        <color theme="1"/>
        <rFont val="標楷體"/>
        <family val="4"/>
        <charset val="136"/>
      </rPr>
      <t>御頂</t>
    </r>
  </si>
  <si>
    <r>
      <rPr>
        <sz val="12"/>
        <color theme="1"/>
        <rFont val="標楷體"/>
        <family val="4"/>
        <charset val="136"/>
      </rPr>
      <t>迎輝</t>
    </r>
  </si>
  <si>
    <r>
      <rPr>
        <sz val="12"/>
        <color theme="1"/>
        <rFont val="標楷體"/>
        <family val="4"/>
        <charset val="136"/>
      </rPr>
      <t>凡甲</t>
    </r>
  </si>
  <si>
    <r>
      <rPr>
        <sz val="12"/>
        <color theme="1"/>
        <rFont val="標楷體"/>
        <family val="4"/>
        <charset val="136"/>
      </rPr>
      <t>聚積</t>
    </r>
  </si>
  <si>
    <r>
      <rPr>
        <sz val="12"/>
        <color theme="1"/>
        <rFont val="標楷體"/>
        <family val="4"/>
        <charset val="136"/>
      </rPr>
      <t>力旺</t>
    </r>
  </si>
  <si>
    <r>
      <rPr>
        <sz val="12"/>
        <color theme="1"/>
        <rFont val="標楷體"/>
        <family val="4"/>
        <charset val="136"/>
      </rPr>
      <t>先益</t>
    </r>
  </si>
  <si>
    <r>
      <rPr>
        <sz val="12"/>
        <color theme="1"/>
        <rFont val="標楷體"/>
        <family val="4"/>
        <charset val="136"/>
      </rPr>
      <t>堡達</t>
    </r>
  </si>
  <si>
    <r>
      <rPr>
        <sz val="12"/>
        <color theme="1"/>
        <rFont val="標楷體"/>
        <family val="4"/>
        <charset val="136"/>
      </rPr>
      <t>曜越</t>
    </r>
  </si>
  <si>
    <r>
      <rPr>
        <sz val="12"/>
        <color theme="1"/>
        <rFont val="標楷體"/>
        <family val="4"/>
        <charset val="136"/>
      </rPr>
      <t>西柏</t>
    </r>
  </si>
  <si>
    <r>
      <rPr>
        <sz val="12"/>
        <color theme="1"/>
        <rFont val="標楷體"/>
        <family val="4"/>
        <charset val="136"/>
      </rPr>
      <t>宇峻</t>
    </r>
  </si>
  <si>
    <r>
      <rPr>
        <sz val="12"/>
        <color theme="1"/>
        <rFont val="標楷體"/>
        <family val="4"/>
        <charset val="136"/>
      </rPr>
      <t>兆利</t>
    </r>
  </si>
  <si>
    <r>
      <rPr>
        <sz val="12"/>
        <color theme="1"/>
        <rFont val="標楷體"/>
        <family val="4"/>
        <charset val="136"/>
      </rPr>
      <t>世禾</t>
    </r>
  </si>
  <si>
    <r>
      <rPr>
        <sz val="12"/>
        <color theme="1"/>
        <rFont val="標楷體"/>
        <family val="4"/>
        <charset val="136"/>
      </rPr>
      <t>同致</t>
    </r>
  </si>
  <si>
    <r>
      <rPr>
        <sz val="12"/>
        <color theme="1"/>
        <rFont val="標楷體"/>
        <family val="4"/>
        <charset val="136"/>
      </rPr>
      <t>重鵬</t>
    </r>
  </si>
  <si>
    <r>
      <rPr>
        <sz val="12"/>
        <color theme="1"/>
        <rFont val="標楷體"/>
        <family val="4"/>
        <charset val="136"/>
      </rPr>
      <t>禾瑞亞</t>
    </r>
  </si>
  <si>
    <r>
      <rPr>
        <sz val="12"/>
        <color theme="1"/>
        <rFont val="標楷體"/>
        <family val="4"/>
        <charset val="136"/>
      </rPr>
      <t>神準</t>
    </r>
  </si>
  <si>
    <r>
      <rPr>
        <sz val="12"/>
        <color theme="1"/>
        <rFont val="標楷體"/>
        <family val="4"/>
        <charset val="136"/>
      </rPr>
      <t>其陽</t>
    </r>
  </si>
  <si>
    <r>
      <rPr>
        <sz val="12"/>
        <color theme="1"/>
        <rFont val="標楷體"/>
        <family val="4"/>
        <charset val="136"/>
      </rPr>
      <t>逸昌</t>
    </r>
  </si>
  <si>
    <r>
      <rPr>
        <sz val="12"/>
        <color theme="1"/>
        <rFont val="標楷體"/>
        <family val="4"/>
        <charset val="136"/>
      </rPr>
      <t>大塚</t>
    </r>
  </si>
  <si>
    <r>
      <rPr>
        <sz val="12"/>
        <color theme="1"/>
        <rFont val="標楷體"/>
        <family val="4"/>
        <charset val="136"/>
      </rPr>
      <t>泓格</t>
    </r>
  </si>
  <si>
    <r>
      <rPr>
        <sz val="12"/>
        <color theme="1"/>
        <rFont val="標楷體"/>
        <family val="4"/>
        <charset val="136"/>
      </rPr>
      <t>友威科</t>
    </r>
  </si>
  <si>
    <r>
      <rPr>
        <sz val="12"/>
        <color theme="1"/>
        <rFont val="標楷體"/>
        <family val="4"/>
        <charset val="136"/>
      </rPr>
      <t>博磊</t>
    </r>
  </si>
  <si>
    <r>
      <rPr>
        <sz val="12"/>
        <color theme="1"/>
        <rFont val="標楷體"/>
        <family val="4"/>
        <charset val="136"/>
      </rPr>
      <t>閎康</t>
    </r>
  </si>
  <si>
    <r>
      <rPr>
        <sz val="12"/>
        <color theme="1"/>
        <rFont val="標楷體"/>
        <family val="4"/>
        <charset val="136"/>
      </rPr>
      <t>磐儀</t>
    </r>
  </si>
  <si>
    <r>
      <rPr>
        <sz val="12"/>
        <color theme="1"/>
        <rFont val="標楷體"/>
        <family val="4"/>
        <charset val="136"/>
      </rPr>
      <t>映興</t>
    </r>
  </si>
  <si>
    <r>
      <rPr>
        <sz val="12"/>
        <color theme="1"/>
        <rFont val="標楷體"/>
        <family val="4"/>
        <charset val="136"/>
      </rPr>
      <t>三一東林</t>
    </r>
  </si>
  <si>
    <r>
      <rPr>
        <sz val="12"/>
        <color theme="1"/>
        <rFont val="標楷體"/>
        <family val="4"/>
        <charset val="136"/>
      </rPr>
      <t>鼎翰</t>
    </r>
  </si>
  <si>
    <r>
      <rPr>
        <sz val="12"/>
        <color theme="1"/>
        <rFont val="標楷體"/>
        <family val="4"/>
        <charset val="136"/>
      </rPr>
      <t>安可</t>
    </r>
  </si>
  <si>
    <r>
      <rPr>
        <sz val="12"/>
        <color theme="1"/>
        <rFont val="標楷體"/>
        <family val="4"/>
        <charset val="136"/>
      </rPr>
      <t>富晶通</t>
    </r>
  </si>
  <si>
    <r>
      <rPr>
        <sz val="12"/>
        <color theme="1"/>
        <rFont val="標楷體"/>
        <family val="4"/>
        <charset val="136"/>
      </rPr>
      <t>光頡</t>
    </r>
  </si>
  <si>
    <r>
      <rPr>
        <sz val="12"/>
        <color theme="1"/>
        <rFont val="標楷體"/>
        <family val="4"/>
        <charset val="136"/>
      </rPr>
      <t>西勝</t>
    </r>
  </si>
  <si>
    <r>
      <rPr>
        <sz val="12"/>
        <color theme="1"/>
        <rFont val="標楷體"/>
        <family val="4"/>
        <charset val="136"/>
      </rPr>
      <t>盈正</t>
    </r>
  </si>
  <si>
    <r>
      <rPr>
        <sz val="12"/>
        <color theme="1"/>
        <rFont val="標楷體"/>
        <family val="4"/>
        <charset val="136"/>
      </rPr>
      <t>地心引力</t>
    </r>
  </si>
  <si>
    <r>
      <rPr>
        <sz val="12"/>
        <color theme="1"/>
        <rFont val="標楷體"/>
        <family val="4"/>
        <charset val="136"/>
      </rPr>
      <t>新鉅科</t>
    </r>
  </si>
  <si>
    <r>
      <rPr>
        <sz val="12"/>
        <color theme="1"/>
        <rFont val="標楷體"/>
        <family val="4"/>
        <charset val="136"/>
      </rPr>
      <t>晟楠</t>
    </r>
  </si>
  <si>
    <r>
      <rPr>
        <sz val="12"/>
        <color theme="1"/>
        <rFont val="標楷體"/>
        <family val="4"/>
        <charset val="136"/>
      </rPr>
      <t>研勤</t>
    </r>
  </si>
  <si>
    <r>
      <rPr>
        <sz val="12"/>
        <color theme="1"/>
        <rFont val="標楷體"/>
        <family val="4"/>
        <charset val="136"/>
      </rPr>
      <t>駿熠電</t>
    </r>
  </si>
  <si>
    <r>
      <rPr>
        <sz val="12"/>
        <color theme="1"/>
        <rFont val="標楷體"/>
        <family val="4"/>
        <charset val="136"/>
      </rPr>
      <t>艾恩特</t>
    </r>
  </si>
  <si>
    <r>
      <rPr>
        <sz val="12"/>
        <color theme="1"/>
        <rFont val="標楷體"/>
        <family val="4"/>
        <charset val="136"/>
      </rPr>
      <t>精聯</t>
    </r>
  </si>
  <si>
    <r>
      <rPr>
        <sz val="12"/>
        <color theme="1"/>
        <rFont val="標楷體"/>
        <family val="4"/>
        <charset val="136"/>
      </rPr>
      <t>鑫科</t>
    </r>
  </si>
  <si>
    <r>
      <rPr>
        <sz val="12"/>
        <color theme="1"/>
        <rFont val="標楷體"/>
        <family val="4"/>
        <charset val="136"/>
      </rPr>
      <t>安瑞</t>
    </r>
    <r>
      <rPr>
        <sz val="12"/>
        <color theme="1"/>
        <rFont val="Times New Roman"/>
        <family val="1"/>
      </rPr>
      <t>-KY</t>
    </r>
  </si>
  <si>
    <r>
      <rPr>
        <sz val="12"/>
        <color theme="1"/>
        <rFont val="標楷體"/>
        <family val="4"/>
        <charset val="136"/>
      </rPr>
      <t>光耀</t>
    </r>
  </si>
  <si>
    <r>
      <rPr>
        <sz val="12"/>
        <color theme="1"/>
        <rFont val="標楷體"/>
        <family val="4"/>
        <charset val="136"/>
      </rPr>
      <t>康聯訊</t>
    </r>
  </si>
  <si>
    <r>
      <rPr>
        <sz val="12"/>
        <color theme="1"/>
        <rFont val="標楷體"/>
        <family val="4"/>
        <charset val="136"/>
      </rPr>
      <t>德微</t>
    </r>
  </si>
  <si>
    <r>
      <rPr>
        <sz val="12"/>
        <color theme="1"/>
        <rFont val="標楷體"/>
        <family val="4"/>
        <charset val="136"/>
      </rPr>
      <t>家登</t>
    </r>
  </si>
  <si>
    <r>
      <rPr>
        <sz val="12"/>
        <color theme="1"/>
        <rFont val="標楷體"/>
        <family val="4"/>
        <charset val="136"/>
      </rPr>
      <t>榮昌</t>
    </r>
  </si>
  <si>
    <r>
      <rPr>
        <sz val="12"/>
        <color theme="1"/>
        <rFont val="標楷體"/>
        <family val="4"/>
        <charset val="136"/>
      </rPr>
      <t>元創精密</t>
    </r>
  </si>
  <si>
    <r>
      <rPr>
        <sz val="12"/>
        <color theme="1"/>
        <rFont val="標楷體"/>
        <family val="4"/>
        <charset val="136"/>
      </rPr>
      <t>歐買尬</t>
    </r>
  </si>
  <si>
    <r>
      <rPr>
        <sz val="12"/>
        <color theme="1"/>
        <rFont val="標楷體"/>
        <family val="4"/>
        <charset val="136"/>
      </rPr>
      <t>湧德</t>
    </r>
  </si>
  <si>
    <r>
      <rPr>
        <sz val="12"/>
        <color theme="1"/>
        <rFont val="標楷體"/>
        <family val="4"/>
        <charset val="136"/>
      </rPr>
      <t>碩禾</t>
    </r>
  </si>
  <si>
    <r>
      <rPr>
        <sz val="12"/>
        <color theme="1"/>
        <rFont val="標楷體"/>
        <family val="4"/>
        <charset val="136"/>
      </rPr>
      <t>營邦</t>
    </r>
  </si>
  <si>
    <r>
      <rPr>
        <sz val="12"/>
        <color theme="1"/>
        <rFont val="標楷體"/>
        <family val="4"/>
        <charset val="136"/>
      </rPr>
      <t>漢磊</t>
    </r>
  </si>
  <si>
    <r>
      <rPr>
        <sz val="12"/>
        <color theme="1"/>
        <rFont val="標楷體"/>
        <family val="4"/>
        <charset val="136"/>
      </rPr>
      <t>鑫聯大投控</t>
    </r>
  </si>
  <si>
    <r>
      <rPr>
        <sz val="12"/>
        <color theme="1"/>
        <rFont val="標楷體"/>
        <family val="4"/>
        <charset val="136"/>
      </rPr>
      <t>連展投控</t>
    </r>
  </si>
  <si>
    <r>
      <rPr>
        <sz val="12"/>
        <color theme="1"/>
        <rFont val="標楷體"/>
        <family val="4"/>
        <charset val="136"/>
      </rPr>
      <t>新晶投控</t>
    </r>
  </si>
  <si>
    <r>
      <rPr>
        <sz val="12"/>
        <color theme="1"/>
        <rFont val="標楷體"/>
        <family val="4"/>
        <charset val="136"/>
      </rPr>
      <t>永日</t>
    </r>
  </si>
  <si>
    <r>
      <rPr>
        <sz val="12"/>
        <color theme="1"/>
        <rFont val="標楷體"/>
        <family val="4"/>
        <charset val="136"/>
      </rPr>
      <t>東洋</t>
    </r>
  </si>
  <si>
    <r>
      <rPr>
        <sz val="12"/>
        <color theme="1"/>
        <rFont val="標楷體"/>
        <family val="4"/>
        <charset val="136"/>
      </rPr>
      <t>邦特</t>
    </r>
  </si>
  <si>
    <r>
      <rPr>
        <sz val="12"/>
        <color theme="1"/>
        <rFont val="標楷體"/>
        <family val="4"/>
        <charset val="136"/>
      </rPr>
      <t>加捷生醫</t>
    </r>
  </si>
  <si>
    <r>
      <rPr>
        <sz val="12"/>
        <color theme="1"/>
        <rFont val="標楷體"/>
        <family val="4"/>
        <charset val="136"/>
      </rPr>
      <t>濟生</t>
    </r>
  </si>
  <si>
    <r>
      <rPr>
        <sz val="12"/>
        <color theme="1"/>
        <rFont val="標楷體"/>
        <family val="4"/>
        <charset val="136"/>
      </rPr>
      <t>聯上</t>
    </r>
  </si>
  <si>
    <r>
      <rPr>
        <sz val="12"/>
        <color theme="1"/>
        <rFont val="標楷體"/>
        <family val="4"/>
        <charset val="136"/>
      </rPr>
      <t>健喬</t>
    </r>
  </si>
  <si>
    <r>
      <rPr>
        <sz val="12"/>
        <color theme="1"/>
        <rFont val="標楷體"/>
        <family val="4"/>
        <charset val="136"/>
      </rPr>
      <t>明基醫</t>
    </r>
  </si>
  <si>
    <r>
      <rPr>
        <sz val="12"/>
        <color theme="1"/>
        <rFont val="標楷體"/>
        <family val="4"/>
        <charset val="136"/>
      </rPr>
      <t>友華</t>
    </r>
  </si>
  <si>
    <r>
      <rPr>
        <sz val="12"/>
        <color theme="1"/>
        <rFont val="標楷體"/>
        <family val="4"/>
        <charset val="136"/>
      </rPr>
      <t>優盛</t>
    </r>
  </si>
  <si>
    <r>
      <rPr>
        <sz val="12"/>
        <color theme="1"/>
        <rFont val="標楷體"/>
        <family val="4"/>
        <charset val="136"/>
      </rPr>
      <t>晟德</t>
    </r>
  </si>
  <si>
    <r>
      <rPr>
        <sz val="12"/>
        <color theme="1"/>
        <rFont val="標楷體"/>
        <family val="4"/>
        <charset val="136"/>
      </rPr>
      <t>太醫</t>
    </r>
  </si>
  <si>
    <r>
      <rPr>
        <sz val="12"/>
        <color theme="1"/>
        <rFont val="標楷體"/>
        <family val="4"/>
        <charset val="136"/>
      </rPr>
      <t>天良</t>
    </r>
  </si>
  <si>
    <r>
      <rPr>
        <sz val="12"/>
        <color theme="1"/>
        <rFont val="標楷體"/>
        <family val="4"/>
        <charset val="136"/>
      </rPr>
      <t>中天</t>
    </r>
  </si>
  <si>
    <r>
      <rPr>
        <sz val="12"/>
        <color theme="1"/>
        <rFont val="標楷體"/>
        <family val="4"/>
        <charset val="136"/>
      </rPr>
      <t>聯合</t>
    </r>
  </si>
  <si>
    <r>
      <rPr>
        <sz val="12"/>
        <color theme="1"/>
        <rFont val="標楷體"/>
        <family val="4"/>
        <charset val="136"/>
      </rPr>
      <t>健亞</t>
    </r>
  </si>
  <si>
    <r>
      <rPr>
        <sz val="12"/>
        <color theme="1"/>
        <rFont val="標楷體"/>
        <family val="4"/>
        <charset val="136"/>
      </rPr>
      <t>晶宇</t>
    </r>
  </si>
  <si>
    <r>
      <rPr>
        <sz val="12"/>
        <color theme="1"/>
        <rFont val="標楷體"/>
        <family val="4"/>
        <charset val="136"/>
      </rPr>
      <t>曜亞</t>
    </r>
  </si>
  <si>
    <r>
      <rPr>
        <sz val="12"/>
        <color theme="1"/>
        <rFont val="標楷體"/>
        <family val="4"/>
        <charset val="136"/>
      </rPr>
      <t>馬光</t>
    </r>
    <r>
      <rPr>
        <sz val="12"/>
        <color theme="1"/>
        <rFont val="Times New Roman"/>
        <family val="1"/>
      </rPr>
      <t>-KY</t>
    </r>
  </si>
  <si>
    <r>
      <rPr>
        <sz val="12"/>
        <color theme="1"/>
        <rFont val="標楷體"/>
        <family val="4"/>
        <charset val="136"/>
      </rPr>
      <t>中裕</t>
    </r>
  </si>
  <si>
    <r>
      <rPr>
        <sz val="12"/>
        <color theme="1"/>
        <rFont val="標楷體"/>
        <family val="4"/>
        <charset val="136"/>
      </rPr>
      <t>鈺緯</t>
    </r>
  </si>
  <si>
    <r>
      <rPr>
        <sz val="12"/>
        <color theme="1"/>
        <rFont val="標楷體"/>
        <family val="4"/>
        <charset val="136"/>
      </rPr>
      <t>樂威科</t>
    </r>
    <r>
      <rPr>
        <sz val="12"/>
        <color theme="1"/>
        <rFont val="Times New Roman"/>
        <family val="1"/>
      </rPr>
      <t>-KY</t>
    </r>
  </si>
  <si>
    <r>
      <rPr>
        <sz val="12"/>
        <color theme="1"/>
        <rFont val="標楷體"/>
        <family val="4"/>
        <charset val="136"/>
      </rPr>
      <t>太景</t>
    </r>
    <r>
      <rPr>
        <sz val="12"/>
        <color theme="1"/>
        <rFont val="Times New Roman"/>
        <family val="1"/>
      </rPr>
      <t>*-KY</t>
    </r>
  </si>
  <si>
    <r>
      <rPr>
        <sz val="12"/>
        <color theme="1"/>
        <rFont val="標楷體"/>
        <family val="4"/>
        <charset val="136"/>
      </rPr>
      <t>創源</t>
    </r>
  </si>
  <si>
    <r>
      <rPr>
        <sz val="12"/>
        <color theme="1"/>
        <rFont val="標楷體"/>
        <family val="4"/>
        <charset val="136"/>
      </rPr>
      <t>聿新科</t>
    </r>
  </si>
  <si>
    <r>
      <rPr>
        <sz val="12"/>
        <color theme="1"/>
        <rFont val="標楷體"/>
        <family val="4"/>
        <charset val="136"/>
      </rPr>
      <t>智擎</t>
    </r>
  </si>
  <si>
    <r>
      <rPr>
        <sz val="12"/>
        <color theme="1"/>
        <rFont val="標楷體"/>
        <family val="4"/>
        <charset val="136"/>
      </rPr>
      <t>鐿鈦</t>
    </r>
  </si>
  <si>
    <r>
      <rPr>
        <sz val="12"/>
        <color theme="1"/>
        <rFont val="標楷體"/>
        <family val="4"/>
        <charset val="136"/>
      </rPr>
      <t>松瑞藥</t>
    </r>
  </si>
  <si>
    <r>
      <rPr>
        <sz val="12"/>
        <color theme="1"/>
        <rFont val="標楷體"/>
        <family val="4"/>
        <charset val="136"/>
      </rPr>
      <t>醣聯</t>
    </r>
  </si>
  <si>
    <r>
      <rPr>
        <sz val="12"/>
        <color theme="1"/>
        <rFont val="標楷體"/>
        <family val="4"/>
        <charset val="136"/>
      </rPr>
      <t>瑞基</t>
    </r>
  </si>
  <si>
    <r>
      <rPr>
        <sz val="12"/>
        <color theme="1"/>
        <rFont val="標楷體"/>
        <family val="4"/>
        <charset val="136"/>
      </rPr>
      <t>久裕</t>
    </r>
  </si>
  <si>
    <r>
      <rPr>
        <sz val="12"/>
        <color theme="1"/>
        <rFont val="標楷體"/>
        <family val="4"/>
        <charset val="136"/>
      </rPr>
      <t>浩鼎</t>
    </r>
  </si>
  <si>
    <r>
      <rPr>
        <sz val="12"/>
        <color theme="1"/>
        <rFont val="標楷體"/>
        <family val="4"/>
        <charset val="136"/>
      </rPr>
      <t>杏一</t>
    </r>
  </si>
  <si>
    <r>
      <rPr>
        <sz val="12"/>
        <color theme="1"/>
        <rFont val="標楷體"/>
        <family val="4"/>
        <charset val="136"/>
      </rPr>
      <t>福永生技</t>
    </r>
  </si>
  <si>
    <r>
      <rPr>
        <sz val="12"/>
        <color theme="1"/>
        <rFont val="標楷體"/>
        <family val="4"/>
        <charset val="136"/>
      </rPr>
      <t>安克</t>
    </r>
  </si>
  <si>
    <r>
      <rPr>
        <sz val="12"/>
        <color theme="1"/>
        <rFont val="標楷體"/>
        <family val="4"/>
        <charset val="136"/>
      </rPr>
      <t>杏國</t>
    </r>
  </si>
  <si>
    <r>
      <rPr>
        <sz val="12"/>
        <color theme="1"/>
        <rFont val="標楷體"/>
        <family val="4"/>
        <charset val="136"/>
      </rPr>
      <t>欣大健康</t>
    </r>
  </si>
  <si>
    <r>
      <rPr>
        <sz val="12"/>
        <color theme="1"/>
        <rFont val="標楷體"/>
        <family val="4"/>
        <charset val="136"/>
      </rPr>
      <t>中華食</t>
    </r>
  </si>
  <si>
    <r>
      <rPr>
        <sz val="12"/>
        <color theme="1"/>
        <rFont val="標楷體"/>
        <family val="4"/>
        <charset val="136"/>
      </rPr>
      <t>環泰</t>
    </r>
  </si>
  <si>
    <r>
      <rPr>
        <sz val="12"/>
        <color theme="1"/>
        <rFont val="標楷體"/>
        <family val="4"/>
        <charset val="136"/>
      </rPr>
      <t>信立</t>
    </r>
  </si>
  <si>
    <r>
      <rPr>
        <sz val="12"/>
        <color theme="1"/>
        <rFont val="標楷體"/>
        <family val="4"/>
        <charset val="136"/>
      </rPr>
      <t>勝昱</t>
    </r>
  </si>
  <si>
    <r>
      <rPr>
        <sz val="12"/>
        <color theme="1"/>
        <rFont val="標楷體"/>
        <family val="4"/>
        <charset val="136"/>
      </rPr>
      <t>世坤</t>
    </r>
  </si>
  <si>
    <r>
      <rPr>
        <sz val="12"/>
        <color theme="1"/>
        <rFont val="標楷體"/>
        <family val="4"/>
        <charset val="136"/>
      </rPr>
      <t>東隆興</t>
    </r>
  </si>
  <si>
    <r>
      <rPr>
        <sz val="12"/>
        <color theme="1"/>
        <rFont val="標楷體"/>
        <family val="4"/>
        <charset val="136"/>
      </rPr>
      <t>福大</t>
    </r>
  </si>
  <si>
    <r>
      <rPr>
        <sz val="12"/>
        <color theme="1"/>
        <rFont val="標楷體"/>
        <family val="4"/>
        <charset val="136"/>
      </rPr>
      <t>新昕纖</t>
    </r>
  </si>
  <si>
    <r>
      <rPr>
        <sz val="12"/>
        <color theme="1"/>
        <rFont val="標楷體"/>
        <family val="4"/>
        <charset val="136"/>
      </rPr>
      <t>飛寶企業</t>
    </r>
  </si>
  <si>
    <r>
      <rPr>
        <sz val="12"/>
        <color theme="1"/>
        <rFont val="標楷體"/>
        <family val="4"/>
        <charset val="136"/>
      </rPr>
      <t>三圓</t>
    </r>
  </si>
  <si>
    <r>
      <rPr>
        <sz val="12"/>
        <color theme="1"/>
        <rFont val="標楷體"/>
        <family val="4"/>
        <charset val="136"/>
      </rPr>
      <t>金洲</t>
    </r>
  </si>
  <si>
    <r>
      <rPr>
        <sz val="12"/>
        <color theme="1"/>
        <rFont val="標楷體"/>
        <family val="4"/>
        <charset val="136"/>
      </rPr>
      <t>元勝</t>
    </r>
  </si>
  <si>
    <r>
      <rPr>
        <sz val="12"/>
        <color theme="1"/>
        <rFont val="標楷體"/>
        <family val="4"/>
        <charset val="136"/>
      </rPr>
      <t>光明</t>
    </r>
  </si>
  <si>
    <r>
      <rPr>
        <sz val="12"/>
        <color theme="1"/>
        <rFont val="標楷體"/>
        <family val="4"/>
        <charset val="136"/>
      </rPr>
      <t>聚紡</t>
    </r>
  </si>
  <si>
    <r>
      <rPr>
        <sz val="12"/>
        <color theme="1"/>
        <rFont val="標楷體"/>
        <family val="4"/>
        <charset val="136"/>
      </rPr>
      <t>耀億</t>
    </r>
  </si>
  <si>
    <r>
      <rPr>
        <sz val="12"/>
        <color theme="1"/>
        <rFont val="標楷體"/>
        <family val="4"/>
        <charset val="136"/>
      </rPr>
      <t>銘旺實</t>
    </r>
  </si>
  <si>
    <r>
      <rPr>
        <sz val="12"/>
        <color theme="1"/>
        <rFont val="標楷體"/>
        <family val="4"/>
        <charset val="136"/>
      </rPr>
      <t>興采</t>
    </r>
  </si>
  <si>
    <r>
      <rPr>
        <sz val="12"/>
        <color theme="1"/>
        <rFont val="標楷體"/>
        <family val="4"/>
        <charset val="136"/>
      </rPr>
      <t>健信</t>
    </r>
  </si>
  <si>
    <r>
      <rPr>
        <sz val="12"/>
        <color theme="1"/>
        <rFont val="標楷體"/>
        <family val="4"/>
        <charset val="136"/>
      </rPr>
      <t>金雨</t>
    </r>
  </si>
  <si>
    <r>
      <rPr>
        <sz val="12"/>
        <color theme="1"/>
        <rFont val="標楷體"/>
        <family val="4"/>
        <charset val="136"/>
      </rPr>
      <t>崇友</t>
    </r>
  </si>
  <si>
    <r>
      <rPr>
        <sz val="12"/>
        <color theme="1"/>
        <rFont val="標楷體"/>
        <family val="4"/>
        <charset val="136"/>
      </rPr>
      <t>高鋒</t>
    </r>
  </si>
  <si>
    <r>
      <rPr>
        <sz val="12"/>
        <color theme="1"/>
        <rFont val="標楷體"/>
        <family val="4"/>
        <charset val="136"/>
      </rPr>
      <t>福裕</t>
    </r>
  </si>
  <si>
    <r>
      <rPr>
        <sz val="12"/>
        <color theme="1"/>
        <rFont val="標楷體"/>
        <family val="4"/>
        <charset val="136"/>
      </rPr>
      <t>永彰</t>
    </r>
  </si>
  <si>
    <r>
      <rPr>
        <sz val="12"/>
        <color theme="1"/>
        <rFont val="標楷體"/>
        <family val="4"/>
        <charset val="136"/>
      </rPr>
      <t>方土霖</t>
    </r>
  </si>
  <si>
    <r>
      <rPr>
        <sz val="12"/>
        <color theme="1"/>
        <rFont val="標楷體"/>
        <family val="4"/>
        <charset val="136"/>
      </rPr>
      <t>江興鍛</t>
    </r>
  </si>
  <si>
    <r>
      <rPr>
        <sz val="12"/>
        <color theme="1"/>
        <rFont val="標楷體"/>
        <family val="4"/>
        <charset val="136"/>
      </rPr>
      <t>淳紳</t>
    </r>
  </si>
  <si>
    <r>
      <rPr>
        <sz val="12"/>
        <color theme="1"/>
        <rFont val="標楷體"/>
        <family val="4"/>
        <charset val="136"/>
      </rPr>
      <t>宏易</t>
    </r>
  </si>
  <si>
    <r>
      <rPr>
        <sz val="12"/>
        <color theme="1"/>
        <rFont val="標楷體"/>
        <family val="4"/>
        <charset val="136"/>
      </rPr>
      <t>協易機</t>
    </r>
  </si>
  <si>
    <r>
      <rPr>
        <sz val="12"/>
        <color theme="1"/>
        <rFont val="標楷體"/>
        <family val="4"/>
        <charset val="136"/>
      </rPr>
      <t>慶騰</t>
    </r>
  </si>
  <si>
    <r>
      <rPr>
        <sz val="12"/>
        <color theme="1"/>
        <rFont val="標楷體"/>
        <family val="4"/>
        <charset val="136"/>
      </rPr>
      <t>至興</t>
    </r>
  </si>
  <si>
    <r>
      <rPr>
        <sz val="12"/>
        <color theme="1"/>
        <rFont val="標楷體"/>
        <family val="4"/>
        <charset val="136"/>
      </rPr>
      <t>大詠城</t>
    </r>
  </si>
  <si>
    <r>
      <rPr>
        <sz val="12"/>
        <color theme="1"/>
        <rFont val="標楷體"/>
        <family val="4"/>
        <charset val="136"/>
      </rPr>
      <t>晟田</t>
    </r>
  </si>
  <si>
    <r>
      <rPr>
        <sz val="12"/>
        <color theme="1"/>
        <rFont val="標楷體"/>
        <family val="4"/>
        <charset val="136"/>
      </rPr>
      <t>科嶠</t>
    </r>
  </si>
  <si>
    <r>
      <rPr>
        <sz val="12"/>
        <color theme="1"/>
        <rFont val="標楷體"/>
        <family val="4"/>
        <charset val="136"/>
      </rPr>
      <t>萬在</t>
    </r>
  </si>
  <si>
    <r>
      <rPr>
        <sz val="12"/>
        <color theme="1"/>
        <rFont val="標楷體"/>
        <family val="4"/>
        <charset val="136"/>
      </rPr>
      <t>桓達</t>
    </r>
  </si>
  <si>
    <r>
      <rPr>
        <sz val="12"/>
        <color theme="1"/>
        <rFont val="標楷體"/>
        <family val="4"/>
        <charset val="136"/>
      </rPr>
      <t>長佳</t>
    </r>
  </si>
  <si>
    <r>
      <rPr>
        <sz val="12"/>
        <color theme="1"/>
        <rFont val="標楷體"/>
        <family val="4"/>
        <charset val="136"/>
      </rPr>
      <t>橙的</t>
    </r>
  </si>
  <si>
    <r>
      <rPr>
        <sz val="12"/>
        <color theme="1"/>
        <rFont val="標楷體"/>
        <family val="4"/>
        <charset val="136"/>
      </rPr>
      <t>旭然</t>
    </r>
  </si>
  <si>
    <r>
      <rPr>
        <sz val="12"/>
        <color theme="1"/>
        <rFont val="標楷體"/>
        <family val="4"/>
        <charset val="136"/>
      </rPr>
      <t>健椿</t>
    </r>
  </si>
  <si>
    <r>
      <rPr>
        <sz val="12"/>
        <color theme="1"/>
        <rFont val="標楷體"/>
        <family val="4"/>
        <charset val="136"/>
      </rPr>
      <t>百德</t>
    </r>
  </si>
  <si>
    <r>
      <rPr>
        <sz val="12"/>
        <color theme="1"/>
        <rFont val="標楷體"/>
        <family val="4"/>
        <charset val="136"/>
      </rPr>
      <t>科際精密</t>
    </r>
  </si>
  <si>
    <r>
      <rPr>
        <sz val="12"/>
        <color theme="1"/>
        <rFont val="標楷體"/>
        <family val="4"/>
        <charset val="136"/>
      </rPr>
      <t>捷流閥業</t>
    </r>
  </si>
  <si>
    <r>
      <rPr>
        <sz val="12"/>
        <color theme="1"/>
        <rFont val="標楷體"/>
        <family val="4"/>
        <charset val="136"/>
      </rPr>
      <t>唐鋒</t>
    </r>
  </si>
  <si>
    <r>
      <rPr>
        <sz val="12"/>
        <color theme="1"/>
        <rFont val="標楷體"/>
        <family val="4"/>
        <charset val="136"/>
      </rPr>
      <t>中美實</t>
    </r>
  </si>
  <si>
    <r>
      <rPr>
        <sz val="12"/>
        <color theme="1"/>
        <rFont val="標楷體"/>
        <family val="4"/>
        <charset val="136"/>
      </rPr>
      <t>大恭</t>
    </r>
  </si>
  <si>
    <r>
      <rPr>
        <sz val="12"/>
        <color theme="1"/>
        <rFont val="標楷體"/>
        <family val="4"/>
        <charset val="136"/>
      </rPr>
      <t>磐亞</t>
    </r>
  </si>
  <si>
    <r>
      <rPr>
        <sz val="12"/>
        <color theme="1"/>
        <rFont val="標楷體"/>
        <family val="4"/>
        <charset val="136"/>
      </rPr>
      <t>永純</t>
    </r>
  </si>
  <si>
    <r>
      <rPr>
        <sz val="12"/>
        <color theme="1"/>
        <rFont val="標楷體"/>
        <family val="4"/>
        <charset val="136"/>
      </rPr>
      <t>南璋</t>
    </r>
  </si>
  <si>
    <r>
      <rPr>
        <sz val="12"/>
        <color theme="1"/>
        <rFont val="標楷體"/>
        <family val="4"/>
        <charset val="136"/>
      </rPr>
      <t>永捷</t>
    </r>
  </si>
  <si>
    <r>
      <rPr>
        <sz val="12"/>
        <color theme="1"/>
        <rFont val="標楷體"/>
        <family val="4"/>
        <charset val="136"/>
      </rPr>
      <t>大立</t>
    </r>
  </si>
  <si>
    <r>
      <rPr>
        <sz val="12"/>
        <color theme="1"/>
        <rFont val="標楷體"/>
        <family val="4"/>
        <charset val="136"/>
      </rPr>
      <t>美琪瑪</t>
    </r>
  </si>
  <si>
    <r>
      <rPr>
        <sz val="12"/>
        <color theme="1"/>
        <rFont val="標楷體"/>
        <family val="4"/>
        <charset val="136"/>
      </rPr>
      <t>永昕</t>
    </r>
  </si>
  <si>
    <r>
      <rPr>
        <sz val="12"/>
        <color theme="1"/>
        <rFont val="標楷體"/>
        <family val="4"/>
        <charset val="136"/>
      </rPr>
      <t>雙美</t>
    </r>
  </si>
  <si>
    <r>
      <rPr>
        <sz val="12"/>
        <color theme="1"/>
        <rFont val="標楷體"/>
        <family val="4"/>
        <charset val="136"/>
      </rPr>
      <t>熒茂</t>
    </r>
  </si>
  <si>
    <r>
      <rPr>
        <sz val="12"/>
        <color theme="1"/>
        <rFont val="標楷體"/>
        <family val="4"/>
        <charset val="136"/>
      </rPr>
      <t>豪展</t>
    </r>
  </si>
  <si>
    <r>
      <rPr>
        <sz val="12"/>
        <color theme="1"/>
        <rFont val="標楷體"/>
        <family val="4"/>
        <charset val="136"/>
      </rPr>
      <t>泰博</t>
    </r>
  </si>
  <si>
    <r>
      <rPr>
        <sz val="12"/>
        <color theme="1"/>
        <rFont val="標楷體"/>
        <family val="4"/>
        <charset val="136"/>
      </rPr>
      <t>泓瀚</t>
    </r>
  </si>
  <si>
    <r>
      <rPr>
        <sz val="12"/>
        <color theme="1"/>
        <rFont val="標楷體"/>
        <family val="4"/>
        <charset val="136"/>
      </rPr>
      <t>合一</t>
    </r>
  </si>
  <si>
    <r>
      <rPr>
        <sz val="12"/>
        <color theme="1"/>
        <rFont val="標楷體"/>
        <family val="4"/>
        <charset val="136"/>
      </rPr>
      <t>皇將</t>
    </r>
  </si>
  <si>
    <r>
      <rPr>
        <sz val="12"/>
        <color theme="1"/>
        <rFont val="標楷體"/>
        <family val="4"/>
        <charset val="136"/>
      </rPr>
      <t>合富</t>
    </r>
    <r>
      <rPr>
        <sz val="12"/>
        <color theme="1"/>
        <rFont val="Times New Roman"/>
        <family val="1"/>
      </rPr>
      <t>-KY</t>
    </r>
  </si>
  <si>
    <r>
      <rPr>
        <sz val="12"/>
        <color theme="1"/>
        <rFont val="標楷體"/>
        <family val="4"/>
        <charset val="136"/>
      </rPr>
      <t>強生</t>
    </r>
  </si>
  <si>
    <r>
      <rPr>
        <sz val="12"/>
        <color theme="1"/>
        <rFont val="標楷體"/>
        <family val="4"/>
        <charset val="136"/>
      </rPr>
      <t>國碳科</t>
    </r>
  </si>
  <si>
    <r>
      <rPr>
        <sz val="12"/>
        <color theme="1"/>
        <rFont val="標楷體"/>
        <family val="4"/>
        <charset val="136"/>
      </rPr>
      <t>勤凱</t>
    </r>
  </si>
  <si>
    <r>
      <rPr>
        <sz val="12"/>
        <color theme="1"/>
        <rFont val="標楷體"/>
        <family val="4"/>
        <charset val="136"/>
      </rPr>
      <t>誠泰科技</t>
    </r>
  </si>
  <si>
    <r>
      <rPr>
        <sz val="12"/>
        <color theme="1"/>
        <rFont val="標楷體"/>
        <family val="4"/>
        <charset val="136"/>
      </rPr>
      <t>大略</t>
    </r>
    <r>
      <rPr>
        <sz val="12"/>
        <color theme="1"/>
        <rFont val="Times New Roman"/>
        <family val="1"/>
      </rPr>
      <t>-KY</t>
    </r>
  </si>
  <si>
    <r>
      <rPr>
        <sz val="12"/>
        <color theme="1"/>
        <rFont val="標楷體"/>
        <family val="4"/>
        <charset val="136"/>
      </rPr>
      <t>昇華</t>
    </r>
  </si>
  <si>
    <r>
      <rPr>
        <sz val="12"/>
        <color theme="1"/>
        <rFont val="標楷體"/>
        <family val="4"/>
        <charset val="136"/>
      </rPr>
      <t>聯光通</t>
    </r>
  </si>
  <si>
    <r>
      <rPr>
        <sz val="12"/>
        <color theme="1"/>
        <rFont val="標楷體"/>
        <family val="4"/>
        <charset val="136"/>
      </rPr>
      <t>台聯電</t>
    </r>
  </si>
  <si>
    <r>
      <rPr>
        <sz val="12"/>
        <color theme="1"/>
        <rFont val="標楷體"/>
        <family val="4"/>
        <charset val="136"/>
      </rPr>
      <t>富宇</t>
    </r>
  </si>
  <si>
    <r>
      <rPr>
        <sz val="12"/>
        <color theme="1"/>
        <rFont val="標楷體"/>
        <family val="4"/>
        <charset val="136"/>
      </rPr>
      <t>前鼎</t>
    </r>
  </si>
  <si>
    <r>
      <rPr>
        <sz val="12"/>
        <color theme="1"/>
        <rFont val="標楷體"/>
        <family val="4"/>
        <charset val="136"/>
      </rPr>
      <t>新復興</t>
    </r>
  </si>
  <si>
    <r>
      <rPr>
        <sz val="12"/>
        <color theme="1"/>
        <rFont val="標楷體"/>
        <family val="4"/>
        <charset val="136"/>
      </rPr>
      <t>德英</t>
    </r>
  </si>
  <si>
    <r>
      <rPr>
        <sz val="12"/>
        <color theme="1"/>
        <rFont val="標楷體"/>
        <family val="4"/>
        <charset val="136"/>
      </rPr>
      <t>欣厚</t>
    </r>
    <r>
      <rPr>
        <sz val="12"/>
        <color theme="1"/>
        <rFont val="Times New Roman"/>
        <family val="1"/>
      </rPr>
      <t>-KY</t>
    </r>
  </si>
  <si>
    <r>
      <rPr>
        <sz val="12"/>
        <color theme="1"/>
        <rFont val="標楷體"/>
        <family val="4"/>
        <charset val="136"/>
      </rPr>
      <t>新盛力</t>
    </r>
  </si>
  <si>
    <r>
      <rPr>
        <sz val="12"/>
        <color theme="1"/>
        <rFont val="標楷體"/>
        <family val="4"/>
        <charset val="136"/>
      </rPr>
      <t>友輝</t>
    </r>
  </si>
  <si>
    <r>
      <rPr>
        <sz val="12"/>
        <color theme="1"/>
        <rFont val="標楷體"/>
        <family val="4"/>
        <charset val="136"/>
      </rPr>
      <t>亞電</t>
    </r>
  </si>
  <si>
    <r>
      <rPr>
        <sz val="12"/>
        <color theme="1"/>
        <rFont val="標楷體"/>
        <family val="4"/>
        <charset val="136"/>
      </rPr>
      <t>兆遠</t>
    </r>
  </si>
  <si>
    <r>
      <rPr>
        <sz val="12"/>
        <color theme="1"/>
        <rFont val="標楷體"/>
        <family val="4"/>
        <charset val="136"/>
      </rPr>
      <t>陞達科技</t>
    </r>
  </si>
  <si>
    <r>
      <rPr>
        <sz val="12"/>
        <color theme="1"/>
        <rFont val="標楷體"/>
        <family val="4"/>
        <charset val="136"/>
      </rPr>
      <t>辣椒</t>
    </r>
  </si>
  <si>
    <r>
      <rPr>
        <sz val="12"/>
        <color theme="1"/>
        <rFont val="標楷體"/>
        <family val="4"/>
        <charset val="136"/>
      </rPr>
      <t>牧東</t>
    </r>
  </si>
  <si>
    <r>
      <rPr>
        <sz val="12"/>
        <color theme="1"/>
        <rFont val="標楷體"/>
        <family val="4"/>
        <charset val="136"/>
      </rPr>
      <t>緯軟</t>
    </r>
  </si>
  <si>
    <r>
      <rPr>
        <sz val="12"/>
        <color theme="1"/>
        <rFont val="標楷體"/>
        <family val="4"/>
        <charset val="136"/>
      </rPr>
      <t>譜瑞</t>
    </r>
    <r>
      <rPr>
        <sz val="12"/>
        <color theme="1"/>
        <rFont val="Times New Roman"/>
        <family val="1"/>
      </rPr>
      <t>-KY</t>
    </r>
  </si>
  <si>
    <r>
      <rPr>
        <sz val="12"/>
        <color theme="1"/>
        <rFont val="標楷體"/>
        <family val="4"/>
        <charset val="136"/>
      </rPr>
      <t>湯石照明</t>
    </r>
  </si>
  <si>
    <r>
      <rPr>
        <sz val="12"/>
        <color theme="1"/>
        <rFont val="標楷體"/>
        <family val="4"/>
        <charset val="136"/>
      </rPr>
      <t>廣穎</t>
    </r>
  </si>
  <si>
    <r>
      <rPr>
        <sz val="12"/>
        <color theme="1"/>
        <rFont val="標楷體"/>
        <family val="4"/>
        <charset val="136"/>
      </rPr>
      <t>亞泰</t>
    </r>
  </si>
  <si>
    <r>
      <rPr>
        <sz val="12"/>
        <color theme="1"/>
        <rFont val="標楷體"/>
        <family val="4"/>
        <charset val="136"/>
      </rPr>
      <t>華星光</t>
    </r>
  </si>
  <si>
    <r>
      <rPr>
        <sz val="12"/>
        <color theme="1"/>
        <rFont val="標楷體"/>
        <family val="4"/>
        <charset val="136"/>
      </rPr>
      <t>科誠</t>
    </r>
  </si>
  <si>
    <r>
      <rPr>
        <sz val="12"/>
        <color theme="1"/>
        <rFont val="標楷體"/>
        <family val="4"/>
        <charset val="136"/>
      </rPr>
      <t>環宇</t>
    </r>
    <r>
      <rPr>
        <sz val="12"/>
        <color theme="1"/>
        <rFont val="Times New Roman"/>
        <family val="1"/>
      </rPr>
      <t>-KY</t>
    </r>
  </si>
  <si>
    <r>
      <rPr>
        <sz val="12"/>
        <color theme="1"/>
        <rFont val="標楷體"/>
        <family val="4"/>
        <charset val="136"/>
      </rPr>
      <t>晶達</t>
    </r>
  </si>
  <si>
    <r>
      <rPr>
        <sz val="12"/>
        <color theme="1"/>
        <rFont val="標楷體"/>
        <family val="4"/>
        <charset val="136"/>
      </rPr>
      <t>榮剛</t>
    </r>
  </si>
  <si>
    <r>
      <rPr>
        <sz val="12"/>
        <color theme="1"/>
        <rFont val="標楷體"/>
        <family val="4"/>
        <charset val="136"/>
      </rPr>
      <t>久陽</t>
    </r>
  </si>
  <si>
    <r>
      <rPr>
        <sz val="12"/>
        <color theme="1"/>
        <rFont val="標楷體"/>
        <family val="4"/>
        <charset val="136"/>
      </rPr>
      <t>強新</t>
    </r>
  </si>
  <si>
    <r>
      <rPr>
        <sz val="12"/>
        <color theme="1"/>
        <rFont val="標楷體"/>
        <family val="4"/>
        <charset val="136"/>
      </rPr>
      <t>建錩</t>
    </r>
  </si>
  <si>
    <r>
      <rPr>
        <sz val="12"/>
        <color theme="1"/>
        <rFont val="標楷體"/>
        <family val="4"/>
        <charset val="136"/>
      </rPr>
      <t>華祺</t>
    </r>
  </si>
  <si>
    <r>
      <rPr>
        <sz val="12"/>
        <color theme="1"/>
        <rFont val="標楷體"/>
        <family val="4"/>
        <charset val="136"/>
      </rPr>
      <t>松和</t>
    </r>
  </si>
  <si>
    <r>
      <rPr>
        <sz val="12"/>
        <color theme="1"/>
        <rFont val="標楷體"/>
        <family val="4"/>
        <charset val="136"/>
      </rPr>
      <t>富強</t>
    </r>
  </si>
  <si>
    <r>
      <rPr>
        <sz val="12"/>
        <color theme="1"/>
        <rFont val="標楷體"/>
        <family val="4"/>
        <charset val="136"/>
      </rPr>
      <t>凱衛</t>
    </r>
  </si>
  <si>
    <r>
      <rPr>
        <sz val="12"/>
        <color theme="1"/>
        <rFont val="標楷體"/>
        <family val="4"/>
        <charset val="136"/>
      </rPr>
      <t>力新</t>
    </r>
  </si>
  <si>
    <r>
      <rPr>
        <sz val="12"/>
        <color theme="1"/>
        <rFont val="標楷體"/>
        <family val="4"/>
        <charset val="136"/>
      </rPr>
      <t>中茂</t>
    </r>
  </si>
  <si>
    <r>
      <rPr>
        <sz val="12"/>
        <color theme="1"/>
        <rFont val="標楷體"/>
        <family val="4"/>
        <charset val="136"/>
      </rPr>
      <t>坤悅</t>
    </r>
  </si>
  <si>
    <r>
      <rPr>
        <sz val="12"/>
        <color theme="1"/>
        <rFont val="標楷體"/>
        <family val="4"/>
        <charset val="136"/>
      </rPr>
      <t>新鼎</t>
    </r>
  </si>
  <si>
    <r>
      <rPr>
        <sz val="12"/>
        <color theme="1"/>
        <rFont val="標楷體"/>
        <family val="4"/>
        <charset val="136"/>
      </rPr>
      <t>寶碩</t>
    </r>
  </si>
  <si>
    <r>
      <rPr>
        <sz val="12"/>
        <color theme="1"/>
        <rFont val="標楷體"/>
        <family val="4"/>
        <charset val="136"/>
      </rPr>
      <t>蒙恬</t>
    </r>
  </si>
  <si>
    <r>
      <rPr>
        <sz val="12"/>
        <color theme="1"/>
        <rFont val="標楷體"/>
        <family val="4"/>
        <charset val="136"/>
      </rPr>
      <t>凌網</t>
    </r>
  </si>
  <si>
    <r>
      <rPr>
        <sz val="12"/>
        <color theme="1"/>
        <rFont val="標楷體"/>
        <family val="4"/>
        <charset val="136"/>
      </rPr>
      <t>亞昕</t>
    </r>
  </si>
  <si>
    <r>
      <rPr>
        <sz val="12"/>
        <color theme="1"/>
        <rFont val="標楷體"/>
        <family val="4"/>
        <charset val="136"/>
      </rPr>
      <t>萬達光電</t>
    </r>
  </si>
  <si>
    <r>
      <rPr>
        <sz val="12"/>
        <color theme="1"/>
        <rFont val="標楷體"/>
        <family val="4"/>
        <charset val="136"/>
      </rPr>
      <t>安力</t>
    </r>
    <r>
      <rPr>
        <sz val="12"/>
        <color theme="1"/>
        <rFont val="Times New Roman"/>
        <family val="1"/>
      </rPr>
      <t>-KY</t>
    </r>
  </si>
  <si>
    <r>
      <rPr>
        <sz val="12"/>
        <color theme="1"/>
        <rFont val="標楷體"/>
        <family val="4"/>
        <charset val="136"/>
      </rPr>
      <t>立凱</t>
    </r>
    <r>
      <rPr>
        <sz val="12"/>
        <color theme="1"/>
        <rFont val="Times New Roman"/>
        <family val="1"/>
      </rPr>
      <t>-KY</t>
    </r>
  </si>
  <si>
    <r>
      <rPr>
        <sz val="12"/>
        <color theme="1"/>
        <rFont val="標楷體"/>
        <family val="4"/>
        <charset val="136"/>
      </rPr>
      <t>雷笛克光學</t>
    </r>
  </si>
  <si>
    <r>
      <rPr>
        <sz val="12"/>
        <color theme="1"/>
        <rFont val="標楷體"/>
        <family val="4"/>
        <charset val="136"/>
      </rPr>
      <t>凌陽創新</t>
    </r>
  </si>
  <si>
    <r>
      <rPr>
        <sz val="12"/>
        <color theme="1"/>
        <rFont val="標楷體"/>
        <family val="4"/>
        <charset val="136"/>
      </rPr>
      <t>智晶</t>
    </r>
  </si>
  <si>
    <r>
      <rPr>
        <sz val="12"/>
        <color theme="1"/>
        <rFont val="標楷體"/>
        <family val="4"/>
        <charset val="136"/>
      </rPr>
      <t>天鉞電</t>
    </r>
  </si>
  <si>
    <r>
      <rPr>
        <sz val="12"/>
        <color theme="1"/>
        <rFont val="標楷體"/>
        <family val="4"/>
        <charset val="136"/>
      </rPr>
      <t>智崴</t>
    </r>
  </si>
  <si>
    <r>
      <rPr>
        <sz val="12"/>
        <color theme="1"/>
        <rFont val="標楷體"/>
        <family val="4"/>
        <charset val="136"/>
      </rPr>
      <t>笙科</t>
    </r>
  </si>
  <si>
    <r>
      <rPr>
        <sz val="12"/>
        <color theme="1"/>
        <rFont val="標楷體"/>
        <family val="4"/>
        <charset val="136"/>
      </rPr>
      <t>信驊</t>
    </r>
  </si>
  <si>
    <r>
      <rPr>
        <sz val="12"/>
        <color theme="1"/>
        <rFont val="標楷體"/>
        <family val="4"/>
        <charset val="136"/>
      </rPr>
      <t>達輝</t>
    </r>
    <r>
      <rPr>
        <sz val="12"/>
        <color theme="1"/>
        <rFont val="Times New Roman"/>
        <family val="1"/>
      </rPr>
      <t>-KY</t>
    </r>
  </si>
  <si>
    <r>
      <rPr>
        <sz val="12"/>
        <color theme="1"/>
        <rFont val="標楷體"/>
        <family val="4"/>
        <charset val="136"/>
      </rPr>
      <t>尚凡</t>
    </r>
  </si>
  <si>
    <r>
      <rPr>
        <sz val="12"/>
        <color theme="1"/>
        <rFont val="標楷體"/>
        <family val="4"/>
        <charset val="136"/>
      </rPr>
      <t>大峽谷</t>
    </r>
    <r>
      <rPr>
        <sz val="12"/>
        <color theme="1"/>
        <rFont val="Times New Roman"/>
        <family val="1"/>
      </rPr>
      <t>-KY</t>
    </r>
  </si>
  <si>
    <r>
      <rPr>
        <sz val="12"/>
        <color theme="1"/>
        <rFont val="標楷體"/>
        <family val="4"/>
        <charset val="136"/>
      </rPr>
      <t>數字</t>
    </r>
  </si>
  <si>
    <r>
      <rPr>
        <sz val="12"/>
        <color theme="1"/>
        <rFont val="標楷體"/>
        <family val="4"/>
        <charset val="136"/>
      </rPr>
      <t>宜鼎</t>
    </r>
  </si>
  <si>
    <r>
      <rPr>
        <sz val="12"/>
        <color theme="1"/>
        <rFont val="標楷體"/>
        <family val="4"/>
        <charset val="136"/>
      </rPr>
      <t>邑昇</t>
    </r>
  </si>
  <si>
    <r>
      <rPr>
        <sz val="12"/>
        <color theme="1"/>
        <rFont val="標楷體"/>
        <family val="4"/>
        <charset val="136"/>
      </rPr>
      <t>杰力</t>
    </r>
  </si>
  <si>
    <r>
      <rPr>
        <sz val="12"/>
        <color theme="1"/>
        <rFont val="標楷體"/>
        <family val="4"/>
        <charset val="136"/>
      </rPr>
      <t>寶得利</t>
    </r>
  </si>
  <si>
    <r>
      <rPr>
        <sz val="12"/>
        <color theme="1"/>
        <rFont val="標楷體"/>
        <family val="4"/>
        <charset val="136"/>
      </rPr>
      <t>太欣</t>
    </r>
  </si>
  <si>
    <r>
      <rPr>
        <sz val="12"/>
        <color theme="1"/>
        <rFont val="標楷體"/>
        <family val="4"/>
        <charset val="136"/>
      </rPr>
      <t>桂盟</t>
    </r>
  </si>
  <si>
    <r>
      <rPr>
        <sz val="12"/>
        <color theme="1"/>
        <rFont val="標楷體"/>
        <family val="4"/>
        <charset val="136"/>
      </rPr>
      <t>系統電</t>
    </r>
  </si>
  <si>
    <r>
      <rPr>
        <sz val="12"/>
        <color theme="1"/>
        <rFont val="標楷體"/>
        <family val="4"/>
        <charset val="136"/>
      </rPr>
      <t>天剛</t>
    </r>
  </si>
  <si>
    <r>
      <rPr>
        <sz val="12"/>
        <color theme="1"/>
        <rFont val="標楷體"/>
        <family val="4"/>
        <charset val="136"/>
      </rPr>
      <t>寶島科</t>
    </r>
  </si>
  <si>
    <r>
      <rPr>
        <sz val="12"/>
        <color theme="1"/>
        <rFont val="標楷體"/>
        <family val="4"/>
        <charset val="136"/>
      </rPr>
      <t>世紀</t>
    </r>
  </si>
  <si>
    <r>
      <rPr>
        <sz val="12"/>
        <color theme="1"/>
        <rFont val="標楷體"/>
        <family val="4"/>
        <charset val="136"/>
      </rPr>
      <t>光聯</t>
    </r>
  </si>
  <si>
    <r>
      <rPr>
        <sz val="12"/>
        <color theme="1"/>
        <rFont val="標楷體"/>
        <family val="4"/>
        <charset val="136"/>
      </rPr>
      <t>美而快</t>
    </r>
  </si>
  <si>
    <r>
      <rPr>
        <sz val="12"/>
        <color theme="1"/>
        <rFont val="標楷體"/>
        <family val="4"/>
        <charset val="136"/>
      </rPr>
      <t>士開</t>
    </r>
  </si>
  <si>
    <r>
      <rPr>
        <sz val="12"/>
        <color theme="1"/>
        <rFont val="標楷體"/>
        <family val="4"/>
        <charset val="136"/>
      </rPr>
      <t>華容</t>
    </r>
  </si>
  <si>
    <r>
      <rPr>
        <sz val="12"/>
        <color theme="1"/>
        <rFont val="標楷體"/>
        <family val="4"/>
        <charset val="136"/>
      </rPr>
      <t>建榮</t>
    </r>
  </si>
  <si>
    <r>
      <rPr>
        <sz val="12"/>
        <color theme="1"/>
        <rFont val="標楷體"/>
        <family val="4"/>
        <charset val="136"/>
      </rPr>
      <t>立衛</t>
    </r>
  </si>
  <si>
    <r>
      <rPr>
        <sz val="12"/>
        <color theme="1"/>
        <rFont val="標楷體"/>
        <family val="4"/>
        <charset val="136"/>
      </rPr>
      <t>天揚</t>
    </r>
  </si>
  <si>
    <r>
      <rPr>
        <sz val="12"/>
        <color theme="1"/>
        <rFont val="標楷體"/>
        <family val="4"/>
        <charset val="136"/>
      </rPr>
      <t>世界</t>
    </r>
  </si>
  <si>
    <r>
      <rPr>
        <sz val="12"/>
        <color theme="1"/>
        <rFont val="標楷體"/>
        <family val="4"/>
        <charset val="136"/>
      </rPr>
      <t>系通</t>
    </r>
  </si>
  <si>
    <r>
      <rPr>
        <sz val="12"/>
        <color theme="1"/>
        <rFont val="標楷體"/>
        <family val="4"/>
        <charset val="136"/>
      </rPr>
      <t>鈺創</t>
    </r>
  </si>
  <si>
    <r>
      <rPr>
        <sz val="12"/>
        <color theme="1"/>
        <rFont val="標楷體"/>
        <family val="4"/>
        <charset val="136"/>
      </rPr>
      <t>台林</t>
    </r>
  </si>
  <si>
    <r>
      <rPr>
        <sz val="12"/>
        <color theme="1"/>
        <rFont val="標楷體"/>
        <family val="4"/>
        <charset val="136"/>
      </rPr>
      <t>佳總</t>
    </r>
  </si>
  <si>
    <r>
      <rPr>
        <sz val="12"/>
        <color theme="1"/>
        <rFont val="標楷體"/>
        <family val="4"/>
        <charset val="136"/>
      </rPr>
      <t>協益</t>
    </r>
  </si>
  <si>
    <r>
      <rPr>
        <sz val="12"/>
        <color theme="1"/>
        <rFont val="標楷體"/>
        <family val="4"/>
        <charset val="136"/>
      </rPr>
      <t>力麗店</t>
    </r>
  </si>
  <si>
    <r>
      <rPr>
        <sz val="12"/>
        <color theme="1"/>
        <rFont val="標楷體"/>
        <family val="4"/>
        <charset val="136"/>
      </rPr>
      <t>中光電</t>
    </r>
  </si>
  <si>
    <r>
      <rPr>
        <sz val="12"/>
        <color theme="1"/>
        <rFont val="標楷體"/>
        <family val="4"/>
        <charset val="136"/>
      </rPr>
      <t>合正</t>
    </r>
  </si>
  <si>
    <r>
      <rPr>
        <sz val="12"/>
        <color theme="1"/>
        <rFont val="標楷體"/>
        <family val="4"/>
        <charset val="136"/>
      </rPr>
      <t>金利</t>
    </r>
  </si>
  <si>
    <r>
      <rPr>
        <sz val="12"/>
        <color theme="1"/>
        <rFont val="標楷體"/>
        <family val="4"/>
        <charset val="136"/>
      </rPr>
      <t>青雲</t>
    </r>
  </si>
  <si>
    <r>
      <rPr>
        <sz val="12"/>
        <color theme="1"/>
        <rFont val="標楷體"/>
        <family val="4"/>
        <charset val="136"/>
      </rPr>
      <t>能率</t>
    </r>
  </si>
  <si>
    <r>
      <rPr>
        <sz val="12"/>
        <color theme="1"/>
        <rFont val="標楷體"/>
        <family val="4"/>
        <charset val="136"/>
      </rPr>
      <t>慕康生醫</t>
    </r>
  </si>
  <si>
    <r>
      <rPr>
        <sz val="12"/>
        <color theme="1"/>
        <rFont val="標楷體"/>
        <family val="4"/>
        <charset val="136"/>
      </rPr>
      <t>中菲</t>
    </r>
  </si>
  <si>
    <r>
      <rPr>
        <sz val="12"/>
        <color theme="1"/>
        <rFont val="標楷體"/>
        <family val="4"/>
        <charset val="136"/>
      </rPr>
      <t>國眾</t>
    </r>
  </si>
  <si>
    <r>
      <rPr>
        <sz val="12"/>
        <color theme="1"/>
        <rFont val="標楷體"/>
        <family val="4"/>
        <charset val="136"/>
      </rPr>
      <t>台半</t>
    </r>
  </si>
  <si>
    <r>
      <rPr>
        <sz val="12"/>
        <color theme="1"/>
        <rFont val="標楷體"/>
        <family val="4"/>
        <charset val="136"/>
      </rPr>
      <t>振發</t>
    </r>
  </si>
  <si>
    <r>
      <rPr>
        <sz val="12"/>
        <color theme="1"/>
        <rFont val="標楷體"/>
        <family val="4"/>
        <charset val="136"/>
      </rPr>
      <t>新門</t>
    </r>
  </si>
  <si>
    <r>
      <rPr>
        <sz val="12"/>
        <color theme="1"/>
        <rFont val="標楷體"/>
        <family val="4"/>
        <charset val="136"/>
      </rPr>
      <t>東友</t>
    </r>
  </si>
  <si>
    <r>
      <rPr>
        <sz val="12"/>
        <color theme="1"/>
        <rFont val="標楷體"/>
        <family val="4"/>
        <charset val="136"/>
      </rPr>
      <t>高技</t>
    </r>
  </si>
  <si>
    <r>
      <rPr>
        <sz val="12"/>
        <color theme="1"/>
        <rFont val="標楷體"/>
        <family val="4"/>
        <charset val="136"/>
      </rPr>
      <t>均豪</t>
    </r>
  </si>
  <si>
    <r>
      <rPr>
        <sz val="12"/>
        <color theme="1"/>
        <rFont val="標楷體"/>
        <family val="4"/>
        <charset val="136"/>
      </rPr>
      <t>南良</t>
    </r>
  </si>
  <si>
    <r>
      <rPr>
        <sz val="12"/>
        <color theme="1"/>
        <rFont val="標楷體"/>
        <family val="4"/>
        <charset val="136"/>
      </rPr>
      <t>佶優</t>
    </r>
  </si>
  <si>
    <r>
      <rPr>
        <sz val="12"/>
        <color theme="1"/>
        <rFont val="標楷體"/>
        <family val="4"/>
        <charset val="136"/>
      </rPr>
      <t>昇益</t>
    </r>
  </si>
  <si>
    <r>
      <rPr>
        <sz val="12"/>
        <color theme="1"/>
        <rFont val="標楷體"/>
        <family val="4"/>
        <charset val="136"/>
      </rPr>
      <t>宣德</t>
    </r>
  </si>
  <si>
    <r>
      <rPr>
        <sz val="12"/>
        <color theme="1"/>
        <rFont val="標楷體"/>
        <family val="4"/>
        <charset val="136"/>
      </rPr>
      <t>同協</t>
    </r>
  </si>
  <si>
    <r>
      <rPr>
        <sz val="12"/>
        <color theme="1"/>
        <rFont val="標楷體"/>
        <family val="4"/>
        <charset val="136"/>
      </rPr>
      <t>霖宏</t>
    </r>
  </si>
  <si>
    <r>
      <rPr>
        <sz val="12"/>
        <color theme="1"/>
        <rFont val="標楷體"/>
        <family val="4"/>
        <charset val="136"/>
      </rPr>
      <t>富驊</t>
    </r>
  </si>
  <si>
    <r>
      <rPr>
        <sz val="12"/>
        <color theme="1"/>
        <rFont val="標楷體"/>
        <family val="4"/>
        <charset val="136"/>
      </rPr>
      <t>凱鈺</t>
    </r>
  </si>
  <si>
    <r>
      <rPr>
        <sz val="12"/>
        <color theme="1"/>
        <rFont val="標楷體"/>
        <family val="4"/>
        <charset val="136"/>
      </rPr>
      <t>聰泰</t>
    </r>
  </si>
  <si>
    <r>
      <rPr>
        <sz val="12"/>
        <color theme="1"/>
        <rFont val="標楷體"/>
        <family val="4"/>
        <charset val="136"/>
      </rPr>
      <t>德宏</t>
    </r>
  </si>
  <si>
    <r>
      <rPr>
        <sz val="12"/>
        <color theme="1"/>
        <rFont val="標楷體"/>
        <family val="4"/>
        <charset val="136"/>
      </rPr>
      <t>智冠</t>
    </r>
  </si>
  <si>
    <r>
      <rPr>
        <sz val="12"/>
        <color theme="1"/>
        <rFont val="標楷體"/>
        <family val="4"/>
        <charset val="136"/>
      </rPr>
      <t>新華</t>
    </r>
  </si>
  <si>
    <r>
      <rPr>
        <sz val="12"/>
        <color theme="1"/>
        <rFont val="標楷體"/>
        <family val="4"/>
        <charset val="136"/>
      </rPr>
      <t>中美晶</t>
    </r>
  </si>
  <si>
    <r>
      <rPr>
        <sz val="12"/>
        <color theme="1"/>
        <rFont val="標楷體"/>
        <family val="4"/>
        <charset val="136"/>
      </rPr>
      <t>通泰</t>
    </r>
  </si>
  <si>
    <r>
      <rPr>
        <sz val="12"/>
        <color theme="1"/>
        <rFont val="標楷體"/>
        <family val="4"/>
        <charset val="136"/>
      </rPr>
      <t>松普</t>
    </r>
  </si>
  <si>
    <r>
      <rPr>
        <sz val="12"/>
        <color theme="1"/>
        <rFont val="標楷體"/>
        <family val="4"/>
        <charset val="136"/>
      </rPr>
      <t>彩富</t>
    </r>
  </si>
  <si>
    <r>
      <rPr>
        <sz val="12"/>
        <color theme="1"/>
        <rFont val="標楷體"/>
        <family val="4"/>
        <charset val="136"/>
      </rPr>
      <t>同亨</t>
    </r>
  </si>
  <si>
    <r>
      <rPr>
        <sz val="12"/>
        <color theme="1"/>
        <rFont val="標楷體"/>
        <family val="4"/>
        <charset val="136"/>
      </rPr>
      <t>三聯</t>
    </r>
  </si>
  <si>
    <r>
      <rPr>
        <sz val="12"/>
        <color theme="1"/>
        <rFont val="標楷體"/>
        <family val="4"/>
        <charset val="136"/>
      </rPr>
      <t>凱崴</t>
    </r>
  </si>
  <si>
    <r>
      <rPr>
        <sz val="12"/>
        <color theme="1"/>
        <rFont val="標楷體"/>
        <family val="4"/>
        <charset val="136"/>
      </rPr>
      <t>永信建</t>
    </r>
  </si>
  <si>
    <r>
      <rPr>
        <sz val="12"/>
        <color theme="1"/>
        <rFont val="標楷體"/>
        <family val="4"/>
        <charset val="136"/>
      </rPr>
      <t>德昌</t>
    </r>
  </si>
  <si>
    <r>
      <rPr>
        <sz val="12"/>
        <color theme="1"/>
        <rFont val="標楷體"/>
        <family val="4"/>
        <charset val="136"/>
      </rPr>
      <t>力麒</t>
    </r>
  </si>
  <si>
    <r>
      <rPr>
        <sz val="12"/>
        <color theme="1"/>
        <rFont val="標楷體"/>
        <family val="4"/>
        <charset val="136"/>
      </rPr>
      <t>三豐</t>
    </r>
  </si>
  <si>
    <r>
      <rPr>
        <sz val="12"/>
        <color theme="1"/>
        <rFont val="標楷體"/>
        <family val="4"/>
        <charset val="136"/>
      </rPr>
      <t>雙喜</t>
    </r>
  </si>
  <si>
    <r>
      <rPr>
        <sz val="12"/>
        <color theme="1"/>
        <rFont val="標楷體"/>
        <family val="4"/>
        <charset val="136"/>
      </rPr>
      <t>力泰</t>
    </r>
  </si>
  <si>
    <r>
      <rPr>
        <sz val="12"/>
        <color theme="1"/>
        <rFont val="標楷體"/>
        <family val="4"/>
        <charset val="136"/>
      </rPr>
      <t>豐謙</t>
    </r>
  </si>
  <si>
    <r>
      <rPr>
        <sz val="12"/>
        <color theme="1"/>
        <rFont val="標楷體"/>
        <family val="4"/>
        <charset val="136"/>
      </rPr>
      <t>鉅陞</t>
    </r>
  </si>
  <si>
    <r>
      <rPr>
        <sz val="12"/>
        <color theme="1"/>
        <rFont val="標楷體"/>
        <family val="4"/>
        <charset val="136"/>
      </rPr>
      <t>龍巖</t>
    </r>
  </si>
  <si>
    <r>
      <rPr>
        <sz val="12"/>
        <color theme="1"/>
        <rFont val="標楷體"/>
        <family val="4"/>
        <charset val="136"/>
      </rPr>
      <t>聖暉</t>
    </r>
  </si>
  <si>
    <r>
      <rPr>
        <sz val="12"/>
        <color theme="1"/>
        <rFont val="標楷體"/>
        <family val="4"/>
        <charset val="136"/>
      </rPr>
      <t>桓鼎</t>
    </r>
    <r>
      <rPr>
        <sz val="12"/>
        <color theme="1"/>
        <rFont val="Times New Roman"/>
        <family val="1"/>
      </rPr>
      <t>-KY</t>
    </r>
  </si>
  <si>
    <r>
      <rPr>
        <sz val="12"/>
        <color theme="1"/>
        <rFont val="標楷體"/>
        <family val="4"/>
        <charset val="136"/>
      </rPr>
      <t>台聯櫃</t>
    </r>
  </si>
  <si>
    <r>
      <rPr>
        <sz val="12"/>
        <color theme="1"/>
        <rFont val="標楷體"/>
        <family val="4"/>
        <charset val="136"/>
      </rPr>
      <t>陸海</t>
    </r>
  </si>
  <si>
    <r>
      <rPr>
        <sz val="12"/>
        <color theme="1"/>
        <rFont val="標楷體"/>
        <family val="4"/>
        <charset val="136"/>
      </rPr>
      <t>中連</t>
    </r>
  </si>
  <si>
    <r>
      <rPr>
        <sz val="12"/>
        <color theme="1"/>
        <rFont val="標楷體"/>
        <family val="4"/>
        <charset val="136"/>
      </rPr>
      <t>中菲行</t>
    </r>
  </si>
  <si>
    <r>
      <rPr>
        <sz val="12"/>
        <color theme="1"/>
        <rFont val="標楷體"/>
        <family val="4"/>
        <charset val="136"/>
      </rPr>
      <t>劍湖山</t>
    </r>
  </si>
  <si>
    <r>
      <rPr>
        <sz val="12"/>
        <color theme="1"/>
        <rFont val="標楷體"/>
        <family val="4"/>
        <charset val="136"/>
      </rPr>
      <t>亞都</t>
    </r>
  </si>
  <si>
    <r>
      <rPr>
        <sz val="12"/>
        <color theme="1"/>
        <rFont val="標楷體"/>
        <family val="4"/>
        <charset val="136"/>
      </rPr>
      <t>老爺知</t>
    </r>
  </si>
  <si>
    <r>
      <rPr>
        <sz val="12"/>
        <color theme="1"/>
        <rFont val="標楷體"/>
        <family val="4"/>
        <charset val="136"/>
      </rPr>
      <t>日盛金</t>
    </r>
  </si>
  <si>
    <r>
      <rPr>
        <sz val="12"/>
        <color theme="1"/>
        <rFont val="標楷體"/>
        <family val="4"/>
        <charset val="136"/>
      </rPr>
      <t>致和證</t>
    </r>
  </si>
  <si>
    <r>
      <rPr>
        <sz val="12"/>
        <color theme="1"/>
        <rFont val="標楷體"/>
        <family val="4"/>
        <charset val="136"/>
      </rPr>
      <t>台名</t>
    </r>
  </si>
  <si>
    <r>
      <rPr>
        <sz val="12"/>
        <color theme="1"/>
        <rFont val="標楷體"/>
        <family val="4"/>
        <charset val="136"/>
      </rPr>
      <t>德記</t>
    </r>
  </si>
  <si>
    <r>
      <rPr>
        <sz val="12"/>
        <color theme="1"/>
        <rFont val="標楷體"/>
        <family val="4"/>
        <charset val="136"/>
      </rPr>
      <t>全家</t>
    </r>
  </si>
  <si>
    <r>
      <rPr>
        <sz val="12"/>
        <color theme="1"/>
        <rFont val="標楷體"/>
        <family val="4"/>
        <charset val="136"/>
      </rPr>
      <t>寶雅</t>
    </r>
  </si>
  <si>
    <r>
      <rPr>
        <sz val="12"/>
        <color theme="1"/>
        <rFont val="標楷體"/>
        <family val="4"/>
        <charset val="136"/>
      </rPr>
      <t>南仁湖</t>
    </r>
  </si>
  <si>
    <r>
      <rPr>
        <sz val="12"/>
        <color theme="1"/>
        <rFont val="標楷體"/>
        <family val="4"/>
        <charset val="136"/>
      </rPr>
      <t>宏遠證</t>
    </r>
  </si>
  <si>
    <r>
      <rPr>
        <sz val="12"/>
        <color theme="1"/>
        <rFont val="標楷體"/>
        <family val="4"/>
        <charset val="136"/>
      </rPr>
      <t>康和證</t>
    </r>
  </si>
  <si>
    <r>
      <rPr>
        <sz val="12"/>
        <color theme="1"/>
        <rFont val="標楷體"/>
        <family val="4"/>
        <charset val="136"/>
      </rPr>
      <t>大展證</t>
    </r>
  </si>
  <si>
    <r>
      <rPr>
        <sz val="12"/>
        <color theme="1"/>
        <rFont val="標楷體"/>
        <family val="4"/>
        <charset val="136"/>
      </rPr>
      <t>大慶證</t>
    </r>
  </si>
  <si>
    <r>
      <rPr>
        <sz val="12"/>
        <color theme="1"/>
        <rFont val="標楷體"/>
        <family val="4"/>
        <charset val="136"/>
      </rPr>
      <t>元大期</t>
    </r>
  </si>
  <si>
    <r>
      <rPr>
        <sz val="12"/>
        <color theme="1"/>
        <rFont val="標楷體"/>
        <family val="4"/>
        <charset val="136"/>
      </rPr>
      <t>福邦證</t>
    </r>
  </si>
  <si>
    <r>
      <rPr>
        <sz val="12"/>
        <color theme="1"/>
        <rFont val="標楷體"/>
        <family val="4"/>
        <charset val="136"/>
      </rPr>
      <t>寬魚國際</t>
    </r>
  </si>
  <si>
    <r>
      <rPr>
        <sz val="12"/>
        <color theme="1"/>
        <rFont val="標楷體"/>
        <family val="4"/>
        <charset val="136"/>
      </rPr>
      <t>合邦</t>
    </r>
  </si>
  <si>
    <r>
      <rPr>
        <sz val="12"/>
        <color theme="1"/>
        <rFont val="標楷體"/>
        <family val="4"/>
        <charset val="136"/>
      </rPr>
      <t>創惟</t>
    </r>
  </si>
  <si>
    <r>
      <rPr>
        <sz val="12"/>
        <color theme="1"/>
        <rFont val="標楷體"/>
        <family val="4"/>
        <charset val="136"/>
      </rPr>
      <t>亞元</t>
    </r>
  </si>
  <si>
    <r>
      <rPr>
        <sz val="12"/>
        <color theme="1"/>
        <rFont val="標楷體"/>
        <family val="4"/>
        <charset val="136"/>
      </rPr>
      <t>大宇資</t>
    </r>
  </si>
  <si>
    <r>
      <rPr>
        <sz val="12"/>
        <color theme="1"/>
        <rFont val="標楷體"/>
        <family val="4"/>
        <charset val="136"/>
      </rPr>
      <t>亞矽</t>
    </r>
  </si>
  <si>
    <r>
      <rPr>
        <sz val="12"/>
        <color theme="1"/>
        <rFont val="標楷體"/>
        <family val="4"/>
        <charset val="136"/>
      </rPr>
      <t>久威</t>
    </r>
  </si>
  <si>
    <r>
      <rPr>
        <sz val="12"/>
        <color theme="1"/>
        <rFont val="標楷體"/>
        <family val="4"/>
        <charset val="136"/>
      </rPr>
      <t>建達</t>
    </r>
  </si>
  <si>
    <r>
      <rPr>
        <sz val="12"/>
        <color theme="1"/>
        <rFont val="標楷體"/>
        <family val="4"/>
        <charset val="136"/>
      </rPr>
      <t>新普</t>
    </r>
  </si>
  <si>
    <r>
      <rPr>
        <sz val="12"/>
        <color theme="1"/>
        <rFont val="標楷體"/>
        <family val="4"/>
        <charset val="136"/>
      </rPr>
      <t>擎邦</t>
    </r>
  </si>
  <si>
    <r>
      <rPr>
        <sz val="12"/>
        <color theme="1"/>
        <rFont val="標楷體"/>
        <family val="4"/>
        <charset val="136"/>
      </rPr>
      <t>上奇</t>
    </r>
  </si>
  <si>
    <r>
      <rPr>
        <sz val="12"/>
        <color theme="1"/>
        <rFont val="標楷體"/>
        <family val="4"/>
        <charset val="136"/>
      </rPr>
      <t>業強</t>
    </r>
  </si>
  <si>
    <r>
      <rPr>
        <sz val="12"/>
        <color theme="1"/>
        <rFont val="標楷體"/>
        <family val="4"/>
        <charset val="136"/>
      </rPr>
      <t>廣運</t>
    </r>
  </si>
  <si>
    <r>
      <rPr>
        <sz val="12"/>
        <color theme="1"/>
        <rFont val="標楷體"/>
        <family val="4"/>
        <charset val="136"/>
      </rPr>
      <t>信音</t>
    </r>
  </si>
  <si>
    <r>
      <rPr>
        <sz val="12"/>
        <color theme="1"/>
        <rFont val="標楷體"/>
        <family val="4"/>
        <charset val="136"/>
      </rPr>
      <t>九豪</t>
    </r>
  </si>
  <si>
    <r>
      <rPr>
        <sz val="12"/>
        <color theme="1"/>
        <rFont val="標楷體"/>
        <family val="4"/>
        <charset val="136"/>
      </rPr>
      <t>普誠</t>
    </r>
  </si>
  <si>
    <r>
      <rPr>
        <sz val="12"/>
        <color theme="1"/>
        <rFont val="標楷體"/>
        <family val="4"/>
        <charset val="136"/>
      </rPr>
      <t>星寶國際</t>
    </r>
  </si>
  <si>
    <r>
      <rPr>
        <sz val="12"/>
        <color theme="1"/>
        <rFont val="標楷體"/>
        <family val="4"/>
        <charset val="136"/>
      </rPr>
      <t>萬旭</t>
    </r>
  </si>
  <si>
    <r>
      <rPr>
        <sz val="12"/>
        <color theme="1"/>
        <rFont val="標楷體"/>
        <family val="4"/>
        <charset val="136"/>
      </rPr>
      <t>茂達</t>
    </r>
  </si>
  <si>
    <r>
      <rPr>
        <sz val="12"/>
        <color theme="1"/>
        <rFont val="標楷體"/>
        <family val="4"/>
        <charset val="136"/>
      </rPr>
      <t>訊達</t>
    </r>
  </si>
  <si>
    <r>
      <rPr>
        <sz val="12"/>
        <color theme="1"/>
        <rFont val="標楷體"/>
        <family val="4"/>
        <charset val="136"/>
      </rPr>
      <t>振曜</t>
    </r>
  </si>
  <si>
    <r>
      <rPr>
        <sz val="12"/>
        <color theme="1"/>
        <rFont val="標楷體"/>
        <family val="4"/>
        <charset val="136"/>
      </rPr>
      <t>得利影</t>
    </r>
  </si>
  <si>
    <r>
      <rPr>
        <sz val="12"/>
        <color theme="1"/>
        <rFont val="標楷體"/>
        <family val="4"/>
        <charset val="136"/>
      </rPr>
      <t>耕興</t>
    </r>
  </si>
  <si>
    <r>
      <rPr>
        <sz val="12"/>
        <color theme="1"/>
        <rFont val="標楷體"/>
        <family val="4"/>
        <charset val="136"/>
      </rPr>
      <t>頎邦</t>
    </r>
  </si>
  <si>
    <r>
      <rPr>
        <sz val="12"/>
        <color theme="1"/>
        <rFont val="標楷體"/>
        <family val="4"/>
        <charset val="136"/>
      </rPr>
      <t>驊宏資</t>
    </r>
  </si>
  <si>
    <r>
      <rPr>
        <sz val="12"/>
        <color theme="1"/>
        <rFont val="標楷體"/>
        <family val="4"/>
        <charset val="136"/>
      </rPr>
      <t>撼訊</t>
    </r>
  </si>
  <si>
    <r>
      <rPr>
        <sz val="12"/>
        <color theme="1"/>
        <rFont val="標楷體"/>
        <family val="4"/>
        <charset val="136"/>
      </rPr>
      <t>晉倫</t>
    </r>
  </si>
  <si>
    <r>
      <rPr>
        <sz val="12"/>
        <color theme="1"/>
        <rFont val="標楷體"/>
        <family val="4"/>
        <charset val="136"/>
      </rPr>
      <t>順發</t>
    </r>
  </si>
  <si>
    <r>
      <rPr>
        <sz val="12"/>
        <color theme="1"/>
        <rFont val="標楷體"/>
        <family val="4"/>
        <charset val="136"/>
      </rPr>
      <t>松上</t>
    </r>
  </si>
  <si>
    <r>
      <rPr>
        <sz val="12"/>
        <color theme="1"/>
        <rFont val="標楷體"/>
        <family val="4"/>
        <charset val="136"/>
      </rPr>
      <t>禾昌</t>
    </r>
  </si>
  <si>
    <r>
      <rPr>
        <sz val="12"/>
        <color theme="1"/>
        <rFont val="標楷體"/>
        <family val="4"/>
        <charset val="136"/>
      </rPr>
      <t>欣技</t>
    </r>
  </si>
  <si>
    <r>
      <rPr>
        <sz val="12"/>
        <color theme="1"/>
        <rFont val="標楷體"/>
        <family val="4"/>
        <charset val="136"/>
      </rPr>
      <t>捷波</t>
    </r>
  </si>
  <si>
    <r>
      <rPr>
        <sz val="12"/>
        <color theme="1"/>
        <rFont val="標楷體"/>
        <family val="4"/>
        <charset val="136"/>
      </rPr>
      <t>華電網</t>
    </r>
  </si>
  <si>
    <r>
      <rPr>
        <sz val="12"/>
        <color theme="1"/>
        <rFont val="標楷體"/>
        <family val="4"/>
        <charset val="136"/>
      </rPr>
      <t>久正</t>
    </r>
  </si>
  <si>
    <r>
      <rPr>
        <sz val="12"/>
        <color theme="1"/>
        <rFont val="標楷體"/>
        <family val="4"/>
        <charset val="136"/>
      </rPr>
      <t>昱泉</t>
    </r>
  </si>
  <si>
    <r>
      <rPr>
        <sz val="12"/>
        <color theme="1"/>
        <rFont val="標楷體"/>
        <family val="4"/>
        <charset val="136"/>
      </rPr>
      <t>統振</t>
    </r>
  </si>
  <si>
    <r>
      <rPr>
        <sz val="12"/>
        <color theme="1"/>
        <rFont val="標楷體"/>
        <family val="4"/>
        <charset val="136"/>
      </rPr>
      <t>大城地產</t>
    </r>
  </si>
  <si>
    <r>
      <rPr>
        <sz val="12"/>
        <color theme="1"/>
        <rFont val="標楷體"/>
        <family val="4"/>
        <charset val="136"/>
      </rPr>
      <t>信昌電</t>
    </r>
  </si>
  <si>
    <r>
      <rPr>
        <sz val="12"/>
        <color theme="1"/>
        <rFont val="標楷體"/>
        <family val="4"/>
        <charset val="136"/>
      </rPr>
      <t>安碁</t>
    </r>
  </si>
  <si>
    <r>
      <rPr>
        <sz val="12"/>
        <color theme="1"/>
        <rFont val="標楷體"/>
        <family val="4"/>
        <charset val="136"/>
      </rPr>
      <t>立敦</t>
    </r>
  </si>
  <si>
    <r>
      <rPr>
        <sz val="12"/>
        <color theme="1"/>
        <rFont val="標楷體"/>
        <family val="4"/>
        <charset val="136"/>
      </rPr>
      <t>亞通</t>
    </r>
  </si>
  <si>
    <r>
      <rPr>
        <sz val="12"/>
        <color theme="1"/>
        <rFont val="標楷體"/>
        <family val="4"/>
        <charset val="136"/>
      </rPr>
      <t>橘子</t>
    </r>
  </si>
  <si>
    <r>
      <rPr>
        <sz val="12"/>
        <color theme="1"/>
        <rFont val="標楷體"/>
        <family val="4"/>
        <charset val="136"/>
      </rPr>
      <t>合晶</t>
    </r>
  </si>
  <si>
    <r>
      <rPr>
        <sz val="12"/>
        <color theme="1"/>
        <rFont val="標楷體"/>
        <family val="4"/>
        <charset val="136"/>
      </rPr>
      <t>幃翔</t>
    </r>
  </si>
  <si>
    <r>
      <rPr>
        <sz val="12"/>
        <color theme="1"/>
        <rFont val="標楷體"/>
        <family val="4"/>
        <charset val="136"/>
      </rPr>
      <t>新潤</t>
    </r>
  </si>
  <si>
    <r>
      <rPr>
        <sz val="12"/>
        <color theme="1"/>
        <rFont val="標楷體"/>
        <family val="4"/>
        <charset val="136"/>
      </rPr>
      <t>萬潤</t>
    </r>
  </si>
  <si>
    <r>
      <rPr>
        <sz val="12"/>
        <color theme="1"/>
        <rFont val="標楷體"/>
        <family val="4"/>
        <charset val="136"/>
      </rPr>
      <t>廣明</t>
    </r>
  </si>
  <si>
    <r>
      <rPr>
        <sz val="12"/>
        <color theme="1"/>
        <rFont val="標楷體"/>
        <family val="4"/>
        <charset val="136"/>
      </rPr>
      <t>萬泰科</t>
    </r>
  </si>
  <si>
    <r>
      <rPr>
        <sz val="12"/>
        <color theme="1"/>
        <rFont val="標楷體"/>
        <family val="4"/>
        <charset val="136"/>
      </rPr>
      <t>育富</t>
    </r>
  </si>
  <si>
    <r>
      <rPr>
        <sz val="12"/>
        <color theme="1"/>
        <rFont val="標楷體"/>
        <family val="4"/>
        <charset val="136"/>
      </rPr>
      <t>詩肯</t>
    </r>
  </si>
  <si>
    <r>
      <rPr>
        <sz val="12"/>
        <color theme="1"/>
        <rFont val="標楷體"/>
        <family val="4"/>
        <charset val="136"/>
      </rPr>
      <t>凌泰</t>
    </r>
  </si>
  <si>
    <r>
      <rPr>
        <sz val="12"/>
        <color theme="1"/>
        <rFont val="標楷體"/>
        <family val="4"/>
        <charset val="136"/>
      </rPr>
      <t>天品</t>
    </r>
  </si>
  <si>
    <r>
      <rPr>
        <sz val="12"/>
        <color theme="1"/>
        <rFont val="標楷體"/>
        <family val="4"/>
        <charset val="136"/>
      </rPr>
      <t>海韻電</t>
    </r>
  </si>
  <si>
    <r>
      <rPr>
        <sz val="12"/>
        <color theme="1"/>
        <rFont val="標楷體"/>
        <family val="4"/>
        <charset val="136"/>
      </rPr>
      <t>艾華</t>
    </r>
  </si>
  <si>
    <r>
      <rPr>
        <sz val="12"/>
        <color theme="1"/>
        <rFont val="標楷體"/>
        <family val="4"/>
        <charset val="136"/>
      </rPr>
      <t>雷科</t>
    </r>
  </si>
  <si>
    <r>
      <rPr>
        <sz val="12"/>
        <color theme="1"/>
        <rFont val="標楷體"/>
        <family val="4"/>
        <charset val="136"/>
      </rPr>
      <t>日揚</t>
    </r>
  </si>
  <si>
    <r>
      <rPr>
        <sz val="12"/>
        <color theme="1"/>
        <rFont val="標楷體"/>
        <family val="4"/>
        <charset val="136"/>
      </rPr>
      <t>慶生</t>
    </r>
  </si>
  <si>
    <r>
      <rPr>
        <sz val="12"/>
        <color theme="1"/>
        <rFont val="標楷體"/>
        <family val="4"/>
        <charset val="136"/>
      </rPr>
      <t>理銘</t>
    </r>
  </si>
  <si>
    <r>
      <rPr>
        <sz val="12"/>
        <color theme="1"/>
        <rFont val="標楷體"/>
        <family val="4"/>
        <charset val="136"/>
      </rPr>
      <t>中探針</t>
    </r>
  </si>
  <si>
    <r>
      <rPr>
        <sz val="12"/>
        <color theme="1"/>
        <rFont val="標楷體"/>
        <family val="4"/>
        <charset val="136"/>
      </rPr>
      <t>豪勉</t>
    </r>
  </si>
  <si>
    <r>
      <rPr>
        <sz val="12"/>
        <color theme="1"/>
        <rFont val="標楷體"/>
        <family val="4"/>
        <charset val="136"/>
      </rPr>
      <t>富旺</t>
    </r>
  </si>
  <si>
    <r>
      <rPr>
        <sz val="12"/>
        <color theme="1"/>
        <rFont val="標楷體"/>
        <family val="4"/>
        <charset val="136"/>
      </rPr>
      <t>岳豐</t>
    </r>
  </si>
  <si>
    <r>
      <rPr>
        <sz val="12"/>
        <color theme="1"/>
        <rFont val="標楷體"/>
        <family val="4"/>
        <charset val="136"/>
      </rPr>
      <t>晉泰</t>
    </r>
  </si>
  <si>
    <r>
      <rPr>
        <sz val="12"/>
        <color theme="1"/>
        <rFont val="標楷體"/>
        <family val="4"/>
        <charset val="136"/>
      </rPr>
      <t>上揚</t>
    </r>
  </si>
  <si>
    <r>
      <rPr>
        <sz val="12"/>
        <color theme="1"/>
        <rFont val="標楷體"/>
        <family val="4"/>
        <charset val="136"/>
      </rPr>
      <t>旺矽</t>
    </r>
  </si>
  <si>
    <r>
      <rPr>
        <sz val="12"/>
        <color theme="1"/>
        <rFont val="標楷體"/>
        <family val="4"/>
        <charset val="136"/>
      </rPr>
      <t>茂綸</t>
    </r>
  </si>
  <si>
    <r>
      <rPr>
        <sz val="12"/>
        <color theme="1"/>
        <rFont val="標楷體"/>
        <family val="4"/>
        <charset val="136"/>
      </rPr>
      <t>全譜</t>
    </r>
  </si>
  <si>
    <r>
      <rPr>
        <sz val="12"/>
        <color theme="1"/>
        <rFont val="標楷體"/>
        <family val="4"/>
        <charset val="136"/>
      </rPr>
      <t>研通</t>
    </r>
  </si>
  <si>
    <r>
      <rPr>
        <sz val="12"/>
        <color theme="1"/>
        <rFont val="標楷體"/>
        <family val="4"/>
        <charset val="136"/>
      </rPr>
      <t>系微</t>
    </r>
  </si>
  <si>
    <r>
      <rPr>
        <sz val="12"/>
        <color theme="1"/>
        <rFont val="標楷體"/>
        <family val="4"/>
        <charset val="136"/>
      </rPr>
      <t>旺玖</t>
    </r>
  </si>
  <si>
    <r>
      <rPr>
        <sz val="12"/>
        <color theme="1"/>
        <rFont val="標楷體"/>
        <family val="4"/>
        <charset val="136"/>
      </rPr>
      <t>高僑</t>
    </r>
  </si>
  <si>
    <r>
      <rPr>
        <sz val="12"/>
        <color theme="1"/>
        <rFont val="標楷體"/>
        <family val="4"/>
        <charset val="136"/>
      </rPr>
      <t>康呈</t>
    </r>
  </si>
  <si>
    <r>
      <rPr>
        <sz val="12"/>
        <color theme="1"/>
        <rFont val="標楷體"/>
        <family val="4"/>
        <charset val="136"/>
      </rPr>
      <t>驊訊</t>
    </r>
  </si>
  <si>
    <r>
      <rPr>
        <sz val="12"/>
        <color theme="1"/>
        <rFont val="標楷體"/>
        <family val="4"/>
        <charset val="136"/>
      </rPr>
      <t>松崗</t>
    </r>
  </si>
  <si>
    <r>
      <rPr>
        <sz val="12"/>
        <color theme="1"/>
        <rFont val="標楷體"/>
        <family val="4"/>
        <charset val="136"/>
      </rPr>
      <t>易通展</t>
    </r>
  </si>
  <si>
    <r>
      <rPr>
        <sz val="12"/>
        <color theme="1"/>
        <rFont val="標楷體"/>
        <family val="4"/>
        <charset val="136"/>
      </rPr>
      <t>立康</t>
    </r>
  </si>
  <si>
    <r>
      <rPr>
        <sz val="12"/>
        <color theme="1"/>
        <rFont val="標楷體"/>
        <family val="4"/>
        <charset val="136"/>
      </rPr>
      <t>茂迪</t>
    </r>
  </si>
  <si>
    <r>
      <rPr>
        <sz val="12"/>
        <color theme="1"/>
        <rFont val="標楷體"/>
        <family val="4"/>
        <charset val="136"/>
      </rPr>
      <t>立端</t>
    </r>
  </si>
  <si>
    <r>
      <rPr>
        <sz val="12"/>
        <color theme="1"/>
        <rFont val="標楷體"/>
        <family val="4"/>
        <charset val="136"/>
      </rPr>
      <t>臺龍</t>
    </r>
  </si>
  <si>
    <r>
      <rPr>
        <sz val="12"/>
        <color theme="1"/>
        <rFont val="標楷體"/>
        <family val="4"/>
        <charset val="136"/>
      </rPr>
      <t>淇譽電</t>
    </r>
  </si>
  <si>
    <r>
      <rPr>
        <sz val="12"/>
        <color theme="1"/>
        <rFont val="標楷體"/>
        <family val="4"/>
        <charset val="136"/>
      </rPr>
      <t>沛波</t>
    </r>
  </si>
  <si>
    <r>
      <rPr>
        <sz val="12"/>
        <color theme="1"/>
        <rFont val="標楷體"/>
        <family val="4"/>
        <charset val="136"/>
      </rPr>
      <t>百徽</t>
    </r>
  </si>
  <si>
    <r>
      <rPr>
        <sz val="12"/>
        <color theme="1"/>
        <rFont val="標楷體"/>
        <family val="4"/>
        <charset val="136"/>
      </rPr>
      <t>久元</t>
    </r>
  </si>
  <si>
    <r>
      <rPr>
        <sz val="12"/>
        <color theme="1"/>
        <rFont val="標楷體"/>
        <family val="4"/>
        <charset val="136"/>
      </rPr>
      <t>普萊德</t>
    </r>
  </si>
  <si>
    <r>
      <rPr>
        <sz val="12"/>
        <color theme="1"/>
        <rFont val="標楷體"/>
        <family val="4"/>
        <charset val="136"/>
      </rPr>
      <t>富裔</t>
    </r>
  </si>
  <si>
    <r>
      <rPr>
        <sz val="12"/>
        <color theme="1"/>
        <rFont val="標楷體"/>
        <family val="4"/>
        <charset val="136"/>
      </rPr>
      <t>方土昶</t>
    </r>
  </si>
  <si>
    <r>
      <rPr>
        <sz val="12"/>
        <color theme="1"/>
        <rFont val="標楷體"/>
        <family val="4"/>
        <charset val="136"/>
      </rPr>
      <t>泰詠</t>
    </r>
  </si>
  <si>
    <r>
      <rPr>
        <sz val="12"/>
        <color theme="1"/>
        <rFont val="標楷體"/>
        <family val="4"/>
        <charset val="136"/>
      </rPr>
      <t>倍微</t>
    </r>
  </si>
  <si>
    <r>
      <rPr>
        <sz val="12"/>
        <color theme="1"/>
        <rFont val="標楷體"/>
        <family val="4"/>
        <charset val="136"/>
      </rPr>
      <t>台燿</t>
    </r>
  </si>
  <si>
    <r>
      <rPr>
        <sz val="12"/>
        <color theme="1"/>
        <rFont val="標楷體"/>
        <family val="4"/>
        <charset val="136"/>
      </rPr>
      <t>元山</t>
    </r>
  </si>
  <si>
    <r>
      <rPr>
        <sz val="12"/>
        <color theme="1"/>
        <rFont val="標楷體"/>
        <family val="4"/>
        <charset val="136"/>
      </rPr>
      <t>安鈦克</t>
    </r>
  </si>
  <si>
    <r>
      <rPr>
        <sz val="12"/>
        <color theme="1"/>
        <rFont val="標楷體"/>
        <family val="4"/>
        <charset val="136"/>
      </rPr>
      <t>胡連</t>
    </r>
  </si>
  <si>
    <r>
      <rPr>
        <sz val="12"/>
        <color theme="1"/>
        <rFont val="標楷體"/>
        <family val="4"/>
        <charset val="136"/>
      </rPr>
      <t>佳邦</t>
    </r>
  </si>
  <si>
    <r>
      <rPr>
        <sz val="12"/>
        <color theme="1"/>
        <rFont val="標楷體"/>
        <family val="4"/>
        <charset val="136"/>
      </rPr>
      <t>元隆</t>
    </r>
  </si>
  <si>
    <r>
      <rPr>
        <sz val="12"/>
        <color theme="1"/>
        <rFont val="標楷體"/>
        <family val="4"/>
        <charset val="136"/>
      </rPr>
      <t>良維</t>
    </r>
  </si>
  <si>
    <r>
      <rPr>
        <sz val="12"/>
        <color theme="1"/>
        <rFont val="標楷體"/>
        <family val="4"/>
        <charset val="136"/>
      </rPr>
      <t>沛亨</t>
    </r>
  </si>
  <si>
    <r>
      <rPr>
        <sz val="12"/>
        <color theme="1"/>
        <rFont val="標楷體"/>
        <family val="4"/>
        <charset val="136"/>
      </rPr>
      <t>迅德</t>
    </r>
  </si>
  <si>
    <r>
      <rPr>
        <sz val="12"/>
        <color theme="1"/>
        <rFont val="標楷體"/>
        <family val="4"/>
        <charset val="136"/>
      </rPr>
      <t>智基</t>
    </r>
  </si>
  <si>
    <r>
      <rPr>
        <sz val="12"/>
        <color theme="1"/>
        <rFont val="標楷體"/>
        <family val="4"/>
        <charset val="136"/>
      </rPr>
      <t>通訊</t>
    </r>
    <r>
      <rPr>
        <sz val="12"/>
        <color theme="1"/>
        <rFont val="Times New Roman"/>
        <family val="1"/>
      </rPr>
      <t>-KY</t>
    </r>
  </si>
  <si>
    <r>
      <rPr>
        <sz val="12"/>
        <color theme="1"/>
        <rFont val="標楷體"/>
        <family val="4"/>
        <charset val="136"/>
      </rPr>
      <t>晶焱</t>
    </r>
  </si>
  <si>
    <r>
      <rPr>
        <sz val="12"/>
        <color theme="1"/>
        <rFont val="標楷體"/>
        <family val="4"/>
        <charset val="136"/>
      </rPr>
      <t>韋僑</t>
    </r>
  </si>
  <si>
    <r>
      <rPr>
        <sz val="12"/>
        <color theme="1"/>
        <rFont val="標楷體"/>
        <family val="4"/>
        <charset val="136"/>
      </rPr>
      <t>詠昇</t>
    </r>
  </si>
  <si>
    <r>
      <rPr>
        <sz val="12"/>
        <color theme="1"/>
        <rFont val="標楷體"/>
        <family val="4"/>
        <charset val="136"/>
      </rPr>
      <t>京晨科</t>
    </r>
  </si>
  <si>
    <r>
      <rPr>
        <sz val="12"/>
        <color theme="1"/>
        <rFont val="標楷體"/>
        <family val="4"/>
        <charset val="136"/>
      </rPr>
      <t>易發</t>
    </r>
  </si>
  <si>
    <r>
      <rPr>
        <sz val="12"/>
        <color theme="1"/>
        <rFont val="標楷體"/>
        <family val="4"/>
        <charset val="136"/>
      </rPr>
      <t>今展科</t>
    </r>
  </si>
  <si>
    <r>
      <rPr>
        <sz val="12"/>
        <color theme="1"/>
        <rFont val="標楷體"/>
        <family val="4"/>
        <charset val="136"/>
      </rPr>
      <t>大中</t>
    </r>
  </si>
  <si>
    <r>
      <rPr>
        <sz val="12"/>
        <color theme="1"/>
        <rFont val="標楷體"/>
        <family val="4"/>
        <charset val="136"/>
      </rPr>
      <t>廣錠</t>
    </r>
  </si>
  <si>
    <r>
      <rPr>
        <sz val="12"/>
        <color theme="1"/>
        <rFont val="標楷體"/>
        <family val="4"/>
        <charset val="136"/>
      </rPr>
      <t>藥華藥</t>
    </r>
  </si>
  <si>
    <r>
      <rPr>
        <sz val="12"/>
        <color theme="1"/>
        <rFont val="標楷體"/>
        <family val="4"/>
        <charset val="136"/>
      </rPr>
      <t>紘康</t>
    </r>
  </si>
  <si>
    <r>
      <rPr>
        <sz val="12"/>
        <color theme="1"/>
        <rFont val="標楷體"/>
        <family val="4"/>
        <charset val="136"/>
      </rPr>
      <t>益得</t>
    </r>
  </si>
  <si>
    <r>
      <rPr>
        <sz val="12"/>
        <color theme="1"/>
        <rFont val="標楷體"/>
        <family val="4"/>
        <charset val="136"/>
      </rPr>
      <t>神盾</t>
    </r>
  </si>
  <si>
    <r>
      <rPr>
        <sz val="12"/>
        <color theme="1"/>
        <rFont val="標楷體"/>
        <family val="4"/>
        <charset val="136"/>
      </rPr>
      <t>威潤</t>
    </r>
  </si>
  <si>
    <r>
      <rPr>
        <sz val="12"/>
        <color theme="1"/>
        <rFont val="標楷體"/>
        <family val="4"/>
        <charset val="136"/>
      </rPr>
      <t>大樹</t>
    </r>
  </si>
  <si>
    <r>
      <rPr>
        <sz val="12"/>
        <color theme="1"/>
        <rFont val="標楷體"/>
        <family val="4"/>
        <charset val="136"/>
      </rPr>
      <t>宇智</t>
    </r>
  </si>
  <si>
    <r>
      <rPr>
        <sz val="12"/>
        <color theme="1"/>
        <rFont val="標楷體"/>
        <family val="4"/>
        <charset val="136"/>
      </rPr>
      <t>保瑞</t>
    </r>
  </si>
  <si>
    <r>
      <rPr>
        <sz val="12"/>
        <color theme="1"/>
        <rFont val="標楷體"/>
        <family val="4"/>
        <charset val="136"/>
      </rPr>
      <t>弘煜科</t>
    </r>
  </si>
  <si>
    <r>
      <rPr>
        <sz val="12"/>
        <color theme="1"/>
        <rFont val="標楷體"/>
        <family val="4"/>
        <charset val="136"/>
      </rPr>
      <t>點序</t>
    </r>
  </si>
  <si>
    <r>
      <rPr>
        <sz val="12"/>
        <color theme="1"/>
        <rFont val="標楷體"/>
        <family val="4"/>
        <charset val="136"/>
      </rPr>
      <t>互動</t>
    </r>
  </si>
  <si>
    <r>
      <rPr>
        <sz val="12"/>
        <color theme="1"/>
        <rFont val="標楷體"/>
        <family val="4"/>
        <charset val="136"/>
      </rPr>
      <t>環球晶</t>
    </r>
  </si>
  <si>
    <r>
      <rPr>
        <sz val="12"/>
        <color theme="1"/>
        <rFont val="標楷體"/>
        <family val="4"/>
        <charset val="136"/>
      </rPr>
      <t>生華科</t>
    </r>
  </si>
  <si>
    <r>
      <rPr>
        <sz val="12"/>
        <color theme="1"/>
        <rFont val="標楷體"/>
        <family val="4"/>
        <charset val="136"/>
      </rPr>
      <t>九齊</t>
    </r>
  </si>
  <si>
    <r>
      <rPr>
        <sz val="12"/>
        <color theme="1"/>
        <rFont val="標楷體"/>
        <family val="4"/>
        <charset val="136"/>
      </rPr>
      <t>科懋</t>
    </r>
  </si>
  <si>
    <r>
      <rPr>
        <sz val="12"/>
        <color theme="1"/>
        <rFont val="標楷體"/>
        <family val="4"/>
        <charset val="136"/>
      </rPr>
      <t>益安</t>
    </r>
  </si>
  <si>
    <r>
      <rPr>
        <sz val="12"/>
        <color theme="1"/>
        <rFont val="標楷體"/>
        <family val="4"/>
        <charset val="136"/>
      </rPr>
      <t>雙邦</t>
    </r>
  </si>
  <si>
    <r>
      <rPr>
        <sz val="12"/>
        <color theme="1"/>
        <rFont val="標楷體"/>
        <family val="4"/>
        <charset val="136"/>
      </rPr>
      <t>惠光</t>
    </r>
  </si>
  <si>
    <r>
      <rPr>
        <sz val="12"/>
        <color theme="1"/>
        <rFont val="標楷體"/>
        <family val="4"/>
        <charset val="136"/>
      </rPr>
      <t>聚和</t>
    </r>
  </si>
  <si>
    <r>
      <rPr>
        <sz val="12"/>
        <color theme="1"/>
        <rFont val="標楷體"/>
        <family val="4"/>
        <charset val="136"/>
      </rPr>
      <t>精測</t>
    </r>
  </si>
  <si>
    <r>
      <rPr>
        <sz val="12"/>
        <color theme="1"/>
        <rFont val="標楷體"/>
        <family val="4"/>
        <charset val="136"/>
      </rPr>
      <t>啟發電</t>
    </r>
  </si>
  <si>
    <r>
      <rPr>
        <sz val="12"/>
        <color theme="1"/>
        <rFont val="標楷體"/>
        <family val="4"/>
        <charset val="136"/>
      </rPr>
      <t>芮特</t>
    </r>
    <r>
      <rPr>
        <sz val="12"/>
        <color theme="1"/>
        <rFont val="Times New Roman"/>
        <family val="1"/>
      </rPr>
      <t>-KY</t>
    </r>
  </si>
  <si>
    <r>
      <rPr>
        <sz val="12"/>
        <color theme="1"/>
        <rFont val="標楷體"/>
        <family val="4"/>
        <charset val="136"/>
      </rPr>
      <t>勤崴國際</t>
    </r>
  </si>
  <si>
    <r>
      <rPr>
        <sz val="12"/>
        <color theme="1"/>
        <rFont val="標楷體"/>
        <family val="4"/>
        <charset val="136"/>
      </rPr>
      <t>達爾膚</t>
    </r>
  </si>
  <si>
    <r>
      <rPr>
        <sz val="12"/>
        <color theme="1"/>
        <rFont val="標楷體"/>
        <family val="4"/>
        <charset val="136"/>
      </rPr>
      <t>明達醫</t>
    </r>
  </si>
  <si>
    <r>
      <rPr>
        <sz val="12"/>
        <color theme="1"/>
        <rFont val="標楷體"/>
        <family val="4"/>
        <charset val="136"/>
      </rPr>
      <t>創威</t>
    </r>
  </si>
  <si>
    <r>
      <rPr>
        <sz val="12"/>
        <color theme="1"/>
        <rFont val="標楷體"/>
        <family val="4"/>
        <charset val="136"/>
      </rPr>
      <t>瑞耘</t>
    </r>
  </si>
  <si>
    <r>
      <rPr>
        <sz val="12"/>
        <color theme="1"/>
        <rFont val="標楷體"/>
        <family val="4"/>
        <charset val="136"/>
      </rPr>
      <t>順藥</t>
    </r>
  </si>
  <si>
    <r>
      <rPr>
        <sz val="12"/>
        <color theme="1"/>
        <rFont val="標楷體"/>
        <family val="4"/>
        <charset val="136"/>
      </rPr>
      <t>倉和</t>
    </r>
  </si>
  <si>
    <r>
      <rPr>
        <sz val="12"/>
        <color theme="1"/>
        <rFont val="標楷體"/>
        <family val="4"/>
        <charset val="136"/>
      </rPr>
      <t>隆中</t>
    </r>
  </si>
  <si>
    <r>
      <rPr>
        <sz val="12"/>
        <color theme="1"/>
        <rFont val="標楷體"/>
        <family val="4"/>
        <charset val="136"/>
      </rPr>
      <t>高端疫苗</t>
    </r>
  </si>
  <si>
    <r>
      <rPr>
        <sz val="12"/>
        <color theme="1"/>
        <rFont val="標楷體"/>
        <family val="4"/>
        <charset val="136"/>
      </rPr>
      <t>長科</t>
    </r>
    <r>
      <rPr>
        <sz val="12"/>
        <color theme="1"/>
        <rFont val="Times New Roman"/>
        <family val="1"/>
      </rPr>
      <t>*</t>
    </r>
  </si>
  <si>
    <r>
      <rPr>
        <sz val="12"/>
        <color theme="1"/>
        <rFont val="標楷體"/>
        <family val="4"/>
        <charset val="136"/>
      </rPr>
      <t>勝品</t>
    </r>
  </si>
  <si>
    <r>
      <rPr>
        <sz val="12"/>
        <color theme="1"/>
        <rFont val="標楷體"/>
        <family val="4"/>
        <charset val="136"/>
      </rPr>
      <t>欣普羅</t>
    </r>
  </si>
  <si>
    <r>
      <rPr>
        <sz val="12"/>
        <color theme="1"/>
        <rFont val="標楷體"/>
        <family val="4"/>
        <charset val="136"/>
      </rPr>
      <t>是方</t>
    </r>
  </si>
  <si>
    <r>
      <rPr>
        <sz val="12"/>
        <color theme="1"/>
        <rFont val="標楷體"/>
        <family val="4"/>
        <charset val="136"/>
      </rPr>
      <t>宏觀</t>
    </r>
  </si>
  <si>
    <r>
      <rPr>
        <sz val="12"/>
        <color theme="1"/>
        <rFont val="標楷體"/>
        <family val="4"/>
        <charset val="136"/>
      </rPr>
      <t>醫揚</t>
    </r>
  </si>
  <si>
    <r>
      <rPr>
        <sz val="12"/>
        <color theme="1"/>
        <rFont val="標楷體"/>
        <family val="4"/>
        <charset val="136"/>
      </rPr>
      <t>維田</t>
    </r>
  </si>
  <si>
    <r>
      <rPr>
        <sz val="12"/>
        <color theme="1"/>
        <rFont val="標楷體"/>
        <family val="4"/>
        <charset val="136"/>
      </rPr>
      <t>霈方</t>
    </r>
  </si>
  <si>
    <r>
      <rPr>
        <sz val="12"/>
        <color theme="1"/>
        <rFont val="標楷體"/>
        <family val="4"/>
        <charset val="136"/>
      </rPr>
      <t>逸達</t>
    </r>
  </si>
  <si>
    <r>
      <rPr>
        <sz val="12"/>
        <color theme="1"/>
        <rFont val="標楷體"/>
        <family val="4"/>
        <charset val="136"/>
      </rPr>
      <t>勁豐</t>
    </r>
  </si>
  <si>
    <r>
      <rPr>
        <sz val="12"/>
        <color theme="1"/>
        <rFont val="標楷體"/>
        <family val="4"/>
        <charset val="136"/>
      </rPr>
      <t>達邦蛋白</t>
    </r>
  </si>
  <si>
    <r>
      <rPr>
        <sz val="12"/>
        <color theme="1"/>
        <rFont val="標楷體"/>
        <family val="4"/>
        <charset val="136"/>
      </rPr>
      <t>東典光電</t>
    </r>
  </si>
  <si>
    <r>
      <rPr>
        <sz val="12"/>
        <color theme="1"/>
        <rFont val="標楷體"/>
        <family val="4"/>
        <charset val="136"/>
      </rPr>
      <t>台康生技</t>
    </r>
  </si>
  <si>
    <r>
      <rPr>
        <sz val="12"/>
        <color theme="1"/>
        <rFont val="標楷體"/>
        <family val="4"/>
        <charset val="136"/>
      </rPr>
      <t>普鴻</t>
    </r>
  </si>
  <si>
    <r>
      <rPr>
        <sz val="12"/>
        <color theme="1"/>
        <rFont val="標楷體"/>
        <family val="4"/>
        <charset val="136"/>
      </rPr>
      <t>台灣銘板</t>
    </r>
  </si>
  <si>
    <r>
      <rPr>
        <sz val="12"/>
        <color theme="1"/>
        <rFont val="標楷體"/>
        <family val="4"/>
        <charset val="136"/>
      </rPr>
      <t>展匯科</t>
    </r>
  </si>
  <si>
    <r>
      <rPr>
        <sz val="12"/>
        <color theme="1"/>
        <rFont val="標楷體"/>
        <family val="4"/>
        <charset val="136"/>
      </rPr>
      <t>寬宏藝術</t>
    </r>
  </si>
  <si>
    <r>
      <rPr>
        <sz val="12"/>
        <color theme="1"/>
        <rFont val="標楷體"/>
        <family val="4"/>
        <charset val="136"/>
      </rPr>
      <t>富強鑫</t>
    </r>
  </si>
  <si>
    <r>
      <rPr>
        <sz val="12"/>
        <color theme="1"/>
        <rFont val="標楷體"/>
        <family val="4"/>
        <charset val="136"/>
      </rPr>
      <t>瀧澤科</t>
    </r>
  </si>
  <si>
    <r>
      <rPr>
        <sz val="12"/>
        <color theme="1"/>
        <rFont val="標楷體"/>
        <family val="4"/>
        <charset val="136"/>
      </rPr>
      <t>奈米醫材</t>
    </r>
  </si>
  <si>
    <r>
      <rPr>
        <sz val="12"/>
        <color theme="1"/>
        <rFont val="標楷體"/>
        <family val="4"/>
        <charset val="136"/>
      </rPr>
      <t>朋億</t>
    </r>
  </si>
  <si>
    <r>
      <rPr>
        <sz val="12"/>
        <color theme="1"/>
        <rFont val="標楷體"/>
        <family val="4"/>
        <charset val="136"/>
      </rPr>
      <t>慧智</t>
    </r>
  </si>
  <si>
    <r>
      <rPr>
        <sz val="12"/>
        <color theme="1"/>
        <rFont val="標楷體"/>
        <family val="4"/>
        <charset val="136"/>
      </rPr>
      <t>特昇</t>
    </r>
    <r>
      <rPr>
        <sz val="12"/>
        <color theme="1"/>
        <rFont val="Times New Roman"/>
        <family val="1"/>
      </rPr>
      <t>-KY</t>
    </r>
  </si>
  <si>
    <r>
      <rPr>
        <sz val="12"/>
        <color theme="1"/>
        <rFont val="標楷體"/>
        <family val="4"/>
        <charset val="136"/>
      </rPr>
      <t>萬年清</t>
    </r>
  </si>
  <si>
    <r>
      <rPr>
        <sz val="12"/>
        <color theme="1"/>
        <rFont val="標楷體"/>
        <family val="4"/>
        <charset val="136"/>
      </rPr>
      <t>泰金</t>
    </r>
    <r>
      <rPr>
        <sz val="12"/>
        <color theme="1"/>
        <rFont val="Times New Roman"/>
        <family val="1"/>
      </rPr>
      <t>-KY</t>
    </r>
  </si>
  <si>
    <r>
      <rPr>
        <sz val="12"/>
        <color theme="1"/>
        <rFont val="標楷體"/>
        <family val="4"/>
        <charset val="136"/>
      </rPr>
      <t>均華</t>
    </r>
  </si>
  <si>
    <r>
      <rPr>
        <sz val="12"/>
        <color theme="1"/>
        <rFont val="標楷體"/>
        <family val="4"/>
        <charset val="136"/>
      </rPr>
      <t>富致</t>
    </r>
  </si>
  <si>
    <r>
      <rPr>
        <sz val="12"/>
        <color theme="1"/>
        <rFont val="標楷體"/>
        <family val="4"/>
        <charset val="136"/>
      </rPr>
      <t>台生材</t>
    </r>
  </si>
  <si>
    <r>
      <rPr>
        <sz val="12"/>
        <color theme="1"/>
        <rFont val="標楷體"/>
        <family val="4"/>
        <charset val="136"/>
      </rPr>
      <t>全宇昕</t>
    </r>
  </si>
  <si>
    <r>
      <rPr>
        <sz val="12"/>
        <color theme="1"/>
        <rFont val="標楷體"/>
        <family val="4"/>
        <charset val="136"/>
      </rPr>
      <t>天正國際</t>
    </r>
  </si>
  <si>
    <r>
      <rPr>
        <sz val="12"/>
        <color theme="1"/>
        <rFont val="標楷體"/>
        <family val="4"/>
        <charset val="136"/>
      </rPr>
      <t>威健生技</t>
    </r>
  </si>
  <si>
    <r>
      <rPr>
        <sz val="12"/>
        <color theme="1"/>
        <rFont val="標楷體"/>
        <family val="4"/>
        <charset val="136"/>
      </rPr>
      <t>樂斯科</t>
    </r>
  </si>
  <si>
    <r>
      <rPr>
        <sz val="12"/>
        <color theme="1"/>
        <rFont val="標楷體"/>
        <family val="4"/>
        <charset val="136"/>
      </rPr>
      <t>群翊</t>
    </r>
  </si>
  <si>
    <r>
      <rPr>
        <sz val="12"/>
        <color theme="1"/>
        <rFont val="標楷體"/>
        <family val="4"/>
        <charset val="136"/>
      </rPr>
      <t>信紘科</t>
    </r>
  </si>
  <si>
    <r>
      <rPr>
        <sz val="12"/>
        <color theme="1"/>
        <rFont val="標楷體"/>
        <family val="4"/>
        <charset val="136"/>
      </rPr>
      <t>鈺太</t>
    </r>
  </si>
  <si>
    <r>
      <rPr>
        <sz val="12"/>
        <color theme="1"/>
        <rFont val="標楷體"/>
        <family val="4"/>
        <charset val="136"/>
      </rPr>
      <t>鑫創電子</t>
    </r>
  </si>
  <si>
    <r>
      <rPr>
        <sz val="12"/>
        <color theme="1"/>
        <rFont val="標楷體"/>
        <family val="4"/>
        <charset val="136"/>
      </rPr>
      <t>雍智科技</t>
    </r>
  </si>
  <si>
    <r>
      <rPr>
        <sz val="12"/>
        <color theme="1"/>
        <rFont val="標楷體"/>
        <family val="4"/>
        <charset val="136"/>
      </rPr>
      <t>安格</t>
    </r>
  </si>
  <si>
    <r>
      <rPr>
        <sz val="12"/>
        <color theme="1"/>
        <rFont val="標楷體"/>
        <family val="4"/>
        <charset val="136"/>
      </rPr>
      <t>安碁資訊</t>
    </r>
  </si>
  <si>
    <r>
      <rPr>
        <sz val="12"/>
        <color theme="1"/>
        <rFont val="標楷體"/>
        <family val="4"/>
        <charset val="136"/>
      </rPr>
      <t>東捷資訊</t>
    </r>
  </si>
  <si>
    <r>
      <rPr>
        <sz val="12"/>
        <color theme="1"/>
        <rFont val="標楷體"/>
        <family val="4"/>
        <charset val="136"/>
      </rPr>
      <t>軒郁</t>
    </r>
  </si>
  <si>
    <r>
      <rPr>
        <sz val="12"/>
        <color theme="1"/>
        <rFont val="標楷體"/>
        <family val="4"/>
        <charset val="136"/>
      </rPr>
      <t>長聖</t>
    </r>
  </si>
  <si>
    <r>
      <rPr>
        <sz val="12"/>
        <color theme="1"/>
        <rFont val="標楷體"/>
        <family val="4"/>
        <charset val="136"/>
      </rPr>
      <t>應廣</t>
    </r>
  </si>
  <si>
    <r>
      <rPr>
        <sz val="12"/>
        <color theme="1"/>
        <rFont val="標楷體"/>
        <family val="4"/>
        <charset val="136"/>
      </rPr>
      <t>亞泰金屬</t>
    </r>
  </si>
  <si>
    <r>
      <rPr>
        <sz val="12"/>
        <color theme="1"/>
        <rFont val="標楷體"/>
        <family val="4"/>
        <charset val="136"/>
      </rPr>
      <t>上洋</t>
    </r>
  </si>
  <si>
    <r>
      <rPr>
        <sz val="12"/>
        <color theme="1"/>
        <rFont val="標楷體"/>
        <family val="4"/>
        <charset val="136"/>
      </rPr>
      <t>昇佳電子</t>
    </r>
  </si>
  <si>
    <r>
      <rPr>
        <sz val="12"/>
        <color theme="1"/>
        <rFont val="標楷體"/>
        <family val="4"/>
        <charset val="136"/>
      </rPr>
      <t>博晟生醫</t>
    </r>
  </si>
  <si>
    <r>
      <rPr>
        <sz val="12"/>
        <color theme="1"/>
        <rFont val="標楷體"/>
        <family val="4"/>
        <charset val="136"/>
      </rPr>
      <t>亨泰光</t>
    </r>
  </si>
  <si>
    <r>
      <rPr>
        <sz val="12"/>
        <color theme="1"/>
        <rFont val="標楷體"/>
        <family val="4"/>
        <charset val="136"/>
      </rPr>
      <t>智聯服務</t>
    </r>
  </si>
  <si>
    <r>
      <rPr>
        <sz val="12"/>
        <color theme="1"/>
        <rFont val="標楷體"/>
        <family val="4"/>
        <charset val="136"/>
      </rPr>
      <t>叡揚</t>
    </r>
  </si>
  <si>
    <r>
      <rPr>
        <sz val="12"/>
        <color theme="1"/>
        <rFont val="標楷體"/>
        <family val="4"/>
        <charset val="136"/>
      </rPr>
      <t>穩得</t>
    </r>
  </si>
  <si>
    <r>
      <rPr>
        <sz val="12"/>
        <color theme="1"/>
        <rFont val="標楷體"/>
        <family val="4"/>
        <charset val="136"/>
      </rPr>
      <t>達亞</t>
    </r>
  </si>
  <si>
    <r>
      <rPr>
        <sz val="12"/>
        <color theme="1"/>
        <rFont val="標楷體"/>
        <family val="4"/>
        <charset val="136"/>
      </rPr>
      <t>台微醫</t>
    </r>
  </si>
  <si>
    <r>
      <rPr>
        <sz val="12"/>
        <color theme="1"/>
        <rFont val="標楷體"/>
        <family val="4"/>
        <charset val="136"/>
      </rPr>
      <t>華景電</t>
    </r>
  </si>
  <si>
    <r>
      <rPr>
        <sz val="12"/>
        <color theme="1"/>
        <rFont val="標楷體"/>
        <family val="4"/>
        <charset val="136"/>
      </rPr>
      <t>崑鼎</t>
    </r>
  </si>
  <si>
    <r>
      <rPr>
        <sz val="12"/>
        <color theme="1"/>
        <rFont val="標楷體"/>
        <family val="4"/>
        <charset val="136"/>
      </rPr>
      <t>邑錡</t>
    </r>
  </si>
  <si>
    <r>
      <rPr>
        <sz val="12"/>
        <color theme="1"/>
        <rFont val="標楷體"/>
        <family val="4"/>
        <charset val="136"/>
      </rPr>
      <t>意德士</t>
    </r>
  </si>
  <si>
    <r>
      <rPr>
        <sz val="12"/>
        <color theme="1"/>
        <rFont val="標楷體"/>
        <family val="4"/>
        <charset val="136"/>
      </rPr>
      <t>佑華</t>
    </r>
  </si>
  <si>
    <r>
      <rPr>
        <sz val="12"/>
        <color theme="1"/>
        <rFont val="標楷體"/>
        <family val="4"/>
        <charset val="136"/>
      </rPr>
      <t>鈦昇</t>
    </r>
  </si>
  <si>
    <r>
      <rPr>
        <sz val="12"/>
        <color theme="1"/>
        <rFont val="標楷體"/>
        <family val="4"/>
        <charset val="136"/>
      </rPr>
      <t>光菱</t>
    </r>
  </si>
  <si>
    <r>
      <rPr>
        <sz val="12"/>
        <color theme="1"/>
        <rFont val="標楷體"/>
        <family val="4"/>
        <charset val="136"/>
      </rPr>
      <t>榮群</t>
    </r>
  </si>
  <si>
    <r>
      <rPr>
        <sz val="12"/>
        <color theme="1"/>
        <rFont val="標楷體"/>
        <family val="4"/>
        <charset val="136"/>
      </rPr>
      <t>長園科</t>
    </r>
  </si>
  <si>
    <r>
      <rPr>
        <sz val="12"/>
        <color theme="1"/>
        <rFont val="標楷體"/>
        <family val="4"/>
        <charset val="136"/>
      </rPr>
      <t>九暘</t>
    </r>
  </si>
  <si>
    <r>
      <rPr>
        <sz val="12"/>
        <color theme="1"/>
        <rFont val="標楷體"/>
        <family val="4"/>
        <charset val="136"/>
      </rPr>
      <t>金山電</t>
    </r>
  </si>
  <si>
    <r>
      <rPr>
        <sz val="12"/>
        <color theme="1"/>
        <rFont val="標楷體"/>
        <family val="4"/>
        <charset val="136"/>
      </rPr>
      <t>蜜望實</t>
    </r>
  </si>
  <si>
    <r>
      <rPr>
        <sz val="12"/>
        <color theme="1"/>
        <rFont val="標楷體"/>
        <family val="4"/>
        <charset val="136"/>
      </rPr>
      <t>網家</t>
    </r>
  </si>
  <si>
    <r>
      <rPr>
        <sz val="12"/>
        <color theme="1"/>
        <rFont val="標楷體"/>
        <family val="4"/>
        <charset val="136"/>
      </rPr>
      <t>星雲</t>
    </r>
  </si>
  <si>
    <r>
      <rPr>
        <sz val="12"/>
        <color theme="1"/>
        <rFont val="標楷體"/>
        <family val="4"/>
        <charset val="136"/>
      </rPr>
      <t>德勝</t>
    </r>
  </si>
  <si>
    <r>
      <rPr>
        <sz val="12"/>
        <color theme="1"/>
        <rFont val="標楷體"/>
        <family val="4"/>
        <charset val="136"/>
      </rPr>
      <t>晶采</t>
    </r>
  </si>
  <si>
    <r>
      <rPr>
        <sz val="12"/>
        <color theme="1"/>
        <rFont val="標楷體"/>
        <family val="4"/>
        <charset val="136"/>
      </rPr>
      <t>廣積</t>
    </r>
  </si>
  <si>
    <r>
      <rPr>
        <sz val="12"/>
        <color theme="1"/>
        <rFont val="標楷體"/>
        <family val="4"/>
        <charset val="136"/>
      </rPr>
      <t>安國</t>
    </r>
  </si>
  <si>
    <r>
      <rPr>
        <sz val="12"/>
        <color theme="1"/>
        <rFont val="標楷體"/>
        <family val="4"/>
        <charset val="136"/>
      </rPr>
      <t>凱碩</t>
    </r>
  </si>
  <si>
    <r>
      <rPr>
        <sz val="12"/>
        <color theme="1"/>
        <rFont val="標楷體"/>
        <family val="4"/>
        <charset val="136"/>
      </rPr>
      <t>東捷</t>
    </r>
  </si>
  <si>
    <r>
      <rPr>
        <sz val="12"/>
        <color theme="1"/>
        <rFont val="標楷體"/>
        <family val="4"/>
        <charset val="136"/>
      </rPr>
      <t>來思達</t>
    </r>
  </si>
  <si>
    <r>
      <rPr>
        <sz val="12"/>
        <color theme="1"/>
        <rFont val="標楷體"/>
        <family val="4"/>
        <charset val="136"/>
      </rPr>
      <t>志旭</t>
    </r>
  </si>
  <si>
    <r>
      <rPr>
        <sz val="12"/>
        <color theme="1"/>
        <rFont val="標楷體"/>
        <family val="4"/>
        <charset val="136"/>
      </rPr>
      <t>全達</t>
    </r>
  </si>
  <si>
    <r>
      <rPr>
        <sz val="12"/>
        <color theme="1"/>
        <rFont val="標楷體"/>
        <family val="4"/>
        <charset val="136"/>
      </rPr>
      <t>元太</t>
    </r>
  </si>
  <si>
    <r>
      <rPr>
        <sz val="12"/>
        <color theme="1"/>
        <rFont val="標楷體"/>
        <family val="4"/>
        <charset val="136"/>
      </rPr>
      <t>能率網通</t>
    </r>
  </si>
  <si>
    <r>
      <rPr>
        <sz val="12"/>
        <color theme="1"/>
        <rFont val="標楷體"/>
        <family val="4"/>
        <charset val="136"/>
      </rPr>
      <t>鉅橡</t>
    </r>
  </si>
  <si>
    <r>
      <rPr>
        <sz val="12"/>
        <color theme="1"/>
        <rFont val="標楷體"/>
        <family val="4"/>
        <charset val="136"/>
      </rPr>
      <t>伍豐</t>
    </r>
  </si>
  <si>
    <r>
      <rPr>
        <sz val="12"/>
        <color theme="1"/>
        <rFont val="標楷體"/>
        <family val="4"/>
        <charset val="136"/>
      </rPr>
      <t>洛碁</t>
    </r>
  </si>
  <si>
    <r>
      <rPr>
        <sz val="12"/>
        <color theme="1"/>
        <rFont val="標楷體"/>
        <family val="4"/>
        <charset val="136"/>
      </rPr>
      <t>永利聯合</t>
    </r>
  </si>
  <si>
    <r>
      <rPr>
        <sz val="12"/>
        <color theme="1"/>
        <rFont val="標楷體"/>
        <family val="4"/>
        <charset val="136"/>
      </rPr>
      <t>瑞穎</t>
    </r>
  </si>
  <si>
    <r>
      <rPr>
        <sz val="12"/>
        <color theme="1"/>
        <rFont val="標楷體"/>
        <family val="4"/>
        <charset val="136"/>
      </rPr>
      <t>巨虹</t>
    </r>
  </si>
  <si>
    <r>
      <rPr>
        <sz val="12"/>
        <color theme="1"/>
        <rFont val="標楷體"/>
        <family val="4"/>
        <charset val="136"/>
      </rPr>
      <t>福華</t>
    </r>
  </si>
  <si>
    <r>
      <rPr>
        <sz val="12"/>
        <color theme="1"/>
        <rFont val="標楷體"/>
        <family val="4"/>
        <charset val="136"/>
      </rPr>
      <t>宏捷科</t>
    </r>
  </si>
  <si>
    <r>
      <rPr>
        <sz val="12"/>
        <color theme="1"/>
        <rFont val="標楷體"/>
        <family val="4"/>
        <charset val="136"/>
      </rPr>
      <t>華鎂鑫</t>
    </r>
  </si>
  <si>
    <r>
      <rPr>
        <sz val="12"/>
        <color theme="1"/>
        <rFont val="標楷體"/>
        <family val="4"/>
        <charset val="136"/>
      </rPr>
      <t>品安</t>
    </r>
  </si>
  <si>
    <r>
      <rPr>
        <sz val="12"/>
        <color theme="1"/>
        <rFont val="標楷體"/>
        <family val="4"/>
        <charset val="136"/>
      </rPr>
      <t>康全電訊</t>
    </r>
  </si>
  <si>
    <r>
      <rPr>
        <sz val="12"/>
        <color theme="1"/>
        <rFont val="標楷體"/>
        <family val="4"/>
        <charset val="136"/>
      </rPr>
      <t>翔名</t>
    </r>
  </si>
  <si>
    <r>
      <rPr>
        <sz val="12"/>
        <color theme="1"/>
        <rFont val="標楷體"/>
        <family val="4"/>
        <charset val="136"/>
      </rPr>
      <t>建暐</t>
    </r>
  </si>
  <si>
    <r>
      <rPr>
        <sz val="12"/>
        <color theme="1"/>
        <rFont val="標楷體"/>
        <family val="4"/>
        <charset val="136"/>
      </rPr>
      <t>保銳</t>
    </r>
  </si>
  <si>
    <r>
      <rPr>
        <sz val="12"/>
        <color theme="1"/>
        <rFont val="標楷體"/>
        <family val="4"/>
        <charset val="136"/>
      </rPr>
      <t>擎亞</t>
    </r>
  </si>
  <si>
    <r>
      <rPr>
        <sz val="12"/>
        <color theme="1"/>
        <rFont val="標楷體"/>
        <family val="4"/>
        <charset val="136"/>
      </rPr>
      <t>常珵</t>
    </r>
  </si>
  <si>
    <r>
      <rPr>
        <sz val="12"/>
        <color theme="1"/>
        <rFont val="標楷體"/>
        <family val="4"/>
        <charset val="136"/>
      </rPr>
      <t>大世科</t>
    </r>
  </si>
  <si>
    <r>
      <rPr>
        <sz val="12"/>
        <color theme="1"/>
        <rFont val="標楷體"/>
        <family val="4"/>
        <charset val="136"/>
      </rPr>
      <t>大億金茂</t>
    </r>
  </si>
  <si>
    <r>
      <rPr>
        <sz val="12"/>
        <color theme="1"/>
        <rFont val="標楷體"/>
        <family val="4"/>
        <charset val="136"/>
      </rPr>
      <t>博大</t>
    </r>
  </si>
  <si>
    <r>
      <rPr>
        <sz val="12"/>
        <color theme="1"/>
        <rFont val="標楷體"/>
        <family val="4"/>
        <charset val="136"/>
      </rPr>
      <t>立碁</t>
    </r>
  </si>
  <si>
    <r>
      <rPr>
        <sz val="12"/>
        <color theme="1"/>
        <rFont val="標楷體"/>
        <family val="4"/>
        <charset val="136"/>
      </rPr>
      <t>越峰</t>
    </r>
  </si>
  <si>
    <r>
      <rPr>
        <sz val="12"/>
        <color theme="1"/>
        <rFont val="標楷體"/>
        <family val="4"/>
        <charset val="136"/>
      </rPr>
      <t>正淩</t>
    </r>
  </si>
  <si>
    <r>
      <rPr>
        <sz val="12"/>
        <color theme="1"/>
        <rFont val="標楷體"/>
        <family val="4"/>
        <charset val="136"/>
      </rPr>
      <t>博智</t>
    </r>
  </si>
  <si>
    <r>
      <rPr>
        <sz val="12"/>
        <color theme="1"/>
        <rFont val="標楷體"/>
        <family val="4"/>
        <charset val="136"/>
      </rPr>
      <t>天宇</t>
    </r>
  </si>
  <si>
    <r>
      <rPr>
        <sz val="12"/>
        <color theme="1"/>
        <rFont val="標楷體"/>
        <family val="4"/>
        <charset val="136"/>
      </rPr>
      <t>智捷</t>
    </r>
  </si>
  <si>
    <r>
      <rPr>
        <sz val="12"/>
        <color theme="1"/>
        <rFont val="標楷體"/>
        <family val="4"/>
        <charset val="136"/>
      </rPr>
      <t>加高</t>
    </r>
  </si>
  <si>
    <r>
      <rPr>
        <sz val="12"/>
        <color theme="1"/>
        <rFont val="標楷體"/>
        <family val="4"/>
        <charset val="136"/>
      </rPr>
      <t>精星</t>
    </r>
  </si>
  <si>
    <r>
      <rPr>
        <sz val="12"/>
        <color theme="1"/>
        <rFont val="標楷體"/>
        <family val="4"/>
        <charset val="136"/>
      </rPr>
      <t>新漢</t>
    </r>
  </si>
  <si>
    <r>
      <rPr>
        <sz val="12"/>
        <color theme="1"/>
        <rFont val="標楷體"/>
        <family val="4"/>
        <charset val="136"/>
      </rPr>
      <t>華宏</t>
    </r>
  </si>
  <si>
    <r>
      <rPr>
        <sz val="12"/>
        <color theme="1"/>
        <rFont val="標楷體"/>
        <family val="4"/>
        <charset val="136"/>
      </rPr>
      <t>朋程</t>
    </r>
  </si>
  <si>
    <r>
      <rPr>
        <sz val="12"/>
        <color theme="1"/>
        <rFont val="標楷體"/>
        <family val="4"/>
        <charset val="136"/>
      </rPr>
      <t>商丞</t>
    </r>
  </si>
  <si>
    <r>
      <rPr>
        <sz val="12"/>
        <color theme="1"/>
        <rFont val="標楷體"/>
        <family val="4"/>
        <charset val="136"/>
      </rPr>
      <t>生展</t>
    </r>
  </si>
  <si>
    <r>
      <rPr>
        <sz val="12"/>
        <color theme="1"/>
        <rFont val="標楷體"/>
        <family val="4"/>
        <charset val="136"/>
      </rPr>
      <t>三竹</t>
    </r>
  </si>
  <si>
    <r>
      <rPr>
        <sz val="12"/>
        <color theme="1"/>
        <rFont val="標楷體"/>
        <family val="4"/>
        <charset val="136"/>
      </rPr>
      <t>泰藝</t>
    </r>
  </si>
  <si>
    <r>
      <rPr>
        <sz val="12"/>
        <color theme="1"/>
        <rFont val="標楷體"/>
        <family val="4"/>
        <charset val="136"/>
      </rPr>
      <t>尚茂</t>
    </r>
  </si>
  <si>
    <r>
      <rPr>
        <sz val="12"/>
        <color theme="1"/>
        <rFont val="標楷體"/>
        <family val="4"/>
        <charset val="136"/>
      </rPr>
      <t>群聯</t>
    </r>
  </si>
  <si>
    <r>
      <rPr>
        <sz val="12"/>
        <color theme="1"/>
        <rFont val="標楷體"/>
        <family val="4"/>
        <charset val="136"/>
      </rPr>
      <t>益張</t>
    </r>
  </si>
  <si>
    <r>
      <rPr>
        <sz val="12"/>
        <color theme="1"/>
        <rFont val="標楷體"/>
        <family val="4"/>
        <charset val="136"/>
      </rPr>
      <t>恒耀</t>
    </r>
  </si>
  <si>
    <r>
      <rPr>
        <sz val="12"/>
        <color theme="1"/>
        <rFont val="標楷體"/>
        <family val="4"/>
        <charset val="136"/>
      </rPr>
      <t>冠好</t>
    </r>
  </si>
  <si>
    <r>
      <rPr>
        <sz val="12"/>
        <color theme="1"/>
        <rFont val="標楷體"/>
        <family val="4"/>
        <charset val="136"/>
      </rPr>
      <t>金居</t>
    </r>
  </si>
  <si>
    <r>
      <rPr>
        <sz val="12"/>
        <color theme="1"/>
        <rFont val="標楷體"/>
        <family val="4"/>
        <charset val="136"/>
      </rPr>
      <t>千附</t>
    </r>
  </si>
  <si>
    <r>
      <rPr>
        <sz val="12"/>
        <color theme="1"/>
        <rFont val="標楷體"/>
        <family val="4"/>
        <charset val="136"/>
      </rPr>
      <t>金益鼎</t>
    </r>
  </si>
  <si>
    <r>
      <rPr>
        <sz val="12"/>
        <color theme="1"/>
        <rFont val="標楷體"/>
        <family val="4"/>
        <charset val="136"/>
      </rPr>
      <t>白紗科</t>
    </r>
  </si>
  <si>
    <r>
      <rPr>
        <sz val="12"/>
        <color theme="1"/>
        <rFont val="標楷體"/>
        <family val="4"/>
        <charset val="136"/>
      </rPr>
      <t>盛弘</t>
    </r>
  </si>
  <si>
    <r>
      <rPr>
        <sz val="12"/>
        <color theme="1"/>
        <rFont val="標楷體"/>
        <family val="4"/>
        <charset val="136"/>
      </rPr>
      <t>金可</t>
    </r>
    <r>
      <rPr>
        <sz val="12"/>
        <color theme="1"/>
        <rFont val="Times New Roman"/>
        <family val="1"/>
      </rPr>
      <t>-KY</t>
    </r>
  </si>
  <si>
    <r>
      <rPr>
        <sz val="12"/>
        <color theme="1"/>
        <rFont val="標楷體"/>
        <family val="4"/>
        <charset val="136"/>
      </rPr>
      <t>商之器</t>
    </r>
  </si>
  <si>
    <r>
      <rPr>
        <sz val="12"/>
        <color theme="1"/>
        <rFont val="標楷體"/>
        <family val="4"/>
        <charset val="136"/>
      </rPr>
      <t>森田</t>
    </r>
  </si>
  <si>
    <r>
      <rPr>
        <sz val="12"/>
        <color theme="1"/>
        <rFont val="標楷體"/>
        <family val="4"/>
        <charset val="136"/>
      </rPr>
      <t>大國鋼</t>
    </r>
  </si>
  <si>
    <r>
      <rPr>
        <sz val="12"/>
        <color theme="1"/>
        <rFont val="標楷體"/>
        <family val="4"/>
        <charset val="136"/>
      </rPr>
      <t>實威</t>
    </r>
  </si>
  <si>
    <r>
      <rPr>
        <sz val="12"/>
        <color theme="1"/>
        <rFont val="標楷體"/>
        <family val="4"/>
        <charset val="136"/>
      </rPr>
      <t>捷必勝</t>
    </r>
    <r>
      <rPr>
        <sz val="12"/>
        <color theme="1"/>
        <rFont val="Times New Roman"/>
        <family val="1"/>
      </rPr>
      <t>-KY</t>
    </r>
  </si>
  <si>
    <r>
      <rPr>
        <sz val="12"/>
        <color theme="1"/>
        <rFont val="標楷體"/>
        <family val="4"/>
        <charset val="136"/>
      </rPr>
      <t>明揚</t>
    </r>
  </si>
  <si>
    <r>
      <rPr>
        <sz val="12"/>
        <color theme="1"/>
        <rFont val="標楷體"/>
        <family val="4"/>
        <charset val="136"/>
      </rPr>
      <t>旭源</t>
    </r>
  </si>
  <si>
    <r>
      <rPr>
        <sz val="12"/>
        <color theme="1"/>
        <rFont val="標楷體"/>
        <family val="4"/>
        <charset val="136"/>
      </rPr>
      <t>保綠</t>
    </r>
    <r>
      <rPr>
        <sz val="12"/>
        <color theme="1"/>
        <rFont val="Times New Roman"/>
        <family val="1"/>
      </rPr>
      <t>-KY</t>
    </r>
  </si>
  <si>
    <r>
      <rPr>
        <sz val="12"/>
        <color theme="1"/>
        <rFont val="標楷體"/>
        <family val="4"/>
        <charset val="136"/>
      </rPr>
      <t>惠普</t>
    </r>
  </si>
  <si>
    <r>
      <rPr>
        <sz val="12"/>
        <color theme="1"/>
        <rFont val="標楷體"/>
        <family val="4"/>
        <charset val="136"/>
      </rPr>
      <t>紅木</t>
    </r>
    <r>
      <rPr>
        <sz val="12"/>
        <color theme="1"/>
        <rFont val="Times New Roman"/>
        <family val="1"/>
      </rPr>
      <t>-KY</t>
    </r>
  </si>
  <si>
    <r>
      <rPr>
        <sz val="12"/>
        <color theme="1"/>
        <rFont val="標楷體"/>
        <family val="4"/>
        <charset val="136"/>
      </rPr>
      <t>匯鑽科</t>
    </r>
  </si>
  <si>
    <r>
      <rPr>
        <sz val="12"/>
        <color theme="1"/>
        <rFont val="標楷體"/>
        <family val="4"/>
        <charset val="136"/>
      </rPr>
      <t>東生華</t>
    </r>
  </si>
  <si>
    <r>
      <rPr>
        <sz val="12"/>
        <color theme="1"/>
        <rFont val="標楷體"/>
        <family val="4"/>
        <charset val="136"/>
      </rPr>
      <t>弘帆</t>
    </r>
  </si>
  <si>
    <r>
      <rPr>
        <sz val="12"/>
        <color theme="1"/>
        <rFont val="標楷體"/>
        <family val="4"/>
        <charset val="136"/>
      </rPr>
      <t>鉅邁</t>
    </r>
  </si>
  <si>
    <r>
      <rPr>
        <sz val="12"/>
        <color theme="1"/>
        <rFont val="標楷體"/>
        <family val="4"/>
        <charset val="136"/>
      </rPr>
      <t>大江</t>
    </r>
  </si>
  <si>
    <r>
      <rPr>
        <sz val="12"/>
        <color theme="1"/>
        <rFont val="標楷體"/>
        <family val="4"/>
        <charset val="136"/>
      </rPr>
      <t>大地</t>
    </r>
    <r>
      <rPr>
        <sz val="12"/>
        <color theme="1"/>
        <rFont val="Times New Roman"/>
        <family val="1"/>
      </rPr>
      <t>-KY</t>
    </r>
  </si>
  <si>
    <r>
      <rPr>
        <sz val="12"/>
        <color theme="1"/>
        <rFont val="標楷體"/>
        <family val="4"/>
        <charset val="136"/>
      </rPr>
      <t>綠電</t>
    </r>
  </si>
  <si>
    <r>
      <rPr>
        <sz val="12"/>
        <color theme="1"/>
        <rFont val="標楷體"/>
        <family val="4"/>
        <charset val="136"/>
      </rPr>
      <t>綠河</t>
    </r>
    <r>
      <rPr>
        <sz val="12"/>
        <color theme="1"/>
        <rFont val="Times New Roman"/>
        <family val="1"/>
      </rPr>
      <t>-KY</t>
    </r>
  </si>
  <si>
    <r>
      <rPr>
        <sz val="12"/>
        <color theme="1"/>
        <rFont val="標楷體"/>
        <family val="4"/>
        <charset val="136"/>
      </rPr>
      <t>華研</t>
    </r>
  </si>
  <si>
    <r>
      <rPr>
        <sz val="12"/>
        <color theme="1"/>
        <rFont val="標楷體"/>
        <family val="4"/>
        <charset val="136"/>
      </rPr>
      <t>霹靂</t>
    </r>
  </si>
  <si>
    <r>
      <rPr>
        <sz val="12"/>
        <color theme="1"/>
        <rFont val="標楷體"/>
        <family val="4"/>
        <charset val="136"/>
      </rPr>
      <t>大拓</t>
    </r>
    <r>
      <rPr>
        <sz val="12"/>
        <color theme="1"/>
        <rFont val="Times New Roman"/>
        <family val="1"/>
      </rPr>
      <t>-KY</t>
    </r>
  </si>
  <si>
    <r>
      <rPr>
        <sz val="12"/>
        <color theme="1"/>
        <rFont val="標楷體"/>
        <family val="4"/>
        <charset val="136"/>
      </rPr>
      <t>夠麻吉</t>
    </r>
  </si>
  <si>
    <r>
      <rPr>
        <sz val="12"/>
        <color theme="1"/>
        <rFont val="標楷體"/>
        <family val="4"/>
        <charset val="136"/>
      </rPr>
      <t>台境</t>
    </r>
  </si>
  <si>
    <r>
      <rPr>
        <sz val="12"/>
        <color theme="1"/>
        <rFont val="標楷體"/>
        <family val="4"/>
        <charset val="136"/>
      </rPr>
      <t>創業家</t>
    </r>
  </si>
  <si>
    <r>
      <rPr>
        <sz val="12"/>
        <color theme="1"/>
        <rFont val="標楷體"/>
        <family val="4"/>
        <charset val="136"/>
      </rPr>
      <t>三貝德</t>
    </r>
  </si>
  <si>
    <r>
      <rPr>
        <sz val="12"/>
        <color theme="1"/>
        <rFont val="標楷體"/>
        <family val="4"/>
        <charset val="136"/>
      </rPr>
      <t>裕國</t>
    </r>
  </si>
  <si>
    <r>
      <rPr>
        <sz val="12"/>
        <color theme="1"/>
        <rFont val="標楷體"/>
        <family val="4"/>
        <charset val="136"/>
      </rPr>
      <t>花王</t>
    </r>
  </si>
  <si>
    <r>
      <rPr>
        <sz val="12"/>
        <color theme="1"/>
        <rFont val="標楷體"/>
        <family val="4"/>
        <charset val="136"/>
      </rPr>
      <t>欣雄</t>
    </r>
  </si>
  <si>
    <r>
      <rPr>
        <sz val="12"/>
        <color theme="1"/>
        <rFont val="標楷體"/>
        <family val="4"/>
        <charset val="136"/>
      </rPr>
      <t>光隆</t>
    </r>
  </si>
  <si>
    <r>
      <rPr>
        <sz val="12"/>
        <color theme="1"/>
        <rFont val="標楷體"/>
        <family val="4"/>
        <charset val="136"/>
      </rPr>
      <t>欣泰</t>
    </r>
  </si>
  <si>
    <r>
      <rPr>
        <sz val="12"/>
        <color theme="1"/>
        <rFont val="標楷體"/>
        <family val="4"/>
        <charset val="136"/>
      </rPr>
      <t>沈氏</t>
    </r>
  </si>
  <si>
    <r>
      <rPr>
        <sz val="12"/>
        <color theme="1"/>
        <rFont val="標楷體"/>
        <family val="4"/>
        <charset val="136"/>
      </rPr>
      <t>時報</t>
    </r>
  </si>
  <si>
    <r>
      <rPr>
        <sz val="12"/>
        <color theme="1"/>
        <rFont val="標楷體"/>
        <family val="4"/>
        <charset val="136"/>
      </rPr>
      <t>大田</t>
    </r>
  </si>
  <si>
    <r>
      <rPr>
        <sz val="12"/>
        <color theme="1"/>
        <rFont val="標楷體"/>
        <family val="4"/>
        <charset val="136"/>
      </rPr>
      <t>北基</t>
    </r>
  </si>
  <si>
    <r>
      <rPr>
        <sz val="12"/>
        <color theme="1"/>
        <rFont val="標楷體"/>
        <family val="4"/>
        <charset val="136"/>
      </rPr>
      <t>鉅明</t>
    </r>
  </si>
  <si>
    <r>
      <rPr>
        <sz val="12"/>
        <color theme="1"/>
        <rFont val="標楷體"/>
        <family val="4"/>
        <charset val="136"/>
      </rPr>
      <t>富堡</t>
    </r>
  </si>
  <si>
    <r>
      <rPr>
        <sz val="12"/>
        <color theme="1"/>
        <rFont val="標楷體"/>
        <family val="4"/>
        <charset val="136"/>
      </rPr>
      <t>青鋼</t>
    </r>
  </si>
  <si>
    <r>
      <rPr>
        <sz val="12"/>
        <color theme="1"/>
        <rFont val="標楷體"/>
        <family val="4"/>
        <charset val="136"/>
      </rPr>
      <t>大汽電</t>
    </r>
  </si>
  <si>
    <r>
      <rPr>
        <sz val="12"/>
        <color theme="1"/>
        <rFont val="標楷體"/>
        <family val="4"/>
        <charset val="136"/>
      </rPr>
      <t>宏大</t>
    </r>
  </si>
  <si>
    <r>
      <rPr>
        <sz val="12"/>
        <color theme="1"/>
        <rFont val="標楷體"/>
        <family val="4"/>
        <charset val="136"/>
      </rPr>
      <t>愛地雅</t>
    </r>
  </si>
  <si>
    <r>
      <rPr>
        <sz val="12"/>
        <color theme="1"/>
        <rFont val="標楷體"/>
        <family val="4"/>
        <charset val="136"/>
      </rPr>
      <t>邦泰</t>
    </r>
  </si>
  <si>
    <r>
      <rPr>
        <sz val="12"/>
        <color theme="1"/>
        <rFont val="標楷體"/>
        <family val="4"/>
        <charset val="136"/>
      </rPr>
      <t>國統</t>
    </r>
  </si>
  <si>
    <r>
      <rPr>
        <sz val="12"/>
        <color theme="1"/>
        <rFont val="標楷體"/>
        <family val="4"/>
        <charset val="136"/>
      </rPr>
      <t>合騏</t>
    </r>
  </si>
  <si>
    <r>
      <rPr>
        <sz val="12"/>
        <color theme="1"/>
        <rFont val="標楷體"/>
        <family val="4"/>
        <charset val="136"/>
      </rPr>
      <t>明安</t>
    </r>
  </si>
  <si>
    <r>
      <rPr>
        <sz val="12"/>
        <color theme="1"/>
        <rFont val="標楷體"/>
        <family val="4"/>
        <charset val="136"/>
      </rPr>
      <t>關中</t>
    </r>
  </si>
  <si>
    <r>
      <rPr>
        <sz val="12"/>
        <color theme="1"/>
        <rFont val="標楷體"/>
        <family val="4"/>
        <charset val="136"/>
      </rPr>
      <t>森鉅</t>
    </r>
  </si>
  <si>
    <r>
      <rPr>
        <sz val="12"/>
        <color theme="1"/>
        <rFont val="標楷體"/>
        <family val="4"/>
        <charset val="136"/>
      </rPr>
      <t>琉園</t>
    </r>
  </si>
  <si>
    <r>
      <rPr>
        <sz val="12"/>
        <color theme="1"/>
        <rFont val="標楷體"/>
        <family val="4"/>
        <charset val="136"/>
      </rPr>
      <t>萬國通</t>
    </r>
  </si>
  <si>
    <r>
      <rPr>
        <sz val="12"/>
        <color theme="1"/>
        <rFont val="標楷體"/>
        <family val="4"/>
        <charset val="136"/>
      </rPr>
      <t>皇田</t>
    </r>
  </si>
  <si>
    <r>
      <rPr>
        <sz val="12"/>
        <color theme="1"/>
        <rFont val="標楷體"/>
        <family val="4"/>
        <charset val="136"/>
      </rPr>
      <t>邁達康</t>
    </r>
  </si>
  <si>
    <r>
      <rPr>
        <sz val="12"/>
        <color theme="1"/>
        <rFont val="標楷體"/>
        <family val="4"/>
        <charset val="136"/>
      </rPr>
      <t>有益</t>
    </r>
  </si>
  <si>
    <r>
      <rPr>
        <sz val="12"/>
        <color theme="1"/>
        <rFont val="標楷體"/>
        <family val="4"/>
        <charset val="136"/>
      </rPr>
      <t>第一金店頭</t>
    </r>
  </si>
  <si>
    <r>
      <rPr>
        <sz val="12"/>
        <color theme="1"/>
        <rFont val="標楷體"/>
        <family val="4"/>
        <charset val="136"/>
      </rPr>
      <t>股票型基金</t>
    </r>
    <r>
      <rPr>
        <sz val="12"/>
        <color theme="1"/>
        <rFont val="Times New Roman"/>
        <family val="1"/>
      </rPr>
      <t>(</t>
    </r>
    <r>
      <rPr>
        <sz val="12"/>
        <color theme="1"/>
        <rFont val="標楷體"/>
        <family val="4"/>
        <charset val="136"/>
      </rPr>
      <t>上櫃</t>
    </r>
    <r>
      <rPr>
        <sz val="12"/>
        <color theme="1"/>
        <rFont val="Times New Roman"/>
        <family val="1"/>
      </rPr>
      <t>)</t>
    </r>
  </si>
  <si>
    <r>
      <rPr>
        <sz val="12"/>
        <color theme="1"/>
        <rFont val="標楷體"/>
        <family val="4"/>
        <charset val="136"/>
      </rPr>
      <t>元店頭</t>
    </r>
  </si>
  <si>
    <r>
      <t>PGIM</t>
    </r>
    <r>
      <rPr>
        <sz val="12"/>
        <color theme="1"/>
        <rFont val="標楷體"/>
        <family val="4"/>
        <charset val="136"/>
      </rPr>
      <t>店頭市場</t>
    </r>
    <r>
      <rPr>
        <sz val="12"/>
        <color theme="1"/>
        <rFont val="Times New Roman"/>
        <family val="1"/>
      </rPr>
      <t>Aa</t>
    </r>
  </si>
  <si>
    <r>
      <rPr>
        <sz val="12"/>
        <color theme="1"/>
        <rFont val="標楷體"/>
        <family val="4"/>
        <charset val="136"/>
      </rPr>
      <t>新光店頭</t>
    </r>
  </si>
  <si>
    <r>
      <rPr>
        <sz val="12"/>
        <color theme="1"/>
        <rFont val="標楷體"/>
        <family val="4"/>
        <charset val="136"/>
      </rPr>
      <t>群益店頭市場</t>
    </r>
    <r>
      <rPr>
        <sz val="12"/>
        <color theme="1"/>
        <rFont val="Times New Roman"/>
        <family val="1"/>
      </rPr>
      <t>Na</t>
    </r>
    <phoneticPr fontId="76" type="noConversion"/>
  </si>
  <si>
    <r>
      <rPr>
        <sz val="12"/>
        <color theme="1"/>
        <rFont val="標楷體"/>
        <family val="4"/>
        <charset val="136"/>
      </rPr>
      <t>群益店頭市場</t>
    </r>
    <r>
      <rPr>
        <sz val="12"/>
        <color theme="1"/>
        <rFont val="Times New Roman"/>
        <family val="1"/>
      </rPr>
      <t>Fa</t>
    </r>
    <phoneticPr fontId="76" type="noConversion"/>
  </si>
  <si>
    <r>
      <rPr>
        <sz val="12"/>
        <color theme="1"/>
        <rFont val="標楷體"/>
        <family val="4"/>
        <charset val="136"/>
      </rPr>
      <t>合計</t>
    </r>
    <phoneticPr fontId="30" type="noConversion"/>
  </si>
  <si>
    <r>
      <rPr>
        <sz val="12"/>
        <color theme="1"/>
        <rFont val="標楷體"/>
        <family val="4"/>
        <charset val="136"/>
      </rPr>
      <t>註：係指依資產負債表日之收盤價計算之總市值</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</si>
  <si>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r>
      <rPr>
        <sz val="12"/>
        <color theme="1"/>
        <rFont val="Times New Roman"/>
        <family val="1"/>
      </rPr>
      <t>(</t>
    </r>
    <r>
      <rPr>
        <sz val="12"/>
        <color theme="1"/>
        <rFont val="標楷體"/>
        <family val="4"/>
        <charset val="136"/>
      </rPr>
      <t>計算期間：</t>
    </r>
    <r>
      <rPr>
        <sz val="12"/>
        <color theme="1"/>
        <rFont val="Times New Roman"/>
        <family val="1"/>
      </rPr>
      <t>110/1/1~110/12/31)</t>
    </r>
    <phoneticPr fontId="28" type="noConversion"/>
  </si>
  <si>
    <r>
      <rPr>
        <b/>
        <sz val="12"/>
        <color theme="1"/>
        <rFont val="標楷體"/>
        <family val="4"/>
        <charset val="136"/>
      </rPr>
      <t>證劵代號</t>
    </r>
  </si>
  <si>
    <r>
      <rPr>
        <b/>
        <sz val="12"/>
        <color theme="1"/>
        <rFont val="標楷體"/>
        <family val="4"/>
        <charset val="136"/>
      </rPr>
      <t>證劵名稱</t>
    </r>
  </si>
  <si>
    <r>
      <rPr>
        <b/>
        <sz val="12"/>
        <color theme="1"/>
        <rFont val="標楷體"/>
        <family val="4"/>
        <charset val="136"/>
      </rPr>
      <t>證劵種類</t>
    </r>
  </si>
  <si>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</si>
  <si>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</si>
  <si>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1)</t>
    </r>
  </si>
  <si>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</si>
  <si>
    <r>
      <rPr>
        <sz val="12"/>
        <color theme="1"/>
        <rFont val="標楷體"/>
        <family val="4"/>
        <charset val="136"/>
      </rPr>
      <t>元大台灣</t>
    </r>
    <r>
      <rPr>
        <sz val="12"/>
        <color theme="1"/>
        <rFont val="Times New Roman"/>
        <family val="1"/>
      </rPr>
      <t>50</t>
    </r>
  </si>
  <si>
    <r>
      <rPr>
        <sz val="12"/>
        <color theme="1"/>
        <rFont val="標楷體"/>
        <family val="4"/>
        <charset val="136"/>
      </rPr>
      <t>公司</t>
    </r>
    <r>
      <rPr>
        <sz val="12"/>
        <color theme="1"/>
        <rFont val="Times New Roman"/>
        <family val="1"/>
      </rPr>
      <t>beta</t>
    </r>
    <r>
      <rPr>
        <sz val="12"/>
        <color theme="1"/>
        <rFont val="標楷體"/>
        <family val="4"/>
        <charset val="136"/>
      </rPr>
      <t>值</t>
    </r>
    <phoneticPr fontId="28" type="noConversion"/>
  </si>
  <si>
    <r>
      <rPr>
        <sz val="12"/>
        <color theme="1"/>
        <rFont val="標楷體"/>
        <family val="4"/>
        <charset val="136"/>
      </rPr>
      <t>元大中型</t>
    </r>
    <r>
      <rPr>
        <sz val="12"/>
        <color theme="1"/>
        <rFont val="Times New Roman"/>
        <family val="1"/>
      </rPr>
      <t>100</t>
    </r>
  </si>
  <si>
    <r>
      <rPr>
        <sz val="12"/>
        <color theme="1"/>
        <rFont val="標楷體"/>
        <family val="4"/>
        <charset val="136"/>
      </rPr>
      <t>富邦科技</t>
    </r>
  </si>
  <si>
    <r>
      <rPr>
        <sz val="12"/>
        <color theme="1"/>
        <rFont val="標楷體"/>
        <family val="4"/>
        <charset val="136"/>
      </rPr>
      <t>元大電子</t>
    </r>
  </si>
  <si>
    <r>
      <t>受益憑證及</t>
    </r>
    <r>
      <rPr>
        <b/>
        <sz val="12"/>
        <color theme="1"/>
        <rFont val="Times New Roman"/>
        <family val="1"/>
      </rPr>
      <t>ETN</t>
    </r>
    <r>
      <rPr>
        <b/>
        <sz val="12"/>
        <color theme="1"/>
        <rFont val="標楷體"/>
        <family val="4"/>
        <charset val="136"/>
      </rPr>
      <t>為國內發行但其投資區域包含國外者</t>
    </r>
    <r>
      <rPr>
        <b/>
        <sz val="12"/>
        <color theme="1"/>
        <rFont val="Times New Roman"/>
        <family val="1"/>
      </rPr>
      <t>(</t>
    </r>
    <r>
      <rPr>
        <b/>
        <sz val="12"/>
        <color theme="1"/>
        <rFont val="標楷體"/>
        <family val="4"/>
        <charset val="136"/>
      </rPr>
      <t>非關係人</t>
    </r>
    <r>
      <rPr>
        <b/>
        <sz val="12"/>
        <color theme="1"/>
        <rFont val="Times New Roman"/>
        <family val="1"/>
      </rPr>
      <t>)</t>
    </r>
    <phoneticPr fontId="28" type="noConversion"/>
  </si>
  <si>
    <r>
      <rPr>
        <sz val="12"/>
        <color theme="1"/>
        <rFont val="標楷體"/>
        <family val="4"/>
        <charset val="136"/>
      </rPr>
      <t>元大台商</t>
    </r>
    <r>
      <rPr>
        <sz val="12"/>
        <color theme="1"/>
        <rFont val="Times New Roman"/>
        <family val="1"/>
      </rPr>
      <t>50</t>
    </r>
  </si>
  <si>
    <r>
      <t xml:space="preserve">1.1 </t>
    </r>
    <r>
      <rPr>
        <sz val="12"/>
        <color theme="1"/>
        <rFont val="標楷體"/>
        <family val="4"/>
        <charset val="136"/>
      </rPr>
      <t>股票型共同基金帳載價值</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</si>
  <si>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元大</t>
    </r>
    <r>
      <rPr>
        <sz val="12"/>
        <color theme="1"/>
        <rFont val="Times New Roman"/>
        <family val="1"/>
      </rPr>
      <t>MSCI</t>
    </r>
    <r>
      <rPr>
        <sz val="12"/>
        <color theme="1"/>
        <rFont val="標楷體"/>
        <family val="4"/>
        <charset val="136"/>
      </rPr>
      <t>金融</t>
    </r>
  </si>
  <si>
    <r>
      <t xml:space="preserve">1.2 </t>
    </r>
    <r>
      <rPr>
        <sz val="12"/>
        <color theme="1"/>
        <rFont val="標楷體"/>
        <family val="4"/>
        <charset val="136"/>
      </rPr>
      <t>股票型共同基金帳載價值</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</si>
  <si>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元大高股息</t>
    </r>
  </si>
  <si>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已開發國家</t>
    </r>
    <phoneticPr fontId="28" type="noConversion"/>
  </si>
  <si>
    <r>
      <rPr>
        <sz val="12"/>
        <color theme="1"/>
        <rFont val="標楷體"/>
        <family val="4"/>
        <charset val="136"/>
      </rPr>
      <t>富邦摩台</t>
    </r>
  </si>
  <si>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新興市場</t>
    </r>
    <phoneticPr fontId="28" type="noConversion"/>
  </si>
  <si>
    <r>
      <rPr>
        <sz val="12"/>
        <color theme="1"/>
        <rFont val="標楷體"/>
        <family val="4"/>
        <charset val="136"/>
      </rPr>
      <t>元大</t>
    </r>
    <r>
      <rPr>
        <sz val="12"/>
        <color theme="1"/>
        <rFont val="Times New Roman"/>
        <family val="1"/>
      </rPr>
      <t>MSCI</t>
    </r>
    <r>
      <rPr>
        <sz val="12"/>
        <color theme="1"/>
        <rFont val="標楷體"/>
        <family val="4"/>
        <charset val="136"/>
      </rPr>
      <t>台灣</t>
    </r>
  </si>
  <si>
    <r>
      <t xml:space="preserve">3.1 </t>
    </r>
    <r>
      <rPr>
        <sz val="12"/>
        <color theme="1"/>
        <rFont val="標楷體"/>
        <family val="4"/>
        <charset val="136"/>
      </rPr>
      <t>平衡型共同基金及多重資產型基金帳載價值</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</si>
  <si>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永豐臺灣加權</t>
    </r>
  </si>
  <si>
    <r>
      <t xml:space="preserve">3.2 </t>
    </r>
    <r>
      <rPr>
        <sz val="12"/>
        <color theme="1"/>
        <rFont val="標楷體"/>
        <family val="4"/>
        <charset val="136"/>
      </rPr>
      <t>平衡型共同基金及多重資產型基金帳載價值</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</si>
  <si>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富邦台</t>
    </r>
    <r>
      <rPr>
        <sz val="12"/>
        <color theme="1"/>
        <rFont val="Times New Roman"/>
        <family val="1"/>
      </rPr>
      <t>50</t>
    </r>
  </si>
  <si>
    <r>
      <t>4.1 ETF-</t>
    </r>
    <r>
      <rPr>
        <sz val="12"/>
        <color theme="1"/>
        <rFont val="標楷體"/>
        <family val="4"/>
        <charset val="136"/>
      </rPr>
      <t>股票型帳載價值</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</si>
  <si>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元大台灣</t>
    </r>
    <r>
      <rPr>
        <sz val="12"/>
        <color theme="1"/>
        <rFont val="Times New Roman"/>
        <family val="1"/>
      </rPr>
      <t>50</t>
    </r>
    <r>
      <rPr>
        <sz val="12"/>
        <color theme="1"/>
        <rFont val="標楷體"/>
        <family val="4"/>
        <charset val="136"/>
      </rPr>
      <t>正</t>
    </r>
    <r>
      <rPr>
        <sz val="12"/>
        <color theme="1"/>
        <rFont val="Times New Roman"/>
        <family val="1"/>
      </rPr>
      <t>2</t>
    </r>
  </si>
  <si>
    <r>
      <t>4.2 ETF-</t>
    </r>
    <r>
      <rPr>
        <sz val="12"/>
        <color theme="1"/>
        <rFont val="標楷體"/>
        <family val="4"/>
        <charset val="136"/>
      </rPr>
      <t>股票型帳載價值</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</si>
  <si>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元大台灣</t>
    </r>
    <r>
      <rPr>
        <sz val="12"/>
        <color theme="1"/>
        <rFont val="Times New Roman"/>
        <family val="1"/>
      </rPr>
      <t>50</t>
    </r>
    <r>
      <rPr>
        <sz val="12"/>
        <color theme="1"/>
        <rFont val="標楷體"/>
        <family val="4"/>
        <charset val="136"/>
      </rPr>
      <t>反</t>
    </r>
    <r>
      <rPr>
        <sz val="12"/>
        <color theme="1"/>
        <rFont val="Times New Roman"/>
        <family val="1"/>
      </rPr>
      <t>1</t>
    </r>
  </si>
  <si>
    <r>
      <t>5.1 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28" type="noConversion"/>
  </si>
  <si>
    <r>
      <rPr>
        <sz val="12"/>
        <color theme="1"/>
        <rFont val="標楷體"/>
        <family val="4"/>
        <charset val="136"/>
      </rPr>
      <t>國泰臺灣加權正</t>
    </r>
    <r>
      <rPr>
        <sz val="12"/>
        <color theme="1"/>
        <rFont val="Times New Roman"/>
        <family val="1"/>
      </rPr>
      <t>2</t>
    </r>
  </si>
  <si>
    <r>
      <t>5.2 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28" type="noConversion"/>
  </si>
  <si>
    <r>
      <rPr>
        <sz val="12"/>
        <color theme="1"/>
        <rFont val="標楷體"/>
        <family val="4"/>
        <charset val="136"/>
      </rPr>
      <t>國泰臺灣加權反</t>
    </r>
    <r>
      <rPr>
        <sz val="12"/>
        <color theme="1"/>
        <rFont val="Times New Roman"/>
        <family val="1"/>
      </rPr>
      <t>1</t>
    </r>
  </si>
  <si>
    <r>
      <t>6.1 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28" type="noConversion"/>
  </si>
  <si>
    <r>
      <rPr>
        <sz val="12"/>
        <color theme="1"/>
        <rFont val="標楷體"/>
        <family val="4"/>
        <charset val="136"/>
      </rPr>
      <t>富邦臺灣加權正</t>
    </r>
    <r>
      <rPr>
        <sz val="12"/>
        <color theme="1"/>
        <rFont val="Times New Roman"/>
        <family val="1"/>
      </rPr>
      <t>2</t>
    </r>
  </si>
  <si>
    <r>
      <t>6.2 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28" type="noConversion"/>
  </si>
  <si>
    <r>
      <rPr>
        <sz val="12"/>
        <color theme="1"/>
        <rFont val="標楷體"/>
        <family val="4"/>
        <charset val="136"/>
      </rPr>
      <t>富邦臺灣加權反</t>
    </r>
    <r>
      <rPr>
        <sz val="12"/>
        <color theme="1"/>
        <rFont val="Times New Roman"/>
        <family val="1"/>
      </rPr>
      <t>1</t>
    </r>
  </si>
  <si>
    <r>
      <t>7.1 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28" type="noConversion"/>
  </si>
  <si>
    <r>
      <rPr>
        <sz val="12"/>
        <color theme="1"/>
        <rFont val="標楷體"/>
        <family val="4"/>
        <charset val="136"/>
      </rPr>
      <t>群益臺灣加權正</t>
    </r>
    <r>
      <rPr>
        <sz val="12"/>
        <color theme="1"/>
        <rFont val="Times New Roman"/>
        <family val="1"/>
      </rPr>
      <t>2</t>
    </r>
  </si>
  <si>
    <r>
      <t>7.2 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28" type="noConversion"/>
  </si>
  <si>
    <r>
      <rPr>
        <sz val="12"/>
        <color theme="1"/>
        <rFont val="標楷體"/>
        <family val="4"/>
        <charset val="136"/>
      </rPr>
      <t>群益臺灣加權反</t>
    </r>
    <r>
      <rPr>
        <sz val="12"/>
        <color theme="1"/>
        <rFont val="Times New Roman"/>
        <family val="1"/>
      </rPr>
      <t>1</t>
    </r>
  </si>
  <si>
    <r>
      <rPr>
        <sz val="12"/>
        <color theme="1"/>
        <rFont val="標楷體"/>
        <family val="4"/>
        <charset val="136"/>
      </rPr>
      <t>兆豐藍籌</t>
    </r>
    <r>
      <rPr>
        <sz val="12"/>
        <color theme="1"/>
        <rFont val="Times New Roman"/>
        <family val="1"/>
      </rPr>
      <t>30</t>
    </r>
  </si>
  <si>
    <r>
      <rPr>
        <sz val="12"/>
        <color theme="1"/>
        <rFont val="標楷體"/>
        <family val="4"/>
        <charset val="136"/>
      </rPr>
      <t>富邦公司治理</t>
    </r>
  </si>
  <si>
    <r>
      <t>1.1</t>
    </r>
    <r>
      <rPr>
        <sz val="12"/>
        <color theme="1"/>
        <rFont val="標楷體"/>
        <family val="4"/>
        <charset val="136"/>
      </rPr>
      <t>股票型共同基金帳載價值</t>
    </r>
    <r>
      <rPr>
        <sz val="12"/>
        <color theme="1"/>
        <rFont val="Times New Roman"/>
        <family val="1"/>
      </rPr>
      <t>-</t>
    </r>
    <r>
      <rPr>
        <sz val="12"/>
        <color theme="1"/>
        <rFont val="標楷體"/>
        <family val="4"/>
        <charset val="136"/>
      </rPr>
      <t>具控制與從屬關係</t>
    </r>
    <phoneticPr fontId="28" type="noConversion"/>
  </si>
  <si>
    <r>
      <rPr>
        <sz val="12"/>
        <color theme="1"/>
        <rFont val="標楷體"/>
        <family val="4"/>
        <charset val="136"/>
      </rPr>
      <t>國泰股利精選</t>
    </r>
    <r>
      <rPr>
        <sz val="12"/>
        <color theme="1"/>
        <rFont val="Times New Roman"/>
        <family val="1"/>
      </rPr>
      <t>30</t>
    </r>
  </si>
  <si>
    <r>
      <t>1.2</t>
    </r>
    <r>
      <rPr>
        <sz val="12"/>
        <color theme="1"/>
        <rFont val="標楷體"/>
        <family val="4"/>
        <charset val="136"/>
      </rPr>
      <t>股票型共同基金帳載價值</t>
    </r>
    <r>
      <rPr>
        <sz val="12"/>
        <color theme="1"/>
        <rFont val="Times New Roman"/>
        <family val="1"/>
      </rPr>
      <t>-</t>
    </r>
    <r>
      <rPr>
        <sz val="12"/>
        <color theme="1"/>
        <rFont val="標楷體"/>
        <family val="4"/>
        <charset val="136"/>
      </rPr>
      <t>非控制與從屬關係</t>
    </r>
    <phoneticPr fontId="28" type="noConversion"/>
  </si>
  <si>
    <r>
      <rPr>
        <sz val="12"/>
        <color theme="1"/>
        <rFont val="標楷體"/>
        <family val="4"/>
        <charset val="136"/>
      </rPr>
      <t>元大台灣高息低波</t>
    </r>
  </si>
  <si>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具控制與從屬關係</t>
    </r>
    <phoneticPr fontId="28" type="noConversion"/>
  </si>
  <si>
    <r>
      <rPr>
        <sz val="12"/>
        <color theme="1"/>
        <rFont val="標楷體"/>
        <family val="4"/>
        <charset val="136"/>
      </rPr>
      <t>第一金工業</t>
    </r>
    <r>
      <rPr>
        <sz val="12"/>
        <color theme="1"/>
        <rFont val="Times New Roman"/>
        <family val="1"/>
      </rPr>
      <t>30</t>
    </r>
  </si>
  <si>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非控制與從屬關係</t>
    </r>
    <phoneticPr fontId="28" type="noConversion"/>
  </si>
  <si>
    <r>
      <rPr>
        <sz val="12"/>
        <color theme="1"/>
        <rFont val="標楷體"/>
        <family val="4"/>
        <charset val="136"/>
      </rPr>
      <t>富邦臺灣優質高息</t>
    </r>
  </si>
  <si>
    <r>
      <t xml:space="preserve">3.1 </t>
    </r>
    <r>
      <rPr>
        <sz val="12"/>
        <color theme="1"/>
        <rFont val="標楷體"/>
        <family val="4"/>
        <charset val="136"/>
      </rPr>
      <t>平衡型共同基金及多重資產型基金帳載價值</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</si>
  <si>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FH</t>
    </r>
    <r>
      <rPr>
        <sz val="12"/>
        <color theme="1"/>
        <rFont val="標楷體"/>
        <family val="4"/>
        <charset val="136"/>
      </rPr>
      <t>富時高息低波</t>
    </r>
  </si>
  <si>
    <r>
      <t xml:space="preserve">3.2 </t>
    </r>
    <r>
      <rPr>
        <sz val="12"/>
        <color theme="1"/>
        <rFont val="標楷體"/>
        <family val="4"/>
        <charset val="136"/>
      </rPr>
      <t>平衡型共同基金及多重資產型基金帳載價值</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</si>
  <si>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富邦臺灣中小</t>
    </r>
  </si>
  <si>
    <r>
      <t>4.1 ETF-</t>
    </r>
    <r>
      <rPr>
        <sz val="12"/>
        <color theme="1"/>
        <rFont val="標楷體"/>
        <family val="4"/>
        <charset val="136"/>
      </rPr>
      <t>股票型帳載價值</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</si>
  <si>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新光內需收益</t>
    </r>
  </si>
  <si>
    <r>
      <t>4.2 ETF-</t>
    </r>
    <r>
      <rPr>
        <sz val="12"/>
        <color theme="1"/>
        <rFont val="標楷體"/>
        <family val="4"/>
        <charset val="136"/>
      </rPr>
      <t>股票型帳載價值</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</si>
  <si>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元大臺灣</t>
    </r>
    <r>
      <rPr>
        <sz val="12"/>
        <color theme="1"/>
        <rFont val="Times New Roman"/>
        <family val="1"/>
      </rPr>
      <t>ESG</t>
    </r>
    <r>
      <rPr>
        <sz val="12"/>
        <color theme="1"/>
        <rFont val="標楷體"/>
        <family val="4"/>
        <charset val="136"/>
      </rPr>
      <t>永續</t>
    </r>
  </si>
  <si>
    <r>
      <t>5.1 ETF-</t>
    </r>
    <r>
      <rPr>
        <sz val="12"/>
        <color theme="1"/>
        <rFont val="標楷體"/>
        <family val="4"/>
        <charset val="136"/>
      </rPr>
      <t>債券型帳載價值</t>
    </r>
    <r>
      <rPr>
        <sz val="12"/>
        <color theme="1"/>
        <rFont val="Times New Roman"/>
        <family val="1"/>
      </rPr>
      <t>-</t>
    </r>
    <r>
      <rPr>
        <sz val="12"/>
        <color theme="1"/>
        <rFont val="標楷體"/>
        <family val="4"/>
        <charset val="136"/>
      </rPr>
      <t>具控制與從屬關係</t>
    </r>
    <phoneticPr fontId="28" type="noConversion"/>
  </si>
  <si>
    <r>
      <rPr>
        <sz val="12"/>
        <color theme="1"/>
        <rFont val="標楷體"/>
        <family val="4"/>
        <charset val="136"/>
      </rPr>
      <t>國泰永續高股息</t>
    </r>
  </si>
  <si>
    <r>
      <t>5.2 ETF-</t>
    </r>
    <r>
      <rPr>
        <sz val="12"/>
        <color theme="1"/>
        <rFont val="標楷體"/>
        <family val="4"/>
        <charset val="136"/>
      </rPr>
      <t>債券型帳載價值</t>
    </r>
    <r>
      <rPr>
        <sz val="12"/>
        <color theme="1"/>
        <rFont val="Times New Roman"/>
        <family val="1"/>
      </rPr>
      <t>-</t>
    </r>
    <r>
      <rPr>
        <sz val="12"/>
        <color theme="1"/>
        <rFont val="標楷體"/>
        <family val="4"/>
        <charset val="136"/>
      </rPr>
      <t>非控制與從屬關係</t>
    </r>
    <phoneticPr fontId="28" type="noConversion"/>
  </si>
  <si>
    <r>
      <rPr>
        <sz val="12"/>
        <color theme="1"/>
        <rFont val="標楷體"/>
        <family val="4"/>
        <charset val="136"/>
      </rPr>
      <t>國泰台灣</t>
    </r>
    <r>
      <rPr>
        <sz val="12"/>
        <color theme="1"/>
        <rFont val="Times New Roman"/>
        <family val="1"/>
      </rPr>
      <t>5G+</t>
    </r>
  </si>
  <si>
    <r>
      <t>6.1 ETF-</t>
    </r>
    <r>
      <rPr>
        <sz val="12"/>
        <color theme="1"/>
        <rFont val="標楷體"/>
        <family val="4"/>
        <charset val="136"/>
      </rPr>
      <t>其他型帳載價值</t>
    </r>
    <r>
      <rPr>
        <sz val="12"/>
        <color theme="1"/>
        <rFont val="Times New Roman"/>
        <family val="1"/>
      </rPr>
      <t>-</t>
    </r>
    <r>
      <rPr>
        <sz val="12"/>
        <color theme="1"/>
        <rFont val="標楷體"/>
        <family val="4"/>
        <charset val="136"/>
      </rPr>
      <t>具控制與從屬關係</t>
    </r>
    <phoneticPr fontId="28" type="noConversion"/>
  </si>
  <si>
    <r>
      <rPr>
        <sz val="12"/>
        <color theme="1"/>
        <rFont val="標楷體"/>
        <family val="4"/>
        <charset val="136"/>
      </rPr>
      <t>中信關鍵半導體</t>
    </r>
  </si>
  <si>
    <r>
      <t>6.2 ETF-</t>
    </r>
    <r>
      <rPr>
        <sz val="12"/>
        <color theme="1"/>
        <rFont val="標楷體"/>
        <family val="4"/>
        <charset val="136"/>
      </rPr>
      <t>其他型帳載價值</t>
    </r>
    <r>
      <rPr>
        <sz val="12"/>
        <color theme="1"/>
        <rFont val="Times New Roman"/>
        <family val="1"/>
      </rPr>
      <t>-</t>
    </r>
    <r>
      <rPr>
        <sz val="12"/>
        <color theme="1"/>
        <rFont val="標楷體"/>
        <family val="4"/>
        <charset val="136"/>
      </rPr>
      <t>非控制與從屬關係</t>
    </r>
    <phoneticPr fontId="28" type="noConversion"/>
  </si>
  <si>
    <r>
      <rPr>
        <sz val="12"/>
        <color theme="1"/>
        <rFont val="標楷體"/>
        <family val="4"/>
        <charset val="136"/>
      </rPr>
      <t>富邦台灣半導體</t>
    </r>
  </si>
  <si>
    <r>
      <t>7.1 ETN</t>
    </r>
    <r>
      <rPr>
        <sz val="12"/>
        <color theme="1"/>
        <rFont val="標楷體"/>
        <family val="4"/>
        <charset val="136"/>
      </rPr>
      <t>帳載價值</t>
    </r>
    <r>
      <rPr>
        <sz val="12"/>
        <color theme="1"/>
        <rFont val="Times New Roman"/>
        <family val="1"/>
      </rPr>
      <t>-</t>
    </r>
    <r>
      <rPr>
        <sz val="12"/>
        <color theme="1"/>
        <rFont val="標楷體"/>
        <family val="4"/>
        <charset val="136"/>
      </rPr>
      <t>具控制與從屬關係</t>
    </r>
    <phoneticPr fontId="28" type="noConversion"/>
  </si>
  <si>
    <r>
      <rPr>
        <sz val="12"/>
        <color theme="1"/>
        <rFont val="標楷體"/>
        <family val="4"/>
        <charset val="136"/>
      </rPr>
      <t>中信小資高價</t>
    </r>
    <r>
      <rPr>
        <sz val="12"/>
        <color theme="1"/>
        <rFont val="Times New Roman"/>
        <family val="1"/>
      </rPr>
      <t>30</t>
    </r>
  </si>
  <si>
    <r>
      <t>7.2 ETN</t>
    </r>
    <r>
      <rPr>
        <sz val="12"/>
        <color theme="1"/>
        <rFont val="標楷體"/>
        <family val="4"/>
        <charset val="136"/>
      </rPr>
      <t>帳載價值</t>
    </r>
    <r>
      <rPr>
        <sz val="12"/>
        <color theme="1"/>
        <rFont val="Times New Roman"/>
        <family val="1"/>
      </rPr>
      <t>-</t>
    </r>
    <r>
      <rPr>
        <sz val="12"/>
        <color theme="1"/>
        <rFont val="標楷體"/>
        <family val="4"/>
        <charset val="136"/>
      </rPr>
      <t>非控制與從屬關係</t>
    </r>
    <phoneticPr fontId="28" type="noConversion"/>
  </si>
  <si>
    <r>
      <rPr>
        <sz val="12"/>
        <color theme="1"/>
        <rFont val="標楷體"/>
        <family val="4"/>
        <charset val="136"/>
      </rPr>
      <t>中信綠能及電動車</t>
    </r>
  </si>
  <si>
    <r>
      <rPr>
        <sz val="12"/>
        <color theme="1"/>
        <rFont val="標楷體"/>
        <family val="4"/>
        <charset val="136"/>
      </rPr>
      <t>台泥</t>
    </r>
  </si>
  <si>
    <r>
      <rPr>
        <sz val="12"/>
        <color theme="1"/>
        <rFont val="標楷體"/>
        <family val="4"/>
        <charset val="136"/>
      </rPr>
      <t>上市股票</t>
    </r>
  </si>
  <si>
    <r>
      <rPr>
        <sz val="12"/>
        <color theme="1"/>
        <rFont val="標楷體"/>
        <family val="4"/>
        <charset val="136"/>
      </rPr>
      <t>亞泥</t>
    </r>
  </si>
  <si>
    <r>
      <rPr>
        <sz val="12"/>
        <color theme="1"/>
        <rFont val="標楷體"/>
        <family val="4"/>
        <charset val="136"/>
      </rPr>
      <t>嘉泥</t>
    </r>
  </si>
  <si>
    <r>
      <rPr>
        <sz val="12"/>
        <color theme="1"/>
        <rFont val="標楷體"/>
        <family val="4"/>
        <charset val="136"/>
      </rPr>
      <t>環泥</t>
    </r>
  </si>
  <si>
    <r>
      <rPr>
        <sz val="12"/>
        <color theme="1"/>
        <rFont val="標楷體"/>
        <family val="4"/>
        <charset val="136"/>
      </rPr>
      <t>幸福</t>
    </r>
  </si>
  <si>
    <r>
      <rPr>
        <sz val="12"/>
        <color theme="1"/>
        <rFont val="標楷體"/>
        <family val="4"/>
        <charset val="136"/>
      </rPr>
      <t>信大</t>
    </r>
  </si>
  <si>
    <r>
      <rPr>
        <sz val="12"/>
        <color theme="1"/>
        <rFont val="標楷體"/>
        <family val="4"/>
        <charset val="136"/>
      </rPr>
      <t>東泥</t>
    </r>
  </si>
  <si>
    <r>
      <rPr>
        <sz val="12"/>
        <color theme="1"/>
        <rFont val="標楷體"/>
        <family val="4"/>
        <charset val="136"/>
      </rPr>
      <t>味全</t>
    </r>
  </si>
  <si>
    <r>
      <rPr>
        <sz val="12"/>
        <color theme="1"/>
        <rFont val="標楷體"/>
        <family val="4"/>
        <charset val="136"/>
      </rPr>
      <t>味王</t>
    </r>
  </si>
  <si>
    <r>
      <rPr>
        <sz val="12"/>
        <color theme="1"/>
        <rFont val="標楷體"/>
        <family val="4"/>
        <charset val="136"/>
      </rPr>
      <t>大成</t>
    </r>
  </si>
  <si>
    <r>
      <rPr>
        <sz val="12"/>
        <color theme="1"/>
        <rFont val="標楷體"/>
        <family val="4"/>
        <charset val="136"/>
      </rPr>
      <t>大飲</t>
    </r>
  </si>
  <si>
    <r>
      <rPr>
        <sz val="12"/>
        <color theme="1"/>
        <rFont val="標楷體"/>
        <family val="4"/>
        <charset val="136"/>
      </rPr>
      <t>卜蜂</t>
    </r>
  </si>
  <si>
    <r>
      <rPr>
        <sz val="12"/>
        <color theme="1"/>
        <rFont val="標楷體"/>
        <family val="4"/>
        <charset val="136"/>
      </rPr>
      <t>統一</t>
    </r>
  </si>
  <si>
    <r>
      <rPr>
        <sz val="12"/>
        <color theme="1"/>
        <rFont val="標楷體"/>
        <family val="4"/>
        <charset val="136"/>
      </rPr>
      <t>愛之味</t>
    </r>
  </si>
  <si>
    <r>
      <rPr>
        <sz val="12"/>
        <color theme="1"/>
        <rFont val="標楷體"/>
        <family val="4"/>
        <charset val="136"/>
      </rPr>
      <t>泰山</t>
    </r>
  </si>
  <si>
    <r>
      <rPr>
        <sz val="12"/>
        <color theme="1"/>
        <rFont val="標楷體"/>
        <family val="4"/>
        <charset val="136"/>
      </rPr>
      <t>福壽</t>
    </r>
  </si>
  <si>
    <r>
      <rPr>
        <sz val="12"/>
        <color theme="1"/>
        <rFont val="標楷體"/>
        <family val="4"/>
        <charset val="136"/>
      </rPr>
      <t>台榮</t>
    </r>
  </si>
  <si>
    <r>
      <rPr>
        <sz val="12"/>
        <color theme="1"/>
        <rFont val="標楷體"/>
        <family val="4"/>
        <charset val="136"/>
      </rPr>
      <t>福懋油</t>
    </r>
  </si>
  <si>
    <r>
      <rPr>
        <sz val="12"/>
        <color theme="1"/>
        <rFont val="標楷體"/>
        <family val="4"/>
        <charset val="136"/>
      </rPr>
      <t>佳格</t>
    </r>
  </si>
  <si>
    <r>
      <rPr>
        <sz val="12"/>
        <color theme="1"/>
        <rFont val="標楷體"/>
        <family val="4"/>
        <charset val="136"/>
      </rPr>
      <t>聯華</t>
    </r>
  </si>
  <si>
    <r>
      <rPr>
        <sz val="12"/>
        <color theme="1"/>
        <rFont val="標楷體"/>
        <family val="4"/>
        <charset val="136"/>
      </rPr>
      <t>聯華食</t>
    </r>
  </si>
  <si>
    <r>
      <rPr>
        <sz val="12"/>
        <color theme="1"/>
        <rFont val="標楷體"/>
        <family val="4"/>
        <charset val="136"/>
      </rPr>
      <t>大統益</t>
    </r>
  </si>
  <si>
    <r>
      <rPr>
        <sz val="12"/>
        <color theme="1"/>
        <rFont val="標楷體"/>
        <family val="4"/>
        <charset val="136"/>
      </rPr>
      <t>天仁</t>
    </r>
  </si>
  <si>
    <r>
      <rPr>
        <sz val="12"/>
        <color theme="1"/>
        <rFont val="標楷體"/>
        <family val="4"/>
        <charset val="136"/>
      </rPr>
      <t>黑松</t>
    </r>
  </si>
  <si>
    <r>
      <rPr>
        <sz val="12"/>
        <color theme="1"/>
        <rFont val="標楷體"/>
        <family val="4"/>
        <charset val="136"/>
      </rPr>
      <t>興泰</t>
    </r>
  </si>
  <si>
    <r>
      <rPr>
        <sz val="12"/>
        <color theme="1"/>
        <rFont val="標楷體"/>
        <family val="4"/>
        <charset val="136"/>
      </rPr>
      <t>宏亞</t>
    </r>
  </si>
  <si>
    <r>
      <rPr>
        <sz val="12"/>
        <color theme="1"/>
        <rFont val="標楷體"/>
        <family val="4"/>
        <charset val="136"/>
      </rPr>
      <t>鮮活果汁</t>
    </r>
    <r>
      <rPr>
        <sz val="12"/>
        <color theme="1"/>
        <rFont val="Times New Roman"/>
        <family val="1"/>
      </rPr>
      <t>-KY</t>
    </r>
  </si>
  <si>
    <r>
      <rPr>
        <sz val="12"/>
        <color theme="1"/>
        <rFont val="標楷體"/>
        <family val="4"/>
        <charset val="136"/>
      </rPr>
      <t>台塑</t>
    </r>
  </si>
  <si>
    <r>
      <rPr>
        <sz val="12"/>
        <color theme="1"/>
        <rFont val="標楷體"/>
        <family val="4"/>
        <charset val="136"/>
      </rPr>
      <t>南亞</t>
    </r>
  </si>
  <si>
    <r>
      <rPr>
        <sz val="12"/>
        <color theme="1"/>
        <rFont val="標楷體"/>
        <family val="4"/>
        <charset val="136"/>
      </rPr>
      <t>台聚</t>
    </r>
  </si>
  <si>
    <r>
      <rPr>
        <sz val="12"/>
        <color theme="1"/>
        <rFont val="標楷體"/>
        <family val="4"/>
        <charset val="136"/>
      </rPr>
      <t>華夏</t>
    </r>
  </si>
  <si>
    <r>
      <rPr>
        <sz val="12"/>
        <color theme="1"/>
        <rFont val="標楷體"/>
        <family val="4"/>
        <charset val="136"/>
      </rPr>
      <t>三芳</t>
    </r>
  </si>
  <si>
    <r>
      <rPr>
        <sz val="12"/>
        <color theme="1"/>
        <rFont val="標楷體"/>
        <family val="4"/>
        <charset val="136"/>
      </rPr>
      <t>亞聚</t>
    </r>
  </si>
  <si>
    <r>
      <rPr>
        <sz val="12"/>
        <color theme="1"/>
        <rFont val="標楷體"/>
        <family val="4"/>
        <charset val="136"/>
      </rPr>
      <t>台達化</t>
    </r>
  </si>
  <si>
    <r>
      <rPr>
        <sz val="12"/>
        <color theme="1"/>
        <rFont val="標楷體"/>
        <family val="4"/>
        <charset val="136"/>
      </rPr>
      <t>台苯</t>
    </r>
  </si>
  <si>
    <r>
      <rPr>
        <sz val="12"/>
        <color theme="1"/>
        <rFont val="標楷體"/>
        <family val="4"/>
        <charset val="136"/>
      </rPr>
      <t>國喬</t>
    </r>
  </si>
  <si>
    <r>
      <rPr>
        <sz val="12"/>
        <color theme="1"/>
        <rFont val="標楷體"/>
        <family val="4"/>
        <charset val="136"/>
      </rPr>
      <t>聯成</t>
    </r>
  </si>
  <si>
    <r>
      <rPr>
        <sz val="12"/>
        <color theme="1"/>
        <rFont val="標楷體"/>
        <family val="4"/>
        <charset val="136"/>
      </rPr>
      <t>中石化</t>
    </r>
  </si>
  <si>
    <r>
      <rPr>
        <sz val="12"/>
        <color theme="1"/>
        <rFont val="標楷體"/>
        <family val="4"/>
        <charset val="136"/>
      </rPr>
      <t>達新</t>
    </r>
  </si>
  <si>
    <r>
      <rPr>
        <sz val="12"/>
        <color theme="1"/>
        <rFont val="標楷體"/>
        <family val="4"/>
        <charset val="136"/>
      </rPr>
      <t>上曜</t>
    </r>
  </si>
  <si>
    <r>
      <rPr>
        <sz val="12"/>
        <color theme="1"/>
        <rFont val="標楷體"/>
        <family val="4"/>
        <charset val="136"/>
      </rPr>
      <t>東陽</t>
    </r>
  </si>
  <si>
    <r>
      <rPr>
        <sz val="12"/>
        <color theme="1"/>
        <rFont val="標楷體"/>
        <family val="4"/>
        <charset val="136"/>
      </rPr>
      <t>大洋</t>
    </r>
  </si>
  <si>
    <r>
      <rPr>
        <sz val="12"/>
        <color theme="1"/>
        <rFont val="標楷體"/>
        <family val="4"/>
        <charset val="136"/>
      </rPr>
      <t>永裕</t>
    </r>
  </si>
  <si>
    <r>
      <rPr>
        <sz val="12"/>
        <color theme="1"/>
        <rFont val="標楷體"/>
        <family val="4"/>
        <charset val="136"/>
      </rPr>
      <t>地球</t>
    </r>
  </si>
  <si>
    <r>
      <rPr>
        <sz val="12"/>
        <color theme="1"/>
        <rFont val="標楷體"/>
        <family val="4"/>
        <charset val="136"/>
      </rPr>
      <t>恒大</t>
    </r>
  </si>
  <si>
    <r>
      <rPr>
        <sz val="12"/>
        <color theme="1"/>
        <rFont val="標楷體"/>
        <family val="4"/>
        <charset val="136"/>
      </rPr>
      <t>台化</t>
    </r>
  </si>
  <si>
    <r>
      <rPr>
        <sz val="12"/>
        <color theme="1"/>
        <rFont val="標楷體"/>
        <family val="4"/>
        <charset val="136"/>
      </rPr>
      <t>再生</t>
    </r>
    <r>
      <rPr>
        <sz val="12"/>
        <color theme="1"/>
        <rFont val="Times New Roman"/>
        <family val="1"/>
      </rPr>
      <t>-KY</t>
    </r>
  </si>
  <si>
    <r>
      <rPr>
        <sz val="12"/>
        <color theme="1"/>
        <rFont val="標楷體"/>
        <family val="4"/>
        <charset val="136"/>
      </rPr>
      <t>廣華</t>
    </r>
    <r>
      <rPr>
        <sz val="12"/>
        <color theme="1"/>
        <rFont val="Times New Roman"/>
        <family val="1"/>
      </rPr>
      <t>-KY</t>
    </r>
  </si>
  <si>
    <r>
      <rPr>
        <sz val="12"/>
        <color theme="1"/>
        <rFont val="標楷體"/>
        <family val="4"/>
        <charset val="136"/>
      </rPr>
      <t>昭輝</t>
    </r>
  </si>
  <si>
    <r>
      <rPr>
        <sz val="12"/>
        <color theme="1"/>
        <rFont val="標楷體"/>
        <family val="4"/>
        <charset val="136"/>
      </rPr>
      <t>勝悅</t>
    </r>
    <r>
      <rPr>
        <sz val="12"/>
        <color theme="1"/>
        <rFont val="Times New Roman"/>
        <family val="1"/>
      </rPr>
      <t>-KY</t>
    </r>
  </si>
  <si>
    <r>
      <rPr>
        <sz val="12"/>
        <color theme="1"/>
        <rFont val="標楷體"/>
        <family val="4"/>
        <charset val="136"/>
      </rPr>
      <t>富林</t>
    </r>
    <r>
      <rPr>
        <sz val="12"/>
        <color theme="1"/>
        <rFont val="Times New Roman"/>
        <family val="1"/>
      </rPr>
      <t>-KY</t>
    </r>
  </si>
  <si>
    <r>
      <rPr>
        <sz val="12"/>
        <color theme="1"/>
        <rFont val="標楷體"/>
        <family val="4"/>
        <charset val="136"/>
      </rPr>
      <t>八貫</t>
    </r>
  </si>
  <si>
    <r>
      <rPr>
        <sz val="12"/>
        <color theme="1"/>
        <rFont val="標楷體"/>
        <family val="4"/>
        <charset val="136"/>
      </rPr>
      <t>遠東新</t>
    </r>
  </si>
  <si>
    <r>
      <rPr>
        <sz val="12"/>
        <color theme="1"/>
        <rFont val="標楷體"/>
        <family val="4"/>
        <charset val="136"/>
      </rPr>
      <t>新纖</t>
    </r>
  </si>
  <si>
    <r>
      <rPr>
        <sz val="12"/>
        <color theme="1"/>
        <rFont val="標楷體"/>
        <family val="4"/>
        <charset val="136"/>
      </rPr>
      <t>南染</t>
    </r>
  </si>
  <si>
    <r>
      <rPr>
        <sz val="12"/>
        <color theme="1"/>
        <rFont val="標楷體"/>
        <family val="4"/>
        <charset val="136"/>
      </rPr>
      <t>宏洲</t>
    </r>
  </si>
  <si>
    <r>
      <rPr>
        <sz val="12"/>
        <color theme="1"/>
        <rFont val="標楷體"/>
        <family val="4"/>
        <charset val="136"/>
      </rPr>
      <t>東和</t>
    </r>
  </si>
  <si>
    <r>
      <rPr>
        <sz val="12"/>
        <color theme="1"/>
        <rFont val="標楷體"/>
        <family val="4"/>
        <charset val="136"/>
      </rPr>
      <t>廣豐</t>
    </r>
  </si>
  <si>
    <r>
      <rPr>
        <sz val="12"/>
        <color theme="1"/>
        <rFont val="標楷體"/>
        <family val="4"/>
        <charset val="136"/>
      </rPr>
      <t>嘉裕</t>
    </r>
  </si>
  <si>
    <r>
      <rPr>
        <sz val="12"/>
        <color theme="1"/>
        <rFont val="標楷體"/>
        <family val="4"/>
        <charset val="136"/>
      </rPr>
      <t>東華</t>
    </r>
  </si>
  <si>
    <r>
      <rPr>
        <sz val="12"/>
        <color theme="1"/>
        <rFont val="標楷體"/>
        <family val="4"/>
        <charset val="136"/>
      </rPr>
      <t>新紡</t>
    </r>
  </si>
  <si>
    <r>
      <rPr>
        <sz val="12"/>
        <color theme="1"/>
        <rFont val="標楷體"/>
        <family val="4"/>
        <charset val="136"/>
      </rPr>
      <t>利華</t>
    </r>
  </si>
  <si>
    <r>
      <rPr>
        <sz val="12"/>
        <color theme="1"/>
        <rFont val="標楷體"/>
        <family val="4"/>
        <charset val="136"/>
      </rPr>
      <t>大魯閣</t>
    </r>
  </si>
  <si>
    <r>
      <rPr>
        <sz val="12"/>
        <color theme="1"/>
        <rFont val="標楷體"/>
        <family val="4"/>
        <charset val="136"/>
      </rPr>
      <t>福懋</t>
    </r>
  </si>
  <si>
    <r>
      <rPr>
        <sz val="12"/>
        <color theme="1"/>
        <rFont val="標楷體"/>
        <family val="4"/>
        <charset val="136"/>
      </rPr>
      <t>中福</t>
    </r>
  </si>
  <si>
    <r>
      <rPr>
        <sz val="12"/>
        <color theme="1"/>
        <rFont val="標楷體"/>
        <family val="4"/>
        <charset val="136"/>
      </rPr>
      <t>華友聯</t>
    </r>
  </si>
  <si>
    <r>
      <rPr>
        <sz val="12"/>
        <color theme="1"/>
        <rFont val="標楷體"/>
        <family val="4"/>
        <charset val="136"/>
      </rPr>
      <t>勤益控</t>
    </r>
  </si>
  <si>
    <r>
      <rPr>
        <sz val="12"/>
        <color theme="1"/>
        <rFont val="標楷體"/>
        <family val="4"/>
        <charset val="136"/>
      </rPr>
      <t>三地開發</t>
    </r>
  </si>
  <si>
    <r>
      <rPr>
        <sz val="12"/>
        <color theme="1"/>
        <rFont val="標楷體"/>
        <family val="4"/>
        <charset val="136"/>
      </rPr>
      <t>中和</t>
    </r>
  </si>
  <si>
    <r>
      <rPr>
        <sz val="12"/>
        <color theme="1"/>
        <rFont val="標楷體"/>
        <family val="4"/>
        <charset val="136"/>
      </rPr>
      <t>南紡</t>
    </r>
  </si>
  <si>
    <r>
      <rPr>
        <sz val="12"/>
        <color theme="1"/>
        <rFont val="標楷體"/>
        <family val="4"/>
        <charset val="136"/>
      </rPr>
      <t>大東</t>
    </r>
  </si>
  <si>
    <r>
      <rPr>
        <sz val="12"/>
        <color theme="1"/>
        <rFont val="標楷體"/>
        <family val="4"/>
        <charset val="136"/>
      </rPr>
      <t>名軒</t>
    </r>
  </si>
  <si>
    <r>
      <rPr>
        <sz val="12"/>
        <color theme="1"/>
        <rFont val="標楷體"/>
        <family val="4"/>
        <charset val="136"/>
      </rPr>
      <t>立益</t>
    </r>
  </si>
  <si>
    <r>
      <rPr>
        <sz val="12"/>
        <color theme="1"/>
        <rFont val="標楷體"/>
        <family val="4"/>
        <charset val="136"/>
      </rPr>
      <t>力麗</t>
    </r>
  </si>
  <si>
    <r>
      <rPr>
        <sz val="12"/>
        <color theme="1"/>
        <rFont val="標楷體"/>
        <family val="4"/>
        <charset val="136"/>
      </rPr>
      <t>大宇</t>
    </r>
  </si>
  <si>
    <r>
      <rPr>
        <sz val="12"/>
        <color theme="1"/>
        <rFont val="標楷體"/>
        <family val="4"/>
        <charset val="136"/>
      </rPr>
      <t>宏和</t>
    </r>
  </si>
  <si>
    <r>
      <rPr>
        <sz val="12"/>
        <color theme="1"/>
        <rFont val="標楷體"/>
        <family val="4"/>
        <charset val="136"/>
      </rPr>
      <t>力鵬</t>
    </r>
  </si>
  <si>
    <r>
      <rPr>
        <sz val="12"/>
        <color theme="1"/>
        <rFont val="標楷體"/>
        <family val="4"/>
        <charset val="136"/>
      </rPr>
      <t>佳和</t>
    </r>
  </si>
  <si>
    <r>
      <rPr>
        <sz val="12"/>
        <color theme="1"/>
        <rFont val="標楷體"/>
        <family val="4"/>
        <charset val="136"/>
      </rPr>
      <t>年興</t>
    </r>
  </si>
  <si>
    <r>
      <rPr>
        <sz val="12"/>
        <color theme="1"/>
        <rFont val="標楷體"/>
        <family val="4"/>
        <charset val="136"/>
      </rPr>
      <t>宏益</t>
    </r>
  </si>
  <si>
    <r>
      <rPr>
        <sz val="12"/>
        <color theme="1"/>
        <rFont val="標楷體"/>
        <family val="4"/>
        <charset val="136"/>
      </rPr>
      <t>大將</t>
    </r>
  </si>
  <si>
    <r>
      <rPr>
        <sz val="12"/>
        <color theme="1"/>
        <rFont val="標楷體"/>
        <family val="4"/>
        <charset val="136"/>
      </rPr>
      <t>台富</t>
    </r>
  </si>
  <si>
    <r>
      <rPr>
        <sz val="12"/>
        <color theme="1"/>
        <rFont val="標楷體"/>
        <family val="4"/>
        <charset val="136"/>
      </rPr>
      <t>集盛</t>
    </r>
  </si>
  <si>
    <r>
      <rPr>
        <sz val="12"/>
        <color theme="1"/>
        <rFont val="標楷體"/>
        <family val="4"/>
        <charset val="136"/>
      </rPr>
      <t>怡華</t>
    </r>
  </si>
  <si>
    <r>
      <rPr>
        <sz val="12"/>
        <color theme="1"/>
        <rFont val="標楷體"/>
        <family val="4"/>
        <charset val="136"/>
      </rPr>
      <t>宜進</t>
    </r>
  </si>
  <si>
    <r>
      <rPr>
        <sz val="12"/>
        <color theme="1"/>
        <rFont val="標楷體"/>
        <family val="4"/>
        <charset val="136"/>
      </rPr>
      <t>聯發</t>
    </r>
  </si>
  <si>
    <r>
      <rPr>
        <sz val="12"/>
        <color theme="1"/>
        <rFont val="標楷體"/>
        <family val="4"/>
        <charset val="136"/>
      </rPr>
      <t>宏遠</t>
    </r>
  </si>
  <si>
    <r>
      <rPr>
        <sz val="12"/>
        <color theme="1"/>
        <rFont val="標楷體"/>
        <family val="4"/>
        <charset val="136"/>
      </rPr>
      <t>強盛</t>
    </r>
  </si>
  <si>
    <r>
      <rPr>
        <sz val="12"/>
        <color theme="1"/>
        <rFont val="標楷體"/>
        <family val="4"/>
        <charset val="136"/>
      </rPr>
      <t>得力</t>
    </r>
  </si>
  <si>
    <r>
      <rPr>
        <sz val="12"/>
        <color theme="1"/>
        <rFont val="標楷體"/>
        <family val="4"/>
        <charset val="136"/>
      </rPr>
      <t>偉全</t>
    </r>
  </si>
  <si>
    <r>
      <rPr>
        <sz val="12"/>
        <color theme="1"/>
        <rFont val="標楷體"/>
        <family val="4"/>
        <charset val="136"/>
      </rPr>
      <t>聚隆</t>
    </r>
  </si>
  <si>
    <r>
      <rPr>
        <sz val="12"/>
        <color theme="1"/>
        <rFont val="標楷體"/>
        <family val="4"/>
        <charset val="136"/>
      </rPr>
      <t>南緯</t>
    </r>
  </si>
  <si>
    <r>
      <rPr>
        <sz val="12"/>
        <color theme="1"/>
        <rFont val="標楷體"/>
        <family val="4"/>
        <charset val="136"/>
      </rPr>
      <t>昶和</t>
    </r>
  </si>
  <si>
    <r>
      <rPr>
        <sz val="12"/>
        <color theme="1"/>
        <rFont val="標楷體"/>
        <family val="4"/>
        <charset val="136"/>
      </rPr>
      <t>大統新創</t>
    </r>
  </si>
  <si>
    <r>
      <rPr>
        <sz val="12"/>
        <color theme="1"/>
        <rFont val="標楷體"/>
        <family val="4"/>
        <charset val="136"/>
      </rPr>
      <t>首利</t>
    </r>
  </si>
  <si>
    <r>
      <rPr>
        <sz val="12"/>
        <color theme="1"/>
        <rFont val="標楷體"/>
        <family val="4"/>
        <charset val="136"/>
      </rPr>
      <t>三洋實業</t>
    </r>
  </si>
  <si>
    <r>
      <rPr>
        <sz val="12"/>
        <color theme="1"/>
        <rFont val="標楷體"/>
        <family val="4"/>
        <charset val="136"/>
      </rPr>
      <t>台南</t>
    </r>
  </si>
  <si>
    <r>
      <rPr>
        <sz val="12"/>
        <color theme="1"/>
        <rFont val="標楷體"/>
        <family val="4"/>
        <charset val="136"/>
      </rPr>
      <t>弘裕</t>
    </r>
  </si>
  <si>
    <r>
      <rPr>
        <sz val="12"/>
        <color theme="1"/>
        <rFont val="標楷體"/>
        <family val="4"/>
        <charset val="136"/>
      </rPr>
      <t>業旺</t>
    </r>
  </si>
  <si>
    <r>
      <rPr>
        <sz val="12"/>
        <color theme="1"/>
        <rFont val="標楷體"/>
        <family val="4"/>
        <charset val="136"/>
      </rPr>
      <t>儒鴻</t>
    </r>
  </si>
  <si>
    <r>
      <rPr>
        <sz val="12"/>
        <color theme="1"/>
        <rFont val="標楷體"/>
        <family val="4"/>
        <charset val="136"/>
      </rPr>
      <t>聚陽</t>
    </r>
  </si>
  <si>
    <r>
      <rPr>
        <sz val="12"/>
        <color theme="1"/>
        <rFont val="標楷體"/>
        <family val="4"/>
        <charset val="136"/>
      </rPr>
      <t>士電</t>
    </r>
  </si>
  <si>
    <r>
      <rPr>
        <sz val="12"/>
        <color theme="1"/>
        <rFont val="標楷體"/>
        <family val="4"/>
        <charset val="136"/>
      </rPr>
      <t>東元</t>
    </r>
  </si>
  <si>
    <r>
      <rPr>
        <sz val="12"/>
        <color theme="1"/>
        <rFont val="標楷體"/>
        <family val="4"/>
        <charset val="136"/>
      </rPr>
      <t>正道</t>
    </r>
  </si>
  <si>
    <r>
      <rPr>
        <sz val="12"/>
        <color theme="1"/>
        <rFont val="標楷體"/>
        <family val="4"/>
        <charset val="136"/>
      </rPr>
      <t>永大</t>
    </r>
  </si>
  <si>
    <r>
      <rPr>
        <sz val="12"/>
        <color theme="1"/>
        <rFont val="標楷體"/>
        <family val="4"/>
        <charset val="136"/>
      </rPr>
      <t>瑞利</t>
    </r>
  </si>
  <si>
    <r>
      <rPr>
        <sz val="12"/>
        <color theme="1"/>
        <rFont val="標楷體"/>
        <family val="4"/>
        <charset val="136"/>
      </rPr>
      <t>中興電</t>
    </r>
  </si>
  <si>
    <r>
      <rPr>
        <sz val="12"/>
        <color theme="1"/>
        <rFont val="標楷體"/>
        <family val="4"/>
        <charset val="136"/>
      </rPr>
      <t>亞力</t>
    </r>
  </si>
  <si>
    <r>
      <rPr>
        <sz val="12"/>
        <color theme="1"/>
        <rFont val="標楷體"/>
        <family val="4"/>
        <charset val="136"/>
      </rPr>
      <t>力山</t>
    </r>
  </si>
  <si>
    <r>
      <rPr>
        <sz val="12"/>
        <color theme="1"/>
        <rFont val="標楷體"/>
        <family val="4"/>
        <charset val="136"/>
      </rPr>
      <t>川飛</t>
    </r>
  </si>
  <si>
    <r>
      <rPr>
        <sz val="12"/>
        <color theme="1"/>
        <rFont val="標楷體"/>
        <family val="4"/>
        <charset val="136"/>
      </rPr>
      <t>利奇</t>
    </r>
  </si>
  <si>
    <r>
      <rPr>
        <sz val="12"/>
        <color theme="1"/>
        <rFont val="標楷體"/>
        <family val="4"/>
        <charset val="136"/>
      </rPr>
      <t>華城</t>
    </r>
  </si>
  <si>
    <r>
      <rPr>
        <sz val="12"/>
        <color theme="1"/>
        <rFont val="標楷體"/>
        <family val="4"/>
        <charset val="136"/>
      </rPr>
      <t>大億</t>
    </r>
  </si>
  <si>
    <r>
      <rPr>
        <sz val="12"/>
        <color theme="1"/>
        <rFont val="標楷體"/>
        <family val="4"/>
        <charset val="136"/>
      </rPr>
      <t>堤維西</t>
    </r>
  </si>
  <si>
    <r>
      <rPr>
        <sz val="12"/>
        <color theme="1"/>
        <rFont val="標楷體"/>
        <family val="4"/>
        <charset val="136"/>
      </rPr>
      <t>耿鼎</t>
    </r>
  </si>
  <si>
    <r>
      <rPr>
        <sz val="12"/>
        <color theme="1"/>
        <rFont val="標楷體"/>
        <family val="4"/>
        <charset val="136"/>
      </rPr>
      <t>江申</t>
    </r>
  </si>
  <si>
    <r>
      <rPr>
        <sz val="12"/>
        <color theme="1"/>
        <rFont val="標楷體"/>
        <family val="4"/>
        <charset val="136"/>
      </rPr>
      <t>日馳</t>
    </r>
  </si>
  <si>
    <r>
      <rPr>
        <sz val="12"/>
        <color theme="1"/>
        <rFont val="標楷體"/>
        <family val="4"/>
        <charset val="136"/>
      </rPr>
      <t>鑽全</t>
    </r>
  </si>
  <si>
    <r>
      <rPr>
        <sz val="12"/>
        <color theme="1"/>
        <rFont val="標楷體"/>
        <family val="4"/>
        <charset val="136"/>
      </rPr>
      <t>恩德</t>
    </r>
  </si>
  <si>
    <r>
      <rPr>
        <sz val="12"/>
        <color theme="1"/>
        <rFont val="標楷體"/>
        <family val="4"/>
        <charset val="136"/>
      </rPr>
      <t>樂士</t>
    </r>
  </si>
  <si>
    <r>
      <rPr>
        <sz val="12"/>
        <color theme="1"/>
        <rFont val="標楷體"/>
        <family val="4"/>
        <charset val="136"/>
      </rPr>
      <t>亞崴</t>
    </r>
  </si>
  <si>
    <r>
      <rPr>
        <sz val="12"/>
        <color theme="1"/>
        <rFont val="標楷體"/>
        <family val="4"/>
        <charset val="136"/>
      </rPr>
      <t>高林股</t>
    </r>
  </si>
  <si>
    <r>
      <rPr>
        <sz val="12"/>
        <color theme="1"/>
        <rFont val="標楷體"/>
        <family val="4"/>
        <charset val="136"/>
      </rPr>
      <t>勤美</t>
    </r>
  </si>
  <si>
    <r>
      <rPr>
        <sz val="12"/>
        <color theme="1"/>
        <rFont val="標楷體"/>
        <family val="4"/>
        <charset val="136"/>
      </rPr>
      <t>車王電</t>
    </r>
  </si>
  <si>
    <r>
      <rPr>
        <sz val="12"/>
        <color theme="1"/>
        <rFont val="標楷體"/>
        <family val="4"/>
        <charset val="136"/>
      </rPr>
      <t>中宇</t>
    </r>
  </si>
  <si>
    <r>
      <rPr>
        <sz val="12"/>
        <color theme="1"/>
        <rFont val="標楷體"/>
        <family val="4"/>
        <charset val="136"/>
      </rPr>
      <t>和大</t>
    </r>
  </si>
  <si>
    <r>
      <rPr>
        <sz val="12"/>
        <color theme="1"/>
        <rFont val="標楷體"/>
        <family val="4"/>
        <charset val="136"/>
      </rPr>
      <t>廣隆</t>
    </r>
  </si>
  <si>
    <r>
      <rPr>
        <sz val="12"/>
        <color theme="1"/>
        <rFont val="標楷體"/>
        <family val="4"/>
        <charset val="136"/>
      </rPr>
      <t>正峰</t>
    </r>
  </si>
  <si>
    <r>
      <rPr>
        <sz val="12"/>
        <color theme="1"/>
        <rFont val="標楷體"/>
        <family val="4"/>
        <charset val="136"/>
      </rPr>
      <t>巨庭</t>
    </r>
  </si>
  <si>
    <r>
      <rPr>
        <sz val="12"/>
        <color theme="1"/>
        <rFont val="標楷體"/>
        <family val="4"/>
        <charset val="136"/>
      </rPr>
      <t>喬福</t>
    </r>
  </si>
  <si>
    <r>
      <rPr>
        <sz val="12"/>
        <color theme="1"/>
        <rFont val="標楷體"/>
        <family val="4"/>
        <charset val="136"/>
      </rPr>
      <t>錩泰</t>
    </r>
  </si>
  <si>
    <r>
      <rPr>
        <sz val="12"/>
        <color theme="1"/>
        <rFont val="標楷體"/>
        <family val="4"/>
        <charset val="136"/>
      </rPr>
      <t>伸興</t>
    </r>
  </si>
  <si>
    <r>
      <rPr>
        <sz val="12"/>
        <color theme="1"/>
        <rFont val="標楷體"/>
        <family val="4"/>
        <charset val="136"/>
      </rPr>
      <t>中砂</t>
    </r>
  </si>
  <si>
    <r>
      <rPr>
        <sz val="12"/>
        <color theme="1"/>
        <rFont val="標楷體"/>
        <family val="4"/>
        <charset val="136"/>
      </rPr>
      <t>倉佑</t>
    </r>
  </si>
  <si>
    <r>
      <rPr>
        <sz val="12"/>
        <color theme="1"/>
        <rFont val="標楷體"/>
        <family val="4"/>
        <charset val="136"/>
      </rPr>
      <t>信錦</t>
    </r>
  </si>
  <si>
    <r>
      <rPr>
        <sz val="12"/>
        <color theme="1"/>
        <rFont val="標楷體"/>
        <family val="4"/>
        <charset val="136"/>
      </rPr>
      <t>程泰</t>
    </r>
  </si>
  <si>
    <r>
      <rPr>
        <sz val="12"/>
        <color theme="1"/>
        <rFont val="標楷體"/>
        <family val="4"/>
        <charset val="136"/>
      </rPr>
      <t>吉茂</t>
    </r>
  </si>
  <si>
    <r>
      <rPr>
        <sz val="12"/>
        <color theme="1"/>
        <rFont val="標楷體"/>
        <family val="4"/>
        <charset val="136"/>
      </rPr>
      <t>永冠</t>
    </r>
    <r>
      <rPr>
        <sz val="12"/>
        <color theme="1"/>
        <rFont val="Times New Roman"/>
        <family val="1"/>
      </rPr>
      <t>-KY</t>
    </r>
  </si>
  <si>
    <r>
      <rPr>
        <sz val="12"/>
        <color theme="1"/>
        <rFont val="標楷體"/>
        <family val="4"/>
        <charset val="136"/>
      </rPr>
      <t>亞德客</t>
    </r>
    <r>
      <rPr>
        <sz val="12"/>
        <color theme="1"/>
        <rFont val="Times New Roman"/>
        <family val="1"/>
      </rPr>
      <t>-KY</t>
    </r>
  </si>
  <si>
    <r>
      <rPr>
        <sz val="12"/>
        <color theme="1"/>
        <rFont val="標楷體"/>
        <family val="4"/>
        <charset val="136"/>
      </rPr>
      <t>英瑞</t>
    </r>
    <r>
      <rPr>
        <sz val="12"/>
        <color theme="1"/>
        <rFont val="Times New Roman"/>
        <family val="1"/>
      </rPr>
      <t>-KY</t>
    </r>
  </si>
  <si>
    <r>
      <rPr>
        <sz val="12"/>
        <color theme="1"/>
        <rFont val="標楷體"/>
        <family val="4"/>
        <charset val="136"/>
      </rPr>
      <t>直得</t>
    </r>
  </si>
  <si>
    <r>
      <rPr>
        <sz val="12"/>
        <color theme="1"/>
        <rFont val="標楷體"/>
        <family val="4"/>
        <charset val="136"/>
      </rPr>
      <t>岱宇</t>
    </r>
  </si>
  <si>
    <r>
      <rPr>
        <sz val="12"/>
        <color theme="1"/>
        <rFont val="標楷體"/>
        <family val="4"/>
        <charset val="136"/>
      </rPr>
      <t>華電</t>
    </r>
  </si>
  <si>
    <r>
      <rPr>
        <sz val="12"/>
        <color theme="1"/>
        <rFont val="標楷體"/>
        <family val="4"/>
        <charset val="136"/>
      </rPr>
      <t>聲寶</t>
    </r>
  </si>
  <si>
    <r>
      <rPr>
        <sz val="12"/>
        <color theme="1"/>
        <rFont val="標楷體"/>
        <family val="4"/>
        <charset val="136"/>
      </rPr>
      <t>華新</t>
    </r>
  </si>
  <si>
    <r>
      <rPr>
        <sz val="12"/>
        <color theme="1"/>
        <rFont val="標楷體"/>
        <family val="4"/>
        <charset val="136"/>
      </rPr>
      <t>華榮</t>
    </r>
  </si>
  <si>
    <r>
      <rPr>
        <sz val="12"/>
        <color theme="1"/>
        <rFont val="標楷體"/>
        <family val="4"/>
        <charset val="136"/>
      </rPr>
      <t>大亞</t>
    </r>
  </si>
  <si>
    <r>
      <rPr>
        <sz val="12"/>
        <color theme="1"/>
        <rFont val="標楷體"/>
        <family val="4"/>
        <charset val="136"/>
      </rPr>
      <t>中電</t>
    </r>
  </si>
  <si>
    <r>
      <rPr>
        <sz val="12"/>
        <color theme="1"/>
        <rFont val="標楷體"/>
        <family val="4"/>
        <charset val="136"/>
      </rPr>
      <t>宏泰</t>
    </r>
  </si>
  <si>
    <r>
      <rPr>
        <sz val="12"/>
        <color theme="1"/>
        <rFont val="標楷體"/>
        <family val="4"/>
        <charset val="136"/>
      </rPr>
      <t>三洋電</t>
    </r>
  </si>
  <si>
    <r>
      <rPr>
        <sz val="12"/>
        <color theme="1"/>
        <rFont val="標楷體"/>
        <family val="4"/>
        <charset val="136"/>
      </rPr>
      <t>大山</t>
    </r>
  </si>
  <si>
    <r>
      <rPr>
        <sz val="12"/>
        <color theme="1"/>
        <rFont val="標楷體"/>
        <family val="4"/>
        <charset val="136"/>
      </rPr>
      <t>億泰</t>
    </r>
  </si>
  <si>
    <r>
      <rPr>
        <sz val="12"/>
        <color theme="1"/>
        <rFont val="標楷體"/>
        <family val="4"/>
        <charset val="136"/>
      </rPr>
      <t>榮星</t>
    </r>
  </si>
  <si>
    <r>
      <rPr>
        <sz val="12"/>
        <color theme="1"/>
        <rFont val="標楷體"/>
        <family val="4"/>
        <charset val="136"/>
      </rPr>
      <t>合機</t>
    </r>
  </si>
  <si>
    <r>
      <rPr>
        <sz val="12"/>
        <color theme="1"/>
        <rFont val="標楷體"/>
        <family val="4"/>
        <charset val="136"/>
      </rPr>
      <t>艾美特</t>
    </r>
    <r>
      <rPr>
        <sz val="12"/>
        <color theme="1"/>
        <rFont val="Times New Roman"/>
        <family val="1"/>
      </rPr>
      <t>-KY</t>
    </r>
  </si>
  <si>
    <r>
      <rPr>
        <sz val="12"/>
        <color theme="1"/>
        <rFont val="標楷體"/>
        <family val="4"/>
        <charset val="136"/>
      </rPr>
      <t>中化</t>
    </r>
  </si>
  <si>
    <r>
      <rPr>
        <sz val="12"/>
        <color theme="1"/>
        <rFont val="標楷體"/>
        <family val="4"/>
        <charset val="136"/>
      </rPr>
      <t>南僑</t>
    </r>
  </si>
  <si>
    <r>
      <rPr>
        <sz val="12"/>
        <color theme="1"/>
        <rFont val="標楷體"/>
        <family val="4"/>
        <charset val="136"/>
      </rPr>
      <t>葡萄王</t>
    </r>
  </si>
  <si>
    <r>
      <rPr>
        <sz val="12"/>
        <color theme="1"/>
        <rFont val="標楷體"/>
        <family val="4"/>
        <charset val="136"/>
      </rPr>
      <t>東鹼</t>
    </r>
  </si>
  <si>
    <r>
      <rPr>
        <sz val="12"/>
        <color theme="1"/>
        <rFont val="標楷體"/>
        <family val="4"/>
        <charset val="136"/>
      </rPr>
      <t>和益</t>
    </r>
  </si>
  <si>
    <r>
      <rPr>
        <sz val="12"/>
        <color theme="1"/>
        <rFont val="標楷體"/>
        <family val="4"/>
        <charset val="136"/>
      </rPr>
      <t>東聯</t>
    </r>
  </si>
  <si>
    <r>
      <rPr>
        <sz val="12"/>
        <color theme="1"/>
        <rFont val="標楷體"/>
        <family val="4"/>
        <charset val="136"/>
      </rPr>
      <t>永光</t>
    </r>
  </si>
  <si>
    <r>
      <rPr>
        <sz val="12"/>
        <color theme="1"/>
        <rFont val="標楷體"/>
        <family val="4"/>
        <charset val="136"/>
      </rPr>
      <t>興農</t>
    </r>
  </si>
  <si>
    <r>
      <rPr>
        <sz val="12"/>
        <color theme="1"/>
        <rFont val="標楷體"/>
        <family val="4"/>
        <charset val="136"/>
      </rPr>
      <t>國化</t>
    </r>
  </si>
  <si>
    <r>
      <rPr>
        <sz val="12"/>
        <color theme="1"/>
        <rFont val="標楷體"/>
        <family val="4"/>
        <charset val="136"/>
      </rPr>
      <t>和桐</t>
    </r>
  </si>
  <si>
    <r>
      <rPr>
        <sz val="12"/>
        <color theme="1"/>
        <rFont val="標楷體"/>
        <family val="4"/>
        <charset val="136"/>
      </rPr>
      <t>長興</t>
    </r>
  </si>
  <si>
    <r>
      <rPr>
        <sz val="12"/>
        <color theme="1"/>
        <rFont val="標楷體"/>
        <family val="4"/>
        <charset val="136"/>
      </rPr>
      <t>中纖</t>
    </r>
  </si>
  <si>
    <r>
      <rPr>
        <sz val="12"/>
        <color theme="1"/>
        <rFont val="標楷體"/>
        <family val="4"/>
        <charset val="136"/>
      </rPr>
      <t>生達</t>
    </r>
  </si>
  <si>
    <r>
      <rPr>
        <sz val="12"/>
        <color theme="1"/>
        <rFont val="標楷體"/>
        <family val="4"/>
        <charset val="136"/>
      </rPr>
      <t>三晃</t>
    </r>
  </si>
  <si>
    <r>
      <rPr>
        <sz val="12"/>
        <color theme="1"/>
        <rFont val="標楷體"/>
        <family val="4"/>
        <charset val="136"/>
      </rPr>
      <t>台肥</t>
    </r>
  </si>
  <si>
    <r>
      <rPr>
        <sz val="12"/>
        <color theme="1"/>
        <rFont val="標楷體"/>
        <family val="4"/>
        <charset val="136"/>
      </rPr>
      <t>中碳</t>
    </r>
  </si>
  <si>
    <r>
      <rPr>
        <sz val="12"/>
        <color theme="1"/>
        <rFont val="標楷體"/>
        <family val="4"/>
        <charset val="136"/>
      </rPr>
      <t>元禎</t>
    </r>
  </si>
  <si>
    <r>
      <rPr>
        <sz val="12"/>
        <color theme="1"/>
        <rFont val="標楷體"/>
        <family val="4"/>
        <charset val="136"/>
      </rPr>
      <t>永記</t>
    </r>
  </si>
  <si>
    <r>
      <rPr>
        <sz val="12"/>
        <color theme="1"/>
        <rFont val="標楷體"/>
        <family val="4"/>
        <charset val="136"/>
      </rPr>
      <t>中華化</t>
    </r>
  </si>
  <si>
    <r>
      <rPr>
        <sz val="12"/>
        <color theme="1"/>
        <rFont val="標楷體"/>
        <family val="4"/>
        <charset val="136"/>
      </rPr>
      <t>花仙子</t>
    </r>
  </si>
  <si>
    <r>
      <rPr>
        <sz val="12"/>
        <color theme="1"/>
        <rFont val="標楷體"/>
        <family val="4"/>
        <charset val="136"/>
      </rPr>
      <t>美吾華</t>
    </r>
  </si>
  <si>
    <r>
      <rPr>
        <sz val="12"/>
        <color theme="1"/>
        <rFont val="標楷體"/>
        <family val="4"/>
        <charset val="136"/>
      </rPr>
      <t>毛寶</t>
    </r>
  </si>
  <si>
    <r>
      <rPr>
        <sz val="12"/>
        <color theme="1"/>
        <rFont val="標楷體"/>
        <family val="4"/>
        <charset val="136"/>
      </rPr>
      <t>五鼎</t>
    </r>
  </si>
  <si>
    <r>
      <rPr>
        <sz val="12"/>
        <color theme="1"/>
        <rFont val="標楷體"/>
        <family val="4"/>
        <charset val="136"/>
      </rPr>
      <t>杏輝</t>
    </r>
  </si>
  <si>
    <r>
      <rPr>
        <sz val="12"/>
        <color theme="1"/>
        <rFont val="標楷體"/>
        <family val="4"/>
        <charset val="136"/>
      </rPr>
      <t>日勝化</t>
    </r>
  </si>
  <si>
    <r>
      <rPr>
        <sz val="12"/>
        <color theme="1"/>
        <rFont val="標楷體"/>
        <family val="4"/>
        <charset val="136"/>
      </rPr>
      <t>喬山</t>
    </r>
  </si>
  <si>
    <r>
      <rPr>
        <sz val="12"/>
        <color theme="1"/>
        <rFont val="標楷體"/>
        <family val="4"/>
        <charset val="136"/>
      </rPr>
      <t>臺鹽</t>
    </r>
  </si>
  <si>
    <r>
      <rPr>
        <sz val="12"/>
        <color theme="1"/>
        <rFont val="標楷體"/>
        <family val="4"/>
        <charset val="136"/>
      </rPr>
      <t>寶齡富錦</t>
    </r>
  </si>
  <si>
    <r>
      <rPr>
        <sz val="12"/>
        <color theme="1"/>
        <rFont val="標楷體"/>
        <family val="4"/>
        <charset val="136"/>
      </rPr>
      <t>中化生</t>
    </r>
  </si>
  <si>
    <r>
      <rPr>
        <sz val="12"/>
        <color theme="1"/>
        <rFont val="標楷體"/>
        <family val="4"/>
        <charset val="136"/>
      </rPr>
      <t>勝一</t>
    </r>
  </si>
  <si>
    <r>
      <rPr>
        <sz val="12"/>
        <color theme="1"/>
        <rFont val="標楷體"/>
        <family val="4"/>
        <charset val="136"/>
      </rPr>
      <t>展宇</t>
    </r>
  </si>
  <si>
    <r>
      <rPr>
        <sz val="12"/>
        <color theme="1"/>
        <rFont val="標楷體"/>
        <family val="4"/>
        <charset val="136"/>
      </rPr>
      <t>和康生</t>
    </r>
  </si>
  <si>
    <r>
      <rPr>
        <sz val="12"/>
        <color theme="1"/>
        <rFont val="標楷體"/>
        <family val="4"/>
        <charset val="136"/>
      </rPr>
      <t>科妍</t>
    </r>
  </si>
  <si>
    <r>
      <rPr>
        <sz val="12"/>
        <color theme="1"/>
        <rFont val="標楷體"/>
        <family val="4"/>
        <charset val="136"/>
      </rPr>
      <t>神隆</t>
    </r>
  </si>
  <si>
    <r>
      <rPr>
        <sz val="12"/>
        <color theme="1"/>
        <rFont val="標楷體"/>
        <family val="4"/>
        <charset val="136"/>
      </rPr>
      <t>美時</t>
    </r>
  </si>
  <si>
    <r>
      <rPr>
        <sz val="12"/>
        <color theme="1"/>
        <rFont val="標楷體"/>
        <family val="4"/>
        <charset val="136"/>
      </rPr>
      <t>台玻</t>
    </r>
  </si>
  <si>
    <r>
      <rPr>
        <sz val="12"/>
        <color theme="1"/>
        <rFont val="標楷體"/>
        <family val="4"/>
        <charset val="136"/>
      </rPr>
      <t>寶徠</t>
    </r>
  </si>
  <si>
    <r>
      <rPr>
        <sz val="12"/>
        <color theme="1"/>
        <rFont val="標楷體"/>
        <family val="4"/>
        <charset val="136"/>
      </rPr>
      <t>冠軍</t>
    </r>
  </si>
  <si>
    <r>
      <rPr>
        <sz val="12"/>
        <color theme="1"/>
        <rFont val="標楷體"/>
        <family val="4"/>
        <charset val="136"/>
      </rPr>
      <t>潤隆</t>
    </r>
  </si>
  <si>
    <r>
      <rPr>
        <sz val="12"/>
        <color theme="1"/>
        <rFont val="標楷體"/>
        <family val="4"/>
        <charset val="136"/>
      </rPr>
      <t>中釉</t>
    </r>
  </si>
  <si>
    <r>
      <rPr>
        <sz val="12"/>
        <color theme="1"/>
        <rFont val="標楷體"/>
        <family val="4"/>
        <charset val="136"/>
      </rPr>
      <t>和成</t>
    </r>
  </si>
  <si>
    <r>
      <rPr>
        <sz val="12"/>
        <color theme="1"/>
        <rFont val="標楷體"/>
        <family val="4"/>
        <charset val="136"/>
      </rPr>
      <t>凱撒衛</t>
    </r>
  </si>
  <si>
    <r>
      <rPr>
        <sz val="12"/>
        <color theme="1"/>
        <rFont val="標楷體"/>
        <family val="4"/>
        <charset val="136"/>
      </rPr>
      <t>士紙</t>
    </r>
  </si>
  <si>
    <r>
      <rPr>
        <sz val="12"/>
        <color theme="1"/>
        <rFont val="標楷體"/>
        <family val="4"/>
        <charset val="136"/>
      </rPr>
      <t>正隆</t>
    </r>
  </si>
  <si>
    <r>
      <rPr>
        <sz val="12"/>
        <color theme="1"/>
        <rFont val="標楷體"/>
        <family val="4"/>
        <charset val="136"/>
      </rPr>
      <t>華紙</t>
    </r>
  </si>
  <si>
    <r>
      <rPr>
        <sz val="12"/>
        <color theme="1"/>
        <rFont val="標楷體"/>
        <family val="4"/>
        <charset val="136"/>
      </rPr>
      <t>寶隆</t>
    </r>
  </si>
  <si>
    <r>
      <rPr>
        <sz val="12"/>
        <color theme="1"/>
        <rFont val="標楷體"/>
        <family val="4"/>
        <charset val="136"/>
      </rPr>
      <t>永豐餘</t>
    </r>
  </si>
  <si>
    <r>
      <rPr>
        <sz val="12"/>
        <color theme="1"/>
        <rFont val="標楷體"/>
        <family val="4"/>
        <charset val="136"/>
      </rPr>
      <t>榮成</t>
    </r>
  </si>
  <si>
    <r>
      <rPr>
        <sz val="12"/>
        <color theme="1"/>
        <rFont val="標楷體"/>
        <family val="4"/>
        <charset val="136"/>
      </rPr>
      <t>中鋼</t>
    </r>
  </si>
  <si>
    <r>
      <rPr>
        <sz val="12"/>
        <color theme="1"/>
        <rFont val="標楷體"/>
        <family val="4"/>
        <charset val="136"/>
      </rPr>
      <t>東和鋼鐵</t>
    </r>
  </si>
  <si>
    <r>
      <rPr>
        <sz val="12"/>
        <color theme="1"/>
        <rFont val="標楷體"/>
        <family val="4"/>
        <charset val="136"/>
      </rPr>
      <t>燁興</t>
    </r>
  </si>
  <si>
    <r>
      <rPr>
        <sz val="12"/>
        <color theme="1"/>
        <rFont val="標楷體"/>
        <family val="4"/>
        <charset val="136"/>
      </rPr>
      <t>高興昌</t>
    </r>
  </si>
  <si>
    <r>
      <rPr>
        <sz val="12"/>
        <color theme="1"/>
        <rFont val="標楷體"/>
        <family val="4"/>
        <charset val="136"/>
      </rPr>
      <t>第一銅</t>
    </r>
  </si>
  <si>
    <r>
      <rPr>
        <sz val="12"/>
        <color theme="1"/>
        <rFont val="標楷體"/>
        <family val="4"/>
        <charset val="136"/>
      </rPr>
      <t>春源</t>
    </r>
  </si>
  <si>
    <r>
      <rPr>
        <sz val="12"/>
        <color theme="1"/>
        <rFont val="標楷體"/>
        <family val="4"/>
        <charset val="136"/>
      </rPr>
      <t>春雨</t>
    </r>
  </si>
  <si>
    <r>
      <rPr>
        <sz val="12"/>
        <color theme="1"/>
        <rFont val="標楷體"/>
        <family val="4"/>
        <charset val="136"/>
      </rPr>
      <t>中鋼構</t>
    </r>
  </si>
  <si>
    <r>
      <rPr>
        <sz val="12"/>
        <color theme="1"/>
        <rFont val="標楷體"/>
        <family val="4"/>
        <charset val="136"/>
      </rPr>
      <t>中鴻</t>
    </r>
  </si>
  <si>
    <r>
      <rPr>
        <sz val="12"/>
        <color theme="1"/>
        <rFont val="標楷體"/>
        <family val="4"/>
        <charset val="136"/>
      </rPr>
      <t>豐興</t>
    </r>
  </si>
  <si>
    <r>
      <rPr>
        <sz val="12"/>
        <color theme="1"/>
        <rFont val="標楷體"/>
        <family val="4"/>
        <charset val="136"/>
      </rPr>
      <t>官田鋼</t>
    </r>
  </si>
  <si>
    <r>
      <rPr>
        <sz val="12"/>
        <color theme="1"/>
        <rFont val="標楷體"/>
        <family val="4"/>
        <charset val="136"/>
      </rPr>
      <t>美亞</t>
    </r>
  </si>
  <si>
    <r>
      <rPr>
        <sz val="12"/>
        <color theme="1"/>
        <rFont val="標楷體"/>
        <family val="4"/>
        <charset val="136"/>
      </rPr>
      <t>聚亨</t>
    </r>
  </si>
  <si>
    <r>
      <rPr>
        <sz val="12"/>
        <color theme="1"/>
        <rFont val="標楷體"/>
        <family val="4"/>
        <charset val="136"/>
      </rPr>
      <t>燁輝</t>
    </r>
  </si>
  <si>
    <r>
      <rPr>
        <sz val="12"/>
        <color theme="1"/>
        <rFont val="標楷體"/>
        <family val="4"/>
        <charset val="136"/>
      </rPr>
      <t>志聯</t>
    </r>
  </si>
  <si>
    <r>
      <rPr>
        <sz val="12"/>
        <color theme="1"/>
        <rFont val="標楷體"/>
        <family val="4"/>
        <charset val="136"/>
      </rPr>
      <t>千興</t>
    </r>
  </si>
  <si>
    <r>
      <rPr>
        <sz val="12"/>
        <color theme="1"/>
        <rFont val="標楷體"/>
        <family val="4"/>
        <charset val="136"/>
      </rPr>
      <t>大成鋼</t>
    </r>
  </si>
  <si>
    <r>
      <rPr>
        <sz val="12"/>
        <color theme="1"/>
        <rFont val="標楷體"/>
        <family val="4"/>
        <charset val="136"/>
      </rPr>
      <t>威致</t>
    </r>
  </si>
  <si>
    <r>
      <rPr>
        <sz val="12"/>
        <color theme="1"/>
        <rFont val="標楷體"/>
        <family val="4"/>
        <charset val="136"/>
      </rPr>
      <t>盛餘</t>
    </r>
  </si>
  <si>
    <r>
      <rPr>
        <sz val="12"/>
        <color theme="1"/>
        <rFont val="標楷體"/>
        <family val="4"/>
        <charset val="136"/>
      </rPr>
      <t>彰源</t>
    </r>
  </si>
  <si>
    <r>
      <rPr>
        <sz val="12"/>
        <color theme="1"/>
        <rFont val="標楷體"/>
        <family val="4"/>
        <charset val="136"/>
      </rPr>
      <t>新光鋼</t>
    </r>
  </si>
  <si>
    <r>
      <rPr>
        <sz val="12"/>
        <color theme="1"/>
        <rFont val="標楷體"/>
        <family val="4"/>
        <charset val="136"/>
      </rPr>
      <t>新鋼</t>
    </r>
  </si>
  <si>
    <r>
      <rPr>
        <sz val="12"/>
        <color theme="1"/>
        <rFont val="標楷體"/>
        <family val="4"/>
        <charset val="136"/>
      </rPr>
      <t>佳大</t>
    </r>
  </si>
  <si>
    <r>
      <rPr>
        <sz val="12"/>
        <color theme="1"/>
        <rFont val="標楷體"/>
        <family val="4"/>
        <charset val="136"/>
      </rPr>
      <t>允強</t>
    </r>
  </si>
  <si>
    <r>
      <rPr>
        <sz val="12"/>
        <color theme="1"/>
        <rFont val="標楷體"/>
        <family val="4"/>
        <charset val="136"/>
      </rPr>
      <t>海光</t>
    </r>
  </si>
  <si>
    <r>
      <rPr>
        <sz val="12"/>
        <color theme="1"/>
        <rFont val="標楷體"/>
        <family val="4"/>
        <charset val="136"/>
      </rPr>
      <t>上銀</t>
    </r>
  </si>
  <si>
    <r>
      <rPr>
        <sz val="12"/>
        <color theme="1"/>
        <rFont val="標楷體"/>
        <family val="4"/>
        <charset val="136"/>
      </rPr>
      <t>川湖</t>
    </r>
  </si>
  <si>
    <r>
      <rPr>
        <sz val="12"/>
        <color theme="1"/>
        <rFont val="標楷體"/>
        <family val="4"/>
        <charset val="136"/>
      </rPr>
      <t>橋椿</t>
    </r>
  </si>
  <si>
    <r>
      <rPr>
        <sz val="12"/>
        <color theme="1"/>
        <rFont val="標楷體"/>
        <family val="4"/>
        <charset val="136"/>
      </rPr>
      <t>運錩</t>
    </r>
  </si>
  <si>
    <r>
      <rPr>
        <sz val="12"/>
        <color theme="1"/>
        <rFont val="標楷體"/>
        <family val="4"/>
        <charset val="136"/>
      </rPr>
      <t>南港</t>
    </r>
  </si>
  <si>
    <r>
      <rPr>
        <sz val="12"/>
        <color theme="1"/>
        <rFont val="標楷體"/>
        <family val="4"/>
        <charset val="136"/>
      </rPr>
      <t>泰豐</t>
    </r>
  </si>
  <si>
    <r>
      <rPr>
        <sz val="12"/>
        <color theme="1"/>
        <rFont val="標楷體"/>
        <family val="4"/>
        <charset val="136"/>
      </rPr>
      <t>台橡</t>
    </r>
  </si>
  <si>
    <r>
      <rPr>
        <sz val="12"/>
        <color theme="1"/>
        <rFont val="標楷體"/>
        <family val="4"/>
        <charset val="136"/>
      </rPr>
      <t>國際中橡</t>
    </r>
  </si>
  <si>
    <r>
      <rPr>
        <sz val="12"/>
        <color theme="1"/>
        <rFont val="標楷體"/>
        <family val="4"/>
        <charset val="136"/>
      </rPr>
      <t>正新</t>
    </r>
  </si>
  <si>
    <r>
      <rPr>
        <sz val="12"/>
        <color theme="1"/>
        <rFont val="標楷體"/>
        <family val="4"/>
        <charset val="136"/>
      </rPr>
      <t>建大</t>
    </r>
  </si>
  <si>
    <r>
      <rPr>
        <sz val="12"/>
        <color theme="1"/>
        <rFont val="標楷體"/>
        <family val="4"/>
        <charset val="136"/>
      </rPr>
      <t>厚生</t>
    </r>
  </si>
  <si>
    <r>
      <rPr>
        <sz val="12"/>
        <color theme="1"/>
        <rFont val="標楷體"/>
        <family val="4"/>
        <charset val="136"/>
      </rPr>
      <t>南帝</t>
    </r>
  </si>
  <si>
    <r>
      <rPr>
        <sz val="12"/>
        <color theme="1"/>
        <rFont val="標楷體"/>
        <family val="4"/>
        <charset val="136"/>
      </rPr>
      <t>華豐</t>
    </r>
  </si>
  <si>
    <r>
      <rPr>
        <sz val="12"/>
        <color theme="1"/>
        <rFont val="標楷體"/>
        <family val="4"/>
        <charset val="136"/>
      </rPr>
      <t>鑫永銓</t>
    </r>
  </si>
  <si>
    <r>
      <rPr>
        <sz val="12"/>
        <color theme="1"/>
        <rFont val="標楷體"/>
        <family val="4"/>
        <charset val="136"/>
      </rPr>
      <t>六暉</t>
    </r>
    <r>
      <rPr>
        <sz val="12"/>
        <color theme="1"/>
        <rFont val="Times New Roman"/>
        <family val="1"/>
      </rPr>
      <t>-KY</t>
    </r>
  </si>
  <si>
    <r>
      <rPr>
        <sz val="12"/>
        <color theme="1"/>
        <rFont val="標楷體"/>
        <family val="4"/>
        <charset val="136"/>
      </rPr>
      <t>裕隆</t>
    </r>
  </si>
  <si>
    <r>
      <rPr>
        <sz val="12"/>
        <color theme="1"/>
        <rFont val="標楷體"/>
        <family val="4"/>
        <charset val="136"/>
      </rPr>
      <t>中華</t>
    </r>
  </si>
  <si>
    <r>
      <rPr>
        <sz val="12"/>
        <color theme="1"/>
        <rFont val="標楷體"/>
        <family val="4"/>
        <charset val="136"/>
      </rPr>
      <t>三陽工業</t>
    </r>
  </si>
  <si>
    <r>
      <rPr>
        <sz val="12"/>
        <color theme="1"/>
        <rFont val="標楷體"/>
        <family val="4"/>
        <charset val="136"/>
      </rPr>
      <t>和泰車</t>
    </r>
  </si>
  <si>
    <r>
      <rPr>
        <sz val="12"/>
        <color theme="1"/>
        <rFont val="標楷體"/>
        <family val="4"/>
        <charset val="136"/>
      </rPr>
      <t>台船</t>
    </r>
  </si>
  <si>
    <r>
      <rPr>
        <sz val="12"/>
        <color theme="1"/>
        <rFont val="標楷體"/>
        <family val="4"/>
        <charset val="136"/>
      </rPr>
      <t>上市未滿一年。</t>
    </r>
  </si>
  <si>
    <r>
      <rPr>
        <sz val="12"/>
        <color theme="1"/>
        <rFont val="標楷體"/>
        <family val="4"/>
        <charset val="136"/>
      </rPr>
      <t>裕日車</t>
    </r>
  </si>
  <si>
    <r>
      <rPr>
        <sz val="12"/>
        <color theme="1"/>
        <rFont val="標楷體"/>
        <family val="4"/>
        <charset val="136"/>
      </rPr>
      <t>劍麟</t>
    </r>
  </si>
  <si>
    <r>
      <rPr>
        <sz val="12"/>
        <color theme="1"/>
        <rFont val="標楷體"/>
        <family val="4"/>
        <charset val="136"/>
      </rPr>
      <t>為升</t>
    </r>
  </si>
  <si>
    <r>
      <rPr>
        <sz val="12"/>
        <color theme="1"/>
        <rFont val="標楷體"/>
        <family val="4"/>
        <charset val="136"/>
      </rPr>
      <t>宇隆</t>
    </r>
  </si>
  <si>
    <r>
      <rPr>
        <sz val="12"/>
        <color theme="1"/>
        <rFont val="標楷體"/>
        <family val="4"/>
        <charset val="136"/>
      </rPr>
      <t>百達</t>
    </r>
    <r>
      <rPr>
        <sz val="12"/>
        <color theme="1"/>
        <rFont val="Times New Roman"/>
        <family val="1"/>
      </rPr>
      <t>-KY</t>
    </r>
  </si>
  <si>
    <r>
      <rPr>
        <sz val="12"/>
        <color theme="1"/>
        <rFont val="標楷體"/>
        <family val="4"/>
        <charset val="136"/>
      </rPr>
      <t>英利</t>
    </r>
    <r>
      <rPr>
        <sz val="12"/>
        <color theme="1"/>
        <rFont val="Times New Roman"/>
        <family val="1"/>
      </rPr>
      <t>-KY</t>
    </r>
  </si>
  <si>
    <r>
      <rPr>
        <sz val="12"/>
        <color theme="1"/>
        <rFont val="標楷體"/>
        <family val="4"/>
        <charset val="136"/>
      </rPr>
      <t>艾姆勒</t>
    </r>
  </si>
  <si>
    <r>
      <rPr>
        <sz val="12"/>
        <color theme="1"/>
        <rFont val="標楷體"/>
        <family val="4"/>
        <charset val="136"/>
      </rPr>
      <t>宏旭</t>
    </r>
    <r>
      <rPr>
        <sz val="12"/>
        <color theme="1"/>
        <rFont val="Times New Roman"/>
        <family val="1"/>
      </rPr>
      <t>-KY</t>
    </r>
  </si>
  <si>
    <r>
      <rPr>
        <sz val="12"/>
        <color theme="1"/>
        <rFont val="標楷體"/>
        <family val="4"/>
        <charset val="136"/>
      </rPr>
      <t>汎德永業</t>
    </r>
  </si>
  <si>
    <r>
      <rPr>
        <sz val="12"/>
        <color theme="1"/>
        <rFont val="標楷體"/>
        <family val="4"/>
        <charset val="136"/>
      </rPr>
      <t>光寶科</t>
    </r>
  </si>
  <si>
    <r>
      <rPr>
        <sz val="12"/>
        <color theme="1"/>
        <rFont val="標楷體"/>
        <family val="4"/>
        <charset val="136"/>
      </rPr>
      <t>麗正</t>
    </r>
  </si>
  <si>
    <r>
      <rPr>
        <sz val="12"/>
        <color theme="1"/>
        <rFont val="標楷體"/>
        <family val="4"/>
        <charset val="136"/>
      </rPr>
      <t>聯電</t>
    </r>
  </si>
  <si>
    <r>
      <rPr>
        <sz val="12"/>
        <color theme="1"/>
        <rFont val="標楷體"/>
        <family val="4"/>
        <charset val="136"/>
      </rPr>
      <t>全友</t>
    </r>
  </si>
  <si>
    <r>
      <rPr>
        <sz val="12"/>
        <color theme="1"/>
        <rFont val="標楷體"/>
        <family val="4"/>
        <charset val="136"/>
      </rPr>
      <t>台達電</t>
    </r>
  </si>
  <si>
    <r>
      <rPr>
        <sz val="12"/>
        <color theme="1"/>
        <rFont val="標楷體"/>
        <family val="4"/>
        <charset val="136"/>
      </rPr>
      <t>金寶</t>
    </r>
  </si>
  <si>
    <r>
      <rPr>
        <sz val="12"/>
        <color theme="1"/>
        <rFont val="標楷體"/>
        <family val="4"/>
        <charset val="136"/>
      </rPr>
      <t>華通</t>
    </r>
  </si>
  <si>
    <r>
      <rPr>
        <sz val="12"/>
        <color theme="1"/>
        <rFont val="標楷體"/>
        <family val="4"/>
        <charset val="136"/>
      </rPr>
      <t>台揚</t>
    </r>
  </si>
  <si>
    <r>
      <rPr>
        <sz val="12"/>
        <color theme="1"/>
        <rFont val="標楷體"/>
        <family val="4"/>
        <charset val="136"/>
      </rPr>
      <t>楠梓電</t>
    </r>
  </si>
  <si>
    <r>
      <rPr>
        <sz val="12"/>
        <color theme="1"/>
        <rFont val="標楷體"/>
        <family val="4"/>
        <charset val="136"/>
      </rPr>
      <t>鴻海</t>
    </r>
  </si>
  <si>
    <r>
      <rPr>
        <sz val="12"/>
        <color theme="1"/>
        <rFont val="標楷體"/>
        <family val="4"/>
        <charset val="136"/>
      </rPr>
      <t>東訊</t>
    </r>
  </si>
  <si>
    <r>
      <rPr>
        <sz val="12"/>
        <color theme="1"/>
        <rFont val="標楷體"/>
        <family val="4"/>
        <charset val="136"/>
      </rPr>
      <t>中環</t>
    </r>
  </si>
  <si>
    <r>
      <rPr>
        <sz val="12"/>
        <color theme="1"/>
        <rFont val="標楷體"/>
        <family val="4"/>
        <charset val="136"/>
      </rPr>
      <t>仁寶</t>
    </r>
  </si>
  <si>
    <r>
      <rPr>
        <sz val="12"/>
        <color theme="1"/>
        <rFont val="標楷體"/>
        <family val="4"/>
        <charset val="136"/>
      </rPr>
      <t>國巨</t>
    </r>
  </si>
  <si>
    <r>
      <rPr>
        <sz val="12"/>
        <color theme="1"/>
        <rFont val="標楷體"/>
        <family val="4"/>
        <charset val="136"/>
      </rPr>
      <t>廣宇</t>
    </r>
  </si>
  <si>
    <r>
      <rPr>
        <sz val="12"/>
        <color theme="1"/>
        <rFont val="標楷體"/>
        <family val="4"/>
        <charset val="136"/>
      </rPr>
      <t>華泰</t>
    </r>
  </si>
  <si>
    <r>
      <rPr>
        <sz val="12"/>
        <color theme="1"/>
        <rFont val="標楷體"/>
        <family val="4"/>
        <charset val="136"/>
      </rPr>
      <t>台積電</t>
    </r>
  </si>
  <si>
    <r>
      <rPr>
        <sz val="12"/>
        <color theme="1"/>
        <rFont val="標楷體"/>
        <family val="4"/>
        <charset val="136"/>
      </rPr>
      <t>精英</t>
    </r>
  </si>
  <si>
    <r>
      <rPr>
        <sz val="12"/>
        <color theme="1"/>
        <rFont val="標楷體"/>
        <family val="4"/>
        <charset val="136"/>
      </rPr>
      <t>友訊</t>
    </r>
  </si>
  <si>
    <r>
      <rPr>
        <sz val="12"/>
        <color theme="1"/>
        <rFont val="標楷體"/>
        <family val="4"/>
        <charset val="136"/>
      </rPr>
      <t>旺宏</t>
    </r>
  </si>
  <si>
    <r>
      <rPr>
        <sz val="12"/>
        <color theme="1"/>
        <rFont val="標楷體"/>
        <family val="4"/>
        <charset val="136"/>
      </rPr>
      <t>光罩</t>
    </r>
  </si>
  <si>
    <r>
      <rPr>
        <sz val="12"/>
        <color theme="1"/>
        <rFont val="標楷體"/>
        <family val="4"/>
        <charset val="136"/>
      </rPr>
      <t>台亞</t>
    </r>
  </si>
  <si>
    <r>
      <rPr>
        <sz val="12"/>
        <color theme="1"/>
        <rFont val="標楷體"/>
        <family val="4"/>
        <charset val="136"/>
      </rPr>
      <t>茂矽</t>
    </r>
  </si>
  <si>
    <r>
      <rPr>
        <sz val="12"/>
        <color theme="1"/>
        <rFont val="標楷體"/>
        <family val="4"/>
        <charset val="136"/>
      </rPr>
      <t>華邦電</t>
    </r>
  </si>
  <si>
    <r>
      <rPr>
        <sz val="12"/>
        <color theme="1"/>
        <rFont val="標楷體"/>
        <family val="4"/>
        <charset val="136"/>
      </rPr>
      <t>智邦</t>
    </r>
  </si>
  <si>
    <r>
      <rPr>
        <sz val="12"/>
        <color theme="1"/>
        <rFont val="標楷體"/>
        <family val="4"/>
        <charset val="136"/>
      </rPr>
      <t>聯強</t>
    </r>
  </si>
  <si>
    <r>
      <rPr>
        <sz val="12"/>
        <color theme="1"/>
        <rFont val="標楷體"/>
        <family val="4"/>
        <charset val="136"/>
      </rPr>
      <t>海悅</t>
    </r>
  </si>
  <si>
    <r>
      <rPr>
        <sz val="12"/>
        <color theme="1"/>
        <rFont val="標楷體"/>
        <family val="4"/>
        <charset val="136"/>
      </rPr>
      <t>錸德</t>
    </r>
  </si>
  <si>
    <r>
      <rPr>
        <sz val="12"/>
        <color theme="1"/>
        <rFont val="標楷體"/>
        <family val="4"/>
        <charset val="136"/>
      </rPr>
      <t>順德</t>
    </r>
  </si>
  <si>
    <r>
      <rPr>
        <sz val="12"/>
        <color theme="1"/>
        <rFont val="標楷體"/>
        <family val="4"/>
        <charset val="136"/>
      </rPr>
      <t>佳世達</t>
    </r>
  </si>
  <si>
    <r>
      <rPr>
        <sz val="12"/>
        <color theme="1"/>
        <rFont val="標楷體"/>
        <family val="4"/>
        <charset val="136"/>
      </rPr>
      <t>宏碁</t>
    </r>
  </si>
  <si>
    <r>
      <rPr>
        <sz val="12"/>
        <color theme="1"/>
        <rFont val="標楷體"/>
        <family val="4"/>
        <charset val="136"/>
      </rPr>
      <t>鴻準</t>
    </r>
  </si>
  <si>
    <r>
      <rPr>
        <sz val="12"/>
        <color theme="1"/>
        <rFont val="標楷體"/>
        <family val="4"/>
        <charset val="136"/>
      </rPr>
      <t>敬鵬</t>
    </r>
  </si>
  <si>
    <r>
      <rPr>
        <sz val="12"/>
        <color theme="1"/>
        <rFont val="標楷體"/>
        <family val="4"/>
        <charset val="136"/>
      </rPr>
      <t>英業達</t>
    </r>
  </si>
  <si>
    <r>
      <rPr>
        <sz val="12"/>
        <color theme="1"/>
        <rFont val="標楷體"/>
        <family val="4"/>
        <charset val="136"/>
      </rPr>
      <t>華碩</t>
    </r>
  </si>
  <si>
    <r>
      <rPr>
        <sz val="12"/>
        <color theme="1"/>
        <rFont val="標楷體"/>
        <family val="4"/>
        <charset val="136"/>
      </rPr>
      <t>廷鑫</t>
    </r>
  </si>
  <si>
    <r>
      <rPr>
        <sz val="12"/>
        <color theme="1"/>
        <rFont val="標楷體"/>
        <family val="4"/>
        <charset val="136"/>
      </rPr>
      <t>所羅門</t>
    </r>
  </si>
  <si>
    <r>
      <rPr>
        <sz val="12"/>
        <color theme="1"/>
        <rFont val="標楷體"/>
        <family val="4"/>
        <charset val="136"/>
      </rPr>
      <t>致茂</t>
    </r>
  </si>
  <si>
    <r>
      <rPr>
        <sz val="12"/>
        <color theme="1"/>
        <rFont val="標楷體"/>
        <family val="4"/>
        <charset val="136"/>
      </rPr>
      <t>藍天</t>
    </r>
  </si>
  <si>
    <r>
      <rPr>
        <sz val="12"/>
        <color theme="1"/>
        <rFont val="標楷體"/>
        <family val="4"/>
        <charset val="136"/>
      </rPr>
      <t>矽統</t>
    </r>
  </si>
  <si>
    <r>
      <rPr>
        <sz val="12"/>
        <color theme="1"/>
        <rFont val="標楷體"/>
        <family val="4"/>
        <charset val="136"/>
      </rPr>
      <t>倫飛</t>
    </r>
  </si>
  <si>
    <r>
      <rPr>
        <sz val="12"/>
        <color theme="1"/>
        <rFont val="標楷體"/>
        <family val="4"/>
        <charset val="136"/>
      </rPr>
      <t>昆盈</t>
    </r>
  </si>
  <si>
    <r>
      <rPr>
        <sz val="12"/>
        <color theme="1"/>
        <rFont val="標楷體"/>
        <family val="4"/>
        <charset val="136"/>
      </rPr>
      <t>燿華</t>
    </r>
  </si>
  <si>
    <r>
      <rPr>
        <sz val="12"/>
        <color theme="1"/>
        <rFont val="標楷體"/>
        <family val="4"/>
        <charset val="136"/>
      </rPr>
      <t>金像電</t>
    </r>
  </si>
  <si>
    <r>
      <rPr>
        <sz val="12"/>
        <color theme="1"/>
        <rFont val="標楷體"/>
        <family val="4"/>
        <charset val="136"/>
      </rPr>
      <t>菱生</t>
    </r>
  </si>
  <si>
    <r>
      <rPr>
        <sz val="12"/>
        <color theme="1"/>
        <rFont val="標楷體"/>
        <family val="4"/>
        <charset val="136"/>
      </rPr>
      <t>大同</t>
    </r>
  </si>
  <si>
    <r>
      <rPr>
        <sz val="12"/>
        <color theme="1"/>
        <rFont val="標楷體"/>
        <family val="4"/>
        <charset val="136"/>
      </rPr>
      <t>震旦行</t>
    </r>
  </si>
  <si>
    <r>
      <rPr>
        <sz val="12"/>
        <color theme="1"/>
        <rFont val="標楷體"/>
        <family val="4"/>
        <charset val="136"/>
      </rPr>
      <t>佳能</t>
    </r>
  </si>
  <si>
    <r>
      <rPr>
        <sz val="12"/>
        <color theme="1"/>
        <rFont val="標楷體"/>
        <family val="4"/>
        <charset val="136"/>
      </rPr>
      <t>凱美</t>
    </r>
  </si>
  <si>
    <r>
      <rPr>
        <sz val="12"/>
        <color theme="1"/>
        <rFont val="標楷體"/>
        <family val="4"/>
        <charset val="136"/>
      </rPr>
      <t>技嘉</t>
    </r>
  </si>
  <si>
    <r>
      <rPr>
        <sz val="12"/>
        <color theme="1"/>
        <rFont val="標楷體"/>
        <family val="4"/>
        <charset val="136"/>
      </rPr>
      <t>微星</t>
    </r>
  </si>
  <si>
    <r>
      <rPr>
        <sz val="12"/>
        <color theme="1"/>
        <rFont val="標楷體"/>
        <family val="4"/>
        <charset val="136"/>
      </rPr>
      <t>瑞昱</t>
    </r>
  </si>
  <si>
    <r>
      <rPr>
        <sz val="12"/>
        <color theme="1"/>
        <rFont val="標楷體"/>
        <family val="4"/>
        <charset val="136"/>
      </rPr>
      <t>虹光</t>
    </r>
  </si>
  <si>
    <r>
      <rPr>
        <sz val="12"/>
        <color theme="1"/>
        <rFont val="標楷體"/>
        <family val="4"/>
        <charset val="136"/>
      </rPr>
      <t>廣達</t>
    </r>
  </si>
  <si>
    <r>
      <rPr>
        <sz val="12"/>
        <color theme="1"/>
        <rFont val="標楷體"/>
        <family val="4"/>
        <charset val="136"/>
      </rPr>
      <t>台光電</t>
    </r>
  </si>
  <si>
    <r>
      <rPr>
        <sz val="12"/>
        <color theme="1"/>
        <rFont val="標楷體"/>
        <family val="4"/>
        <charset val="136"/>
      </rPr>
      <t>群光</t>
    </r>
  </si>
  <si>
    <r>
      <rPr>
        <sz val="12"/>
        <color theme="1"/>
        <rFont val="標楷體"/>
        <family val="4"/>
        <charset val="136"/>
      </rPr>
      <t>精元</t>
    </r>
  </si>
  <si>
    <r>
      <rPr>
        <sz val="12"/>
        <color theme="1"/>
        <rFont val="標楷體"/>
        <family val="4"/>
        <charset val="136"/>
      </rPr>
      <t>威盛</t>
    </r>
  </si>
  <si>
    <r>
      <rPr>
        <sz val="12"/>
        <color theme="1"/>
        <rFont val="標楷體"/>
        <family val="4"/>
        <charset val="136"/>
      </rPr>
      <t>云辰</t>
    </r>
  </si>
  <si>
    <r>
      <rPr>
        <sz val="12"/>
        <color theme="1"/>
        <rFont val="標楷體"/>
        <family val="4"/>
        <charset val="136"/>
      </rPr>
      <t>正崴</t>
    </r>
  </si>
  <si>
    <r>
      <rPr>
        <sz val="12"/>
        <color theme="1"/>
        <rFont val="標楷體"/>
        <family val="4"/>
        <charset val="136"/>
      </rPr>
      <t>億光</t>
    </r>
  </si>
  <si>
    <r>
      <rPr>
        <sz val="12"/>
        <color theme="1"/>
        <rFont val="標楷體"/>
        <family val="4"/>
        <charset val="136"/>
      </rPr>
      <t>研華</t>
    </r>
  </si>
  <si>
    <r>
      <rPr>
        <sz val="12"/>
        <color theme="1"/>
        <rFont val="標楷體"/>
        <family val="4"/>
        <charset val="136"/>
      </rPr>
      <t>友通</t>
    </r>
  </si>
  <si>
    <r>
      <rPr>
        <sz val="12"/>
        <color theme="1"/>
        <rFont val="標楷體"/>
        <family val="4"/>
        <charset val="136"/>
      </rPr>
      <t>映泰</t>
    </r>
  </si>
  <si>
    <r>
      <rPr>
        <sz val="12"/>
        <color theme="1"/>
        <rFont val="標楷體"/>
        <family val="4"/>
        <charset val="136"/>
      </rPr>
      <t>凌陽</t>
    </r>
  </si>
  <si>
    <r>
      <rPr>
        <sz val="12"/>
        <color theme="1"/>
        <rFont val="標楷體"/>
        <family val="4"/>
        <charset val="136"/>
      </rPr>
      <t>毅嘉</t>
    </r>
  </si>
  <si>
    <r>
      <rPr>
        <sz val="12"/>
        <color theme="1"/>
        <rFont val="標楷體"/>
        <family val="4"/>
        <charset val="136"/>
      </rPr>
      <t>漢唐</t>
    </r>
  </si>
  <si>
    <r>
      <rPr>
        <sz val="12"/>
        <color theme="1"/>
        <rFont val="標楷體"/>
        <family val="4"/>
        <charset val="136"/>
      </rPr>
      <t>浩鑫</t>
    </r>
  </si>
  <si>
    <r>
      <rPr>
        <sz val="12"/>
        <color theme="1"/>
        <rFont val="標楷體"/>
        <family val="4"/>
        <charset val="136"/>
      </rPr>
      <t>國碩</t>
    </r>
  </si>
  <si>
    <r>
      <rPr>
        <sz val="12"/>
        <color theme="1"/>
        <rFont val="標楷體"/>
        <family val="4"/>
        <charset val="136"/>
      </rPr>
      <t>南亞科</t>
    </r>
  </si>
  <si>
    <r>
      <rPr>
        <sz val="12"/>
        <color theme="1"/>
        <rFont val="標楷體"/>
        <family val="4"/>
        <charset val="136"/>
      </rPr>
      <t>友達</t>
    </r>
  </si>
  <si>
    <r>
      <rPr>
        <sz val="12"/>
        <color theme="1"/>
        <rFont val="標楷體"/>
        <family val="4"/>
        <charset val="136"/>
      </rPr>
      <t>中華電</t>
    </r>
  </si>
  <si>
    <r>
      <rPr>
        <sz val="12"/>
        <color theme="1"/>
        <rFont val="標楷體"/>
        <family val="4"/>
        <charset val="136"/>
      </rPr>
      <t>環科</t>
    </r>
  </si>
  <si>
    <r>
      <rPr>
        <sz val="12"/>
        <color theme="1"/>
        <rFont val="標楷體"/>
        <family val="4"/>
        <charset val="136"/>
      </rPr>
      <t>精技</t>
    </r>
  </si>
  <si>
    <r>
      <rPr>
        <sz val="12"/>
        <color theme="1"/>
        <rFont val="標楷體"/>
        <family val="4"/>
        <charset val="136"/>
      </rPr>
      <t>錩新</t>
    </r>
  </si>
  <si>
    <r>
      <rPr>
        <sz val="12"/>
        <color theme="1"/>
        <rFont val="標楷體"/>
        <family val="4"/>
        <charset val="136"/>
      </rPr>
      <t>圓剛</t>
    </r>
  </si>
  <si>
    <r>
      <rPr>
        <sz val="12"/>
        <color theme="1"/>
        <rFont val="標楷體"/>
        <family val="4"/>
        <charset val="136"/>
      </rPr>
      <t>仲琦</t>
    </r>
  </si>
  <si>
    <r>
      <rPr>
        <sz val="12"/>
        <color theme="1"/>
        <rFont val="標楷體"/>
        <family val="4"/>
        <charset val="136"/>
      </rPr>
      <t>新巨</t>
    </r>
  </si>
  <si>
    <r>
      <rPr>
        <sz val="12"/>
        <color theme="1"/>
        <rFont val="標楷體"/>
        <family val="4"/>
        <charset val="136"/>
      </rPr>
      <t>建準</t>
    </r>
  </si>
  <si>
    <r>
      <rPr>
        <sz val="12"/>
        <color theme="1"/>
        <rFont val="標楷體"/>
        <family val="4"/>
        <charset val="136"/>
      </rPr>
      <t>固緯</t>
    </r>
  </si>
  <si>
    <r>
      <rPr>
        <sz val="12"/>
        <color theme="1"/>
        <rFont val="標楷體"/>
        <family val="4"/>
        <charset val="136"/>
      </rPr>
      <t>隴華</t>
    </r>
  </si>
  <si>
    <r>
      <rPr>
        <sz val="12"/>
        <color theme="1"/>
        <rFont val="標楷體"/>
        <family val="4"/>
        <charset val="136"/>
      </rPr>
      <t>承啟</t>
    </r>
  </si>
  <si>
    <r>
      <rPr>
        <sz val="12"/>
        <color theme="1"/>
        <rFont val="標楷體"/>
        <family val="4"/>
        <charset val="136"/>
      </rPr>
      <t>鼎元</t>
    </r>
  </si>
  <si>
    <r>
      <rPr>
        <sz val="12"/>
        <color theme="1"/>
        <rFont val="標楷體"/>
        <family val="4"/>
        <charset val="136"/>
      </rPr>
      <t>三商電</t>
    </r>
  </si>
  <si>
    <r>
      <rPr>
        <sz val="12"/>
        <color theme="1"/>
        <rFont val="標楷體"/>
        <family val="4"/>
        <charset val="136"/>
      </rPr>
      <t>興勤</t>
    </r>
  </si>
  <si>
    <r>
      <rPr>
        <sz val="12"/>
        <color theme="1"/>
        <rFont val="標楷體"/>
        <family val="4"/>
        <charset val="136"/>
      </rPr>
      <t>銘旺科</t>
    </r>
  </si>
  <si>
    <r>
      <rPr>
        <sz val="12"/>
        <color theme="1"/>
        <rFont val="標楷體"/>
        <family val="4"/>
        <charset val="136"/>
      </rPr>
      <t>燦坤</t>
    </r>
  </si>
  <si>
    <r>
      <rPr>
        <sz val="12"/>
        <color theme="1"/>
        <rFont val="標楷體"/>
        <family val="4"/>
        <charset val="136"/>
      </rPr>
      <t>聯昌</t>
    </r>
  </si>
  <si>
    <r>
      <rPr>
        <sz val="12"/>
        <color theme="1"/>
        <rFont val="標楷體"/>
        <family val="4"/>
        <charset val="136"/>
      </rPr>
      <t>互盛電</t>
    </r>
  </si>
  <si>
    <r>
      <rPr>
        <sz val="12"/>
        <color theme="1"/>
        <rFont val="標楷體"/>
        <family val="4"/>
        <charset val="136"/>
      </rPr>
      <t>統懋</t>
    </r>
  </si>
  <si>
    <r>
      <rPr>
        <sz val="12"/>
        <color theme="1"/>
        <rFont val="標楷體"/>
        <family val="4"/>
        <charset val="136"/>
      </rPr>
      <t>偉詮電</t>
    </r>
  </si>
  <si>
    <r>
      <rPr>
        <sz val="12"/>
        <color theme="1"/>
        <rFont val="標楷體"/>
        <family val="4"/>
        <charset val="136"/>
      </rPr>
      <t>翔耀</t>
    </r>
  </si>
  <si>
    <r>
      <rPr>
        <sz val="12"/>
        <color theme="1"/>
        <rFont val="標楷體"/>
        <family val="4"/>
        <charset val="136"/>
      </rPr>
      <t>美律</t>
    </r>
  </si>
  <si>
    <r>
      <rPr>
        <sz val="12"/>
        <color theme="1"/>
        <rFont val="標楷體"/>
        <family val="4"/>
        <charset val="136"/>
      </rPr>
      <t>太空梭</t>
    </r>
  </si>
  <si>
    <r>
      <rPr>
        <sz val="12"/>
        <color theme="1"/>
        <rFont val="標楷體"/>
        <family val="4"/>
        <charset val="136"/>
      </rPr>
      <t>超豐</t>
    </r>
  </si>
  <si>
    <r>
      <rPr>
        <sz val="12"/>
        <color theme="1"/>
        <rFont val="標楷體"/>
        <family val="4"/>
        <charset val="136"/>
      </rPr>
      <t>新美齊</t>
    </r>
  </si>
  <si>
    <r>
      <rPr>
        <sz val="12"/>
        <color theme="1"/>
        <rFont val="標楷體"/>
        <family val="4"/>
        <charset val="136"/>
      </rPr>
      <t>昶虹</t>
    </r>
  </si>
  <si>
    <r>
      <rPr>
        <sz val="12"/>
        <color theme="1"/>
        <rFont val="標楷體"/>
        <family val="4"/>
        <charset val="136"/>
      </rPr>
      <t>兆勁</t>
    </r>
  </si>
  <si>
    <r>
      <rPr>
        <sz val="12"/>
        <color theme="1"/>
        <rFont val="標楷體"/>
        <family val="4"/>
        <charset val="136"/>
      </rPr>
      <t>京元電子</t>
    </r>
  </si>
  <si>
    <r>
      <rPr>
        <sz val="12"/>
        <color theme="1"/>
        <rFont val="標楷體"/>
        <family val="4"/>
        <charset val="136"/>
      </rPr>
      <t>神腦</t>
    </r>
  </si>
  <si>
    <r>
      <rPr>
        <sz val="12"/>
        <color theme="1"/>
        <rFont val="標楷體"/>
        <family val="4"/>
        <charset val="136"/>
      </rPr>
      <t>創見</t>
    </r>
  </si>
  <si>
    <r>
      <rPr>
        <sz val="12"/>
        <color theme="1"/>
        <rFont val="標楷體"/>
        <family val="4"/>
        <charset val="136"/>
      </rPr>
      <t>凌群</t>
    </r>
  </si>
  <si>
    <r>
      <rPr>
        <sz val="12"/>
        <color theme="1"/>
        <rFont val="標楷體"/>
        <family val="4"/>
        <charset val="136"/>
      </rPr>
      <t>聯發科</t>
    </r>
  </si>
  <si>
    <r>
      <rPr>
        <sz val="12"/>
        <color theme="1"/>
        <rFont val="標楷體"/>
        <family val="4"/>
        <charset val="136"/>
      </rPr>
      <t>全新</t>
    </r>
  </si>
  <si>
    <r>
      <rPr>
        <sz val="12"/>
        <color theme="1"/>
        <rFont val="標楷體"/>
        <family val="4"/>
        <charset val="136"/>
      </rPr>
      <t>飛宏</t>
    </r>
  </si>
  <si>
    <r>
      <rPr>
        <sz val="12"/>
        <color theme="1"/>
        <rFont val="標楷體"/>
        <family val="4"/>
        <charset val="136"/>
      </rPr>
      <t>義隆</t>
    </r>
  </si>
  <si>
    <r>
      <rPr>
        <sz val="12"/>
        <color theme="1"/>
        <rFont val="標楷體"/>
        <family val="4"/>
        <charset val="136"/>
      </rPr>
      <t>敦吉</t>
    </r>
  </si>
  <si>
    <r>
      <rPr>
        <sz val="12"/>
        <color theme="1"/>
        <rFont val="標楷體"/>
        <family val="4"/>
        <charset val="136"/>
      </rPr>
      <t>建通</t>
    </r>
  </si>
  <si>
    <r>
      <rPr>
        <sz val="12"/>
        <color theme="1"/>
        <rFont val="標楷體"/>
        <family val="4"/>
        <charset val="136"/>
      </rPr>
      <t>光群雷</t>
    </r>
  </si>
  <si>
    <r>
      <rPr>
        <sz val="12"/>
        <color theme="1"/>
        <rFont val="標楷體"/>
        <family val="4"/>
        <charset val="136"/>
      </rPr>
      <t>良得電</t>
    </r>
  </si>
  <si>
    <r>
      <rPr>
        <sz val="12"/>
        <color theme="1"/>
        <rFont val="標楷體"/>
        <family val="4"/>
        <charset val="136"/>
      </rPr>
      <t>盟立</t>
    </r>
  </si>
  <si>
    <r>
      <rPr>
        <sz val="12"/>
        <color theme="1"/>
        <rFont val="標楷體"/>
        <family val="4"/>
        <charset val="136"/>
      </rPr>
      <t>麗臺</t>
    </r>
  </si>
  <si>
    <r>
      <rPr>
        <sz val="12"/>
        <color theme="1"/>
        <rFont val="標楷體"/>
        <family val="4"/>
        <charset val="136"/>
      </rPr>
      <t>冠西電</t>
    </r>
  </si>
  <si>
    <r>
      <rPr>
        <sz val="12"/>
        <color theme="1"/>
        <rFont val="標楷體"/>
        <family val="4"/>
        <charset val="136"/>
      </rPr>
      <t>志聖</t>
    </r>
  </si>
  <si>
    <r>
      <rPr>
        <sz val="12"/>
        <color theme="1"/>
        <rFont val="標楷體"/>
        <family val="4"/>
        <charset val="136"/>
      </rPr>
      <t>華經</t>
    </r>
  </si>
  <si>
    <r>
      <rPr>
        <sz val="12"/>
        <color theme="1"/>
        <rFont val="標楷體"/>
        <family val="4"/>
        <charset val="136"/>
      </rPr>
      <t>資通</t>
    </r>
  </si>
  <si>
    <r>
      <rPr>
        <sz val="12"/>
        <color theme="1"/>
        <rFont val="標楷體"/>
        <family val="4"/>
        <charset val="136"/>
      </rPr>
      <t>立隆電</t>
    </r>
  </si>
  <si>
    <r>
      <rPr>
        <sz val="12"/>
        <color theme="1"/>
        <rFont val="標楷體"/>
        <family val="4"/>
        <charset val="136"/>
      </rPr>
      <t>可成</t>
    </r>
  </si>
  <si>
    <r>
      <rPr>
        <sz val="12"/>
        <color theme="1"/>
        <rFont val="標楷體"/>
        <family val="4"/>
        <charset val="136"/>
      </rPr>
      <t>鉅祥</t>
    </r>
  </si>
  <si>
    <r>
      <rPr>
        <sz val="12"/>
        <color theme="1"/>
        <rFont val="標楷體"/>
        <family val="4"/>
        <charset val="136"/>
      </rPr>
      <t>美隆電</t>
    </r>
  </si>
  <si>
    <r>
      <rPr>
        <sz val="12"/>
        <color theme="1"/>
        <rFont val="標楷體"/>
        <family val="4"/>
        <charset val="136"/>
      </rPr>
      <t>大毅</t>
    </r>
  </si>
  <si>
    <r>
      <rPr>
        <sz val="12"/>
        <color theme="1"/>
        <rFont val="標楷體"/>
        <family val="4"/>
        <charset val="136"/>
      </rPr>
      <t>敦陽科</t>
    </r>
  </si>
  <si>
    <r>
      <rPr>
        <sz val="12"/>
        <color theme="1"/>
        <rFont val="標楷體"/>
        <family val="4"/>
        <charset val="136"/>
      </rPr>
      <t>強茂</t>
    </r>
  </si>
  <si>
    <r>
      <rPr>
        <sz val="12"/>
        <color theme="1"/>
        <rFont val="標楷體"/>
        <family val="4"/>
        <charset val="136"/>
      </rPr>
      <t>連宇</t>
    </r>
  </si>
  <si>
    <r>
      <rPr>
        <sz val="12"/>
        <color theme="1"/>
        <rFont val="標楷體"/>
        <family val="4"/>
        <charset val="136"/>
      </rPr>
      <t>百容</t>
    </r>
  </si>
  <si>
    <r>
      <rPr>
        <sz val="12"/>
        <color theme="1"/>
        <rFont val="標楷體"/>
        <family val="4"/>
        <charset val="136"/>
      </rPr>
      <t>希華</t>
    </r>
  </si>
  <si>
    <r>
      <rPr>
        <sz val="12"/>
        <color theme="1"/>
        <rFont val="標楷體"/>
        <family val="4"/>
        <charset val="136"/>
      </rPr>
      <t>兆赫</t>
    </r>
  </si>
  <si>
    <r>
      <rPr>
        <sz val="12"/>
        <color theme="1"/>
        <rFont val="標楷體"/>
        <family val="4"/>
        <charset val="136"/>
      </rPr>
      <t>一詮</t>
    </r>
  </si>
  <si>
    <r>
      <rPr>
        <sz val="12"/>
        <color theme="1"/>
        <rFont val="標楷體"/>
        <family val="4"/>
        <charset val="136"/>
      </rPr>
      <t>漢平</t>
    </r>
  </si>
  <si>
    <r>
      <rPr>
        <sz val="12"/>
        <color theme="1"/>
        <rFont val="標楷體"/>
        <family val="4"/>
        <charset val="136"/>
      </rPr>
      <t>瑞軒</t>
    </r>
  </si>
  <si>
    <r>
      <rPr>
        <sz val="12"/>
        <color theme="1"/>
        <rFont val="標楷體"/>
        <family val="4"/>
        <charset val="136"/>
      </rPr>
      <t>吉祥全</t>
    </r>
  </si>
  <si>
    <r>
      <rPr>
        <sz val="12"/>
        <color theme="1"/>
        <rFont val="標楷體"/>
        <family val="4"/>
        <charset val="136"/>
      </rPr>
      <t>華新科</t>
    </r>
  </si>
  <si>
    <r>
      <rPr>
        <sz val="12"/>
        <color theme="1"/>
        <rFont val="標楷體"/>
        <family val="4"/>
        <charset val="136"/>
      </rPr>
      <t>揚博</t>
    </r>
  </si>
  <si>
    <r>
      <rPr>
        <sz val="12"/>
        <color theme="1"/>
        <rFont val="標楷體"/>
        <family val="4"/>
        <charset val="136"/>
      </rPr>
      <t>普安</t>
    </r>
  </si>
  <si>
    <r>
      <rPr>
        <sz val="12"/>
        <color theme="1"/>
        <rFont val="標楷體"/>
        <family val="4"/>
        <charset val="136"/>
      </rPr>
      <t>卓越</t>
    </r>
  </si>
  <si>
    <r>
      <rPr>
        <sz val="12"/>
        <color theme="1"/>
        <rFont val="標楷體"/>
        <family val="4"/>
        <charset val="136"/>
      </rPr>
      <t>怡利電</t>
    </r>
  </si>
  <si>
    <r>
      <rPr>
        <sz val="12"/>
        <color theme="1"/>
        <rFont val="標楷體"/>
        <family val="4"/>
        <charset val="136"/>
      </rPr>
      <t>宏達電</t>
    </r>
  </si>
  <si>
    <r>
      <rPr>
        <sz val="12"/>
        <color theme="1"/>
        <rFont val="標楷體"/>
        <family val="4"/>
        <charset val="136"/>
      </rPr>
      <t>國建</t>
    </r>
  </si>
  <si>
    <r>
      <rPr>
        <sz val="12"/>
        <color theme="1"/>
        <rFont val="標楷體"/>
        <family val="4"/>
        <charset val="136"/>
      </rPr>
      <t>國產</t>
    </r>
  </si>
  <si>
    <r>
      <rPr>
        <sz val="12"/>
        <color theme="1"/>
        <rFont val="標楷體"/>
        <family val="4"/>
        <charset val="136"/>
      </rPr>
      <t>國揚</t>
    </r>
  </si>
  <si>
    <r>
      <rPr>
        <sz val="12"/>
        <color theme="1"/>
        <rFont val="標楷體"/>
        <family val="4"/>
        <charset val="136"/>
      </rPr>
      <t>太設</t>
    </r>
  </si>
  <si>
    <r>
      <rPr>
        <sz val="12"/>
        <color theme="1"/>
        <rFont val="標楷體"/>
        <family val="4"/>
        <charset val="136"/>
      </rPr>
      <t>全坤建</t>
    </r>
  </si>
  <si>
    <r>
      <rPr>
        <sz val="12"/>
        <color theme="1"/>
        <rFont val="標楷體"/>
        <family val="4"/>
        <charset val="136"/>
      </rPr>
      <t>太子</t>
    </r>
  </si>
  <si>
    <r>
      <rPr>
        <sz val="12"/>
        <color theme="1"/>
        <rFont val="標楷體"/>
        <family val="4"/>
        <charset val="136"/>
      </rPr>
      <t>龍邦</t>
    </r>
  </si>
  <si>
    <r>
      <rPr>
        <sz val="12"/>
        <color theme="1"/>
        <rFont val="標楷體"/>
        <family val="4"/>
        <charset val="136"/>
      </rPr>
      <t>中工</t>
    </r>
  </si>
  <si>
    <r>
      <rPr>
        <sz val="12"/>
        <color theme="1"/>
        <rFont val="標楷體"/>
        <family val="4"/>
        <charset val="136"/>
      </rPr>
      <t>新建</t>
    </r>
  </si>
  <si>
    <r>
      <rPr>
        <sz val="12"/>
        <color theme="1"/>
        <rFont val="標楷體"/>
        <family val="4"/>
        <charset val="136"/>
      </rPr>
      <t>冠德</t>
    </r>
  </si>
  <si>
    <r>
      <rPr>
        <sz val="12"/>
        <color theme="1"/>
        <rFont val="標楷體"/>
        <family val="4"/>
        <charset val="136"/>
      </rPr>
      <t>京城</t>
    </r>
  </si>
  <si>
    <r>
      <rPr>
        <sz val="12"/>
        <color theme="1"/>
        <rFont val="標楷體"/>
        <family val="4"/>
        <charset val="136"/>
      </rPr>
      <t>宏璟</t>
    </r>
  </si>
  <si>
    <r>
      <rPr>
        <sz val="12"/>
        <color theme="1"/>
        <rFont val="標楷體"/>
        <family val="4"/>
        <charset val="136"/>
      </rPr>
      <t>皇普</t>
    </r>
  </si>
  <si>
    <r>
      <rPr>
        <sz val="12"/>
        <color theme="1"/>
        <rFont val="標楷體"/>
        <family val="4"/>
        <charset val="136"/>
      </rPr>
      <t>華建</t>
    </r>
  </si>
  <si>
    <r>
      <rPr>
        <sz val="12"/>
        <color theme="1"/>
        <rFont val="標楷體"/>
        <family val="4"/>
        <charset val="136"/>
      </rPr>
      <t>宏盛</t>
    </r>
  </si>
  <si>
    <r>
      <rPr>
        <sz val="12"/>
        <color theme="1"/>
        <rFont val="標楷體"/>
        <family val="4"/>
        <charset val="136"/>
      </rPr>
      <t>達欣工</t>
    </r>
  </si>
  <si>
    <r>
      <rPr>
        <sz val="12"/>
        <color theme="1"/>
        <rFont val="標楷體"/>
        <family val="4"/>
        <charset val="136"/>
      </rPr>
      <t>宏普</t>
    </r>
  </si>
  <si>
    <r>
      <rPr>
        <sz val="12"/>
        <color theme="1"/>
        <rFont val="標楷體"/>
        <family val="4"/>
        <charset val="136"/>
      </rPr>
      <t>聯上發</t>
    </r>
  </si>
  <si>
    <r>
      <rPr>
        <sz val="12"/>
        <color theme="1"/>
        <rFont val="標楷體"/>
        <family val="4"/>
        <charset val="136"/>
      </rPr>
      <t>基泰</t>
    </r>
  </si>
  <si>
    <r>
      <rPr>
        <sz val="12"/>
        <color theme="1"/>
        <rFont val="標楷體"/>
        <family val="4"/>
        <charset val="136"/>
      </rPr>
      <t>櫻花建</t>
    </r>
  </si>
  <si>
    <r>
      <rPr>
        <sz val="12"/>
        <color theme="1"/>
        <rFont val="標楷體"/>
        <family val="4"/>
        <charset val="136"/>
      </rPr>
      <t>愛山林</t>
    </r>
  </si>
  <si>
    <r>
      <rPr>
        <sz val="12"/>
        <color theme="1"/>
        <rFont val="標楷體"/>
        <family val="4"/>
        <charset val="136"/>
      </rPr>
      <t>興富發</t>
    </r>
  </si>
  <si>
    <r>
      <rPr>
        <sz val="12"/>
        <color theme="1"/>
        <rFont val="標楷體"/>
        <family val="4"/>
        <charset val="136"/>
      </rPr>
      <t>皇昌</t>
    </r>
  </si>
  <si>
    <r>
      <rPr>
        <sz val="12"/>
        <color theme="1"/>
        <rFont val="標楷體"/>
        <family val="4"/>
        <charset val="136"/>
      </rPr>
      <t>皇翔</t>
    </r>
  </si>
  <si>
    <r>
      <rPr>
        <sz val="12"/>
        <color theme="1"/>
        <rFont val="標楷體"/>
        <family val="4"/>
        <charset val="136"/>
      </rPr>
      <t>根基</t>
    </r>
  </si>
  <si>
    <r>
      <rPr>
        <sz val="12"/>
        <color theme="1"/>
        <rFont val="標楷體"/>
        <family val="4"/>
        <charset val="136"/>
      </rPr>
      <t>日勝生</t>
    </r>
  </si>
  <si>
    <r>
      <rPr>
        <sz val="12"/>
        <color theme="1"/>
        <rFont val="標楷體"/>
        <family val="4"/>
        <charset val="136"/>
      </rPr>
      <t>華固</t>
    </r>
  </si>
  <si>
    <r>
      <rPr>
        <sz val="12"/>
        <color theme="1"/>
        <rFont val="標楷體"/>
        <family val="4"/>
        <charset val="136"/>
      </rPr>
      <t>潤弘</t>
    </r>
  </si>
  <si>
    <r>
      <rPr>
        <sz val="12"/>
        <color theme="1"/>
        <rFont val="標楷體"/>
        <family val="4"/>
        <charset val="136"/>
      </rPr>
      <t>益航</t>
    </r>
  </si>
  <si>
    <r>
      <rPr>
        <sz val="12"/>
        <color theme="1"/>
        <rFont val="標楷體"/>
        <family val="4"/>
        <charset val="136"/>
      </rPr>
      <t>長榮</t>
    </r>
  </si>
  <si>
    <r>
      <rPr>
        <sz val="12"/>
        <color theme="1"/>
        <rFont val="標楷體"/>
        <family val="4"/>
        <charset val="136"/>
      </rPr>
      <t>新興</t>
    </r>
  </si>
  <si>
    <r>
      <rPr>
        <sz val="12"/>
        <color theme="1"/>
        <rFont val="標楷體"/>
        <family val="4"/>
        <charset val="136"/>
      </rPr>
      <t>裕民</t>
    </r>
  </si>
  <si>
    <r>
      <rPr>
        <sz val="12"/>
        <color theme="1"/>
        <rFont val="標楷體"/>
        <family val="4"/>
        <charset val="136"/>
      </rPr>
      <t>榮運</t>
    </r>
  </si>
  <si>
    <r>
      <rPr>
        <sz val="12"/>
        <color theme="1"/>
        <rFont val="標楷體"/>
        <family val="4"/>
        <charset val="136"/>
      </rPr>
      <t>嘉里大榮</t>
    </r>
  </si>
  <si>
    <r>
      <rPr>
        <sz val="12"/>
        <color theme="1"/>
        <rFont val="標楷體"/>
        <family val="4"/>
        <charset val="136"/>
      </rPr>
      <t>陽明</t>
    </r>
  </si>
  <si>
    <r>
      <rPr>
        <sz val="12"/>
        <color theme="1"/>
        <rFont val="標楷體"/>
        <family val="4"/>
        <charset val="136"/>
      </rPr>
      <t>華航</t>
    </r>
  </si>
  <si>
    <r>
      <rPr>
        <sz val="12"/>
        <color theme="1"/>
        <rFont val="標楷體"/>
        <family val="4"/>
        <charset val="136"/>
      </rPr>
      <t>志信</t>
    </r>
  </si>
  <si>
    <r>
      <rPr>
        <sz val="12"/>
        <color theme="1"/>
        <rFont val="標楷體"/>
        <family val="4"/>
        <charset val="136"/>
      </rPr>
      <t>中航</t>
    </r>
  </si>
  <si>
    <r>
      <rPr>
        <sz val="12"/>
        <color theme="1"/>
        <rFont val="標楷體"/>
        <family val="4"/>
        <charset val="136"/>
      </rPr>
      <t>中櫃</t>
    </r>
  </si>
  <si>
    <r>
      <rPr>
        <sz val="12"/>
        <color theme="1"/>
        <rFont val="標楷體"/>
        <family val="4"/>
        <charset val="136"/>
      </rPr>
      <t>東森</t>
    </r>
  </si>
  <si>
    <r>
      <rPr>
        <sz val="12"/>
        <color theme="1"/>
        <rFont val="標楷體"/>
        <family val="4"/>
        <charset val="136"/>
      </rPr>
      <t>萬海</t>
    </r>
  </si>
  <si>
    <r>
      <rPr>
        <sz val="12"/>
        <color theme="1"/>
        <rFont val="標楷體"/>
        <family val="4"/>
        <charset val="136"/>
      </rPr>
      <t>山隆</t>
    </r>
  </si>
  <si>
    <r>
      <rPr>
        <sz val="12"/>
        <color theme="1"/>
        <rFont val="標楷體"/>
        <family val="4"/>
        <charset val="136"/>
      </rPr>
      <t>台航</t>
    </r>
  </si>
  <si>
    <r>
      <rPr>
        <sz val="12"/>
        <color theme="1"/>
        <rFont val="標楷體"/>
        <family val="4"/>
        <charset val="136"/>
      </rPr>
      <t>長榮航</t>
    </r>
  </si>
  <si>
    <r>
      <rPr>
        <sz val="12"/>
        <color theme="1"/>
        <rFont val="標楷體"/>
        <family val="4"/>
        <charset val="136"/>
      </rPr>
      <t>亞航</t>
    </r>
  </si>
  <si>
    <r>
      <rPr>
        <sz val="12"/>
        <color theme="1"/>
        <rFont val="標楷體"/>
        <family val="4"/>
        <charset val="136"/>
      </rPr>
      <t>台灣高鐵</t>
    </r>
  </si>
  <si>
    <r>
      <rPr>
        <sz val="12"/>
        <color theme="1"/>
        <rFont val="標楷體"/>
        <family val="4"/>
        <charset val="136"/>
      </rPr>
      <t>漢翔</t>
    </r>
  </si>
  <si>
    <r>
      <rPr>
        <sz val="12"/>
        <color theme="1"/>
        <rFont val="標楷體"/>
        <family val="4"/>
        <charset val="136"/>
      </rPr>
      <t>台驊投控</t>
    </r>
  </si>
  <si>
    <r>
      <rPr>
        <sz val="12"/>
        <color theme="1"/>
        <rFont val="標楷體"/>
        <family val="4"/>
        <charset val="136"/>
      </rPr>
      <t>慧洋</t>
    </r>
    <r>
      <rPr>
        <sz val="12"/>
        <color theme="1"/>
        <rFont val="Times New Roman"/>
        <family val="1"/>
      </rPr>
      <t>-KY</t>
    </r>
  </si>
  <si>
    <r>
      <rPr>
        <sz val="12"/>
        <color theme="1"/>
        <rFont val="標楷體"/>
        <family val="4"/>
        <charset val="136"/>
      </rPr>
      <t>宅配通</t>
    </r>
  </si>
  <si>
    <r>
      <rPr>
        <sz val="12"/>
        <color theme="1"/>
        <rFont val="標楷體"/>
        <family val="4"/>
        <charset val="136"/>
      </rPr>
      <t>萬企</t>
    </r>
  </si>
  <si>
    <r>
      <rPr>
        <sz val="12"/>
        <color theme="1"/>
        <rFont val="標楷體"/>
        <family val="4"/>
        <charset val="136"/>
      </rPr>
      <t>華園</t>
    </r>
  </si>
  <si>
    <r>
      <rPr>
        <sz val="12"/>
        <color theme="1"/>
        <rFont val="標楷體"/>
        <family val="4"/>
        <charset val="136"/>
      </rPr>
      <t>國賓</t>
    </r>
  </si>
  <si>
    <r>
      <rPr>
        <sz val="12"/>
        <color theme="1"/>
        <rFont val="標楷體"/>
        <family val="4"/>
        <charset val="136"/>
      </rPr>
      <t>六福</t>
    </r>
  </si>
  <si>
    <r>
      <rPr>
        <sz val="12"/>
        <color theme="1"/>
        <rFont val="標楷體"/>
        <family val="4"/>
        <charset val="136"/>
      </rPr>
      <t>第一店</t>
    </r>
  </si>
  <si>
    <r>
      <rPr>
        <sz val="12"/>
        <color theme="1"/>
        <rFont val="標楷體"/>
        <family val="4"/>
        <charset val="136"/>
      </rPr>
      <t>晶華</t>
    </r>
  </si>
  <si>
    <r>
      <rPr>
        <sz val="12"/>
        <color theme="1"/>
        <rFont val="標楷體"/>
        <family val="4"/>
        <charset val="136"/>
      </rPr>
      <t>遠雄來</t>
    </r>
  </si>
  <si>
    <r>
      <rPr>
        <sz val="12"/>
        <color theme="1"/>
        <rFont val="標楷體"/>
        <family val="4"/>
        <charset val="136"/>
      </rPr>
      <t>夏都</t>
    </r>
  </si>
  <si>
    <r>
      <rPr>
        <sz val="12"/>
        <color theme="1"/>
        <rFont val="標楷體"/>
        <family val="4"/>
        <charset val="136"/>
      </rPr>
      <t>美食</t>
    </r>
    <r>
      <rPr>
        <sz val="12"/>
        <color theme="1"/>
        <rFont val="Times New Roman"/>
        <family val="1"/>
      </rPr>
      <t>-KY</t>
    </r>
  </si>
  <si>
    <r>
      <rPr>
        <sz val="12"/>
        <color theme="1"/>
        <rFont val="標楷體"/>
        <family val="4"/>
        <charset val="136"/>
      </rPr>
      <t>王品</t>
    </r>
  </si>
  <si>
    <r>
      <rPr>
        <sz val="12"/>
        <color theme="1"/>
        <rFont val="標楷體"/>
        <family val="4"/>
        <charset val="136"/>
      </rPr>
      <t>雄獅</t>
    </r>
  </si>
  <si>
    <r>
      <rPr>
        <sz val="12"/>
        <color theme="1"/>
        <rFont val="標楷體"/>
        <family val="4"/>
        <charset val="136"/>
      </rPr>
      <t>寒舍</t>
    </r>
  </si>
  <si>
    <r>
      <rPr>
        <sz val="12"/>
        <color theme="1"/>
        <rFont val="標楷體"/>
        <family val="4"/>
        <charset val="136"/>
      </rPr>
      <t>雲品</t>
    </r>
  </si>
  <si>
    <r>
      <rPr>
        <sz val="12"/>
        <color theme="1"/>
        <rFont val="標楷體"/>
        <family val="4"/>
        <charset val="136"/>
      </rPr>
      <t>八方雲集</t>
    </r>
  </si>
  <si>
    <r>
      <rPr>
        <sz val="12"/>
        <color theme="1"/>
        <rFont val="標楷體"/>
        <family val="4"/>
        <charset val="136"/>
      </rPr>
      <t>彰銀</t>
    </r>
  </si>
  <si>
    <r>
      <rPr>
        <sz val="12"/>
        <color theme="1"/>
        <rFont val="標楷體"/>
        <family val="4"/>
        <charset val="136"/>
      </rPr>
      <t>京城銀</t>
    </r>
  </si>
  <si>
    <r>
      <rPr>
        <sz val="12"/>
        <color theme="1"/>
        <rFont val="標楷體"/>
        <family val="4"/>
        <charset val="136"/>
      </rPr>
      <t>台中銀</t>
    </r>
  </si>
  <si>
    <r>
      <rPr>
        <sz val="12"/>
        <color theme="1"/>
        <rFont val="標楷體"/>
        <family val="4"/>
        <charset val="136"/>
      </rPr>
      <t>旺旺保</t>
    </r>
  </si>
  <si>
    <r>
      <rPr>
        <sz val="12"/>
        <color theme="1"/>
        <rFont val="標楷體"/>
        <family val="4"/>
        <charset val="136"/>
      </rPr>
      <t>華票</t>
    </r>
  </si>
  <si>
    <r>
      <rPr>
        <sz val="12"/>
        <color theme="1"/>
        <rFont val="標楷體"/>
        <family val="4"/>
        <charset val="136"/>
      </rPr>
      <t>台產</t>
    </r>
  </si>
  <si>
    <r>
      <rPr>
        <sz val="12"/>
        <color theme="1"/>
        <rFont val="標楷體"/>
        <family val="4"/>
        <charset val="136"/>
      </rPr>
      <t>臺企銀</t>
    </r>
  </si>
  <si>
    <r>
      <rPr>
        <sz val="12"/>
        <color theme="1"/>
        <rFont val="標楷體"/>
        <family val="4"/>
        <charset val="136"/>
      </rPr>
      <t>高雄銀</t>
    </r>
  </si>
  <si>
    <r>
      <rPr>
        <sz val="12"/>
        <color theme="1"/>
        <rFont val="標楷體"/>
        <family val="4"/>
        <charset val="136"/>
      </rPr>
      <t>聯邦銀</t>
    </r>
  </si>
  <si>
    <r>
      <rPr>
        <sz val="12"/>
        <color theme="1"/>
        <rFont val="標楷體"/>
        <family val="4"/>
        <charset val="136"/>
      </rPr>
      <t>台開</t>
    </r>
  </si>
  <si>
    <r>
      <rPr>
        <sz val="12"/>
        <color theme="1"/>
        <rFont val="標楷體"/>
        <family val="4"/>
        <charset val="136"/>
      </rPr>
      <t>遠東銀</t>
    </r>
  </si>
  <si>
    <r>
      <rPr>
        <sz val="12"/>
        <color theme="1"/>
        <rFont val="標楷體"/>
        <family val="4"/>
        <charset val="136"/>
      </rPr>
      <t>安泰銀</t>
    </r>
  </si>
  <si>
    <r>
      <rPr>
        <sz val="12"/>
        <color theme="1"/>
        <rFont val="標楷體"/>
        <family val="4"/>
        <charset val="136"/>
      </rPr>
      <t>新產</t>
    </r>
  </si>
  <si>
    <r>
      <rPr>
        <sz val="12"/>
        <color theme="1"/>
        <rFont val="標楷體"/>
        <family val="4"/>
        <charset val="136"/>
      </rPr>
      <t>中再保</t>
    </r>
  </si>
  <si>
    <r>
      <rPr>
        <sz val="12"/>
        <color theme="1"/>
        <rFont val="標楷體"/>
        <family val="4"/>
        <charset val="136"/>
      </rPr>
      <t>第一保</t>
    </r>
  </si>
  <si>
    <r>
      <rPr>
        <sz val="12"/>
        <color theme="1"/>
        <rFont val="標楷體"/>
        <family val="4"/>
        <charset val="136"/>
      </rPr>
      <t>統一證</t>
    </r>
  </si>
  <si>
    <r>
      <rPr>
        <sz val="12"/>
        <color theme="1"/>
        <rFont val="標楷體"/>
        <family val="4"/>
        <charset val="136"/>
      </rPr>
      <t>三商壽</t>
    </r>
  </si>
  <si>
    <r>
      <rPr>
        <sz val="12"/>
        <color theme="1"/>
        <rFont val="標楷體"/>
        <family val="4"/>
        <charset val="136"/>
      </rPr>
      <t>華南金</t>
    </r>
  </si>
  <si>
    <r>
      <rPr>
        <sz val="12"/>
        <color theme="1"/>
        <rFont val="標楷體"/>
        <family val="4"/>
        <charset val="136"/>
      </rPr>
      <t>富邦金</t>
    </r>
  </si>
  <si>
    <r>
      <rPr>
        <sz val="12"/>
        <color theme="1"/>
        <rFont val="標楷體"/>
        <family val="4"/>
        <charset val="136"/>
      </rPr>
      <t>國泰金</t>
    </r>
  </si>
  <si>
    <r>
      <rPr>
        <sz val="12"/>
        <color theme="1"/>
        <rFont val="標楷體"/>
        <family val="4"/>
        <charset val="136"/>
      </rPr>
      <t>開發金</t>
    </r>
  </si>
  <si>
    <r>
      <rPr>
        <sz val="12"/>
        <color theme="1"/>
        <rFont val="標楷體"/>
        <family val="4"/>
        <charset val="136"/>
      </rPr>
      <t>玉山金</t>
    </r>
  </si>
  <si>
    <r>
      <rPr>
        <sz val="12"/>
        <color theme="1"/>
        <rFont val="標楷體"/>
        <family val="4"/>
        <charset val="136"/>
      </rPr>
      <t>元大金</t>
    </r>
  </si>
  <si>
    <r>
      <rPr>
        <sz val="12"/>
        <color theme="1"/>
        <rFont val="標楷體"/>
        <family val="4"/>
        <charset val="136"/>
      </rPr>
      <t>兆豐金</t>
    </r>
  </si>
  <si>
    <r>
      <rPr>
        <sz val="12"/>
        <color theme="1"/>
        <rFont val="標楷體"/>
        <family val="4"/>
        <charset val="136"/>
      </rPr>
      <t>台新金</t>
    </r>
  </si>
  <si>
    <r>
      <rPr>
        <sz val="12"/>
        <color theme="1"/>
        <rFont val="標楷體"/>
        <family val="4"/>
        <charset val="136"/>
      </rPr>
      <t>新光金</t>
    </r>
  </si>
  <si>
    <r>
      <rPr>
        <sz val="12"/>
        <color theme="1"/>
        <rFont val="標楷體"/>
        <family val="4"/>
        <charset val="136"/>
      </rPr>
      <t>國票金</t>
    </r>
  </si>
  <si>
    <r>
      <rPr>
        <sz val="12"/>
        <color theme="1"/>
        <rFont val="標楷體"/>
        <family val="4"/>
        <charset val="136"/>
      </rPr>
      <t>永豐金</t>
    </r>
  </si>
  <si>
    <r>
      <rPr>
        <sz val="12"/>
        <color theme="1"/>
        <rFont val="標楷體"/>
        <family val="4"/>
        <charset val="136"/>
      </rPr>
      <t>中信金</t>
    </r>
  </si>
  <si>
    <r>
      <rPr>
        <sz val="12"/>
        <color theme="1"/>
        <rFont val="標楷體"/>
        <family val="4"/>
        <charset val="136"/>
      </rPr>
      <t>第一金</t>
    </r>
  </si>
  <si>
    <r>
      <rPr>
        <sz val="12"/>
        <color theme="1"/>
        <rFont val="標楷體"/>
        <family val="4"/>
        <charset val="136"/>
      </rPr>
      <t>王道銀行</t>
    </r>
  </si>
  <si>
    <r>
      <rPr>
        <sz val="12"/>
        <color theme="1"/>
        <rFont val="標楷體"/>
        <family val="4"/>
        <charset val="136"/>
      </rPr>
      <t>欣欣</t>
    </r>
  </si>
  <si>
    <r>
      <rPr>
        <sz val="12"/>
        <color theme="1"/>
        <rFont val="標楷體"/>
        <family val="4"/>
        <charset val="136"/>
      </rPr>
      <t>遠百</t>
    </r>
  </si>
  <si>
    <r>
      <rPr>
        <sz val="12"/>
        <color theme="1"/>
        <rFont val="標楷體"/>
        <family val="4"/>
        <charset val="136"/>
      </rPr>
      <t>匯僑</t>
    </r>
  </si>
  <si>
    <r>
      <rPr>
        <sz val="12"/>
        <color theme="1"/>
        <rFont val="標楷體"/>
        <family val="4"/>
        <charset val="136"/>
      </rPr>
      <t>三商</t>
    </r>
  </si>
  <si>
    <r>
      <rPr>
        <sz val="12"/>
        <color theme="1"/>
        <rFont val="標楷體"/>
        <family val="4"/>
        <charset val="136"/>
      </rPr>
      <t>高林</t>
    </r>
  </si>
  <si>
    <r>
      <rPr>
        <sz val="12"/>
        <color theme="1"/>
        <rFont val="標楷體"/>
        <family val="4"/>
        <charset val="136"/>
      </rPr>
      <t>特力</t>
    </r>
  </si>
  <si>
    <r>
      <rPr>
        <sz val="12"/>
        <color theme="1"/>
        <rFont val="標楷體"/>
        <family val="4"/>
        <charset val="136"/>
      </rPr>
      <t>統領</t>
    </r>
  </si>
  <si>
    <r>
      <rPr>
        <sz val="12"/>
        <color theme="1"/>
        <rFont val="標楷體"/>
        <family val="4"/>
        <charset val="136"/>
      </rPr>
      <t>麗嬰房</t>
    </r>
  </si>
  <si>
    <r>
      <rPr>
        <sz val="12"/>
        <color theme="1"/>
        <rFont val="標楷體"/>
        <family val="4"/>
        <charset val="136"/>
      </rPr>
      <t>統一超</t>
    </r>
  </si>
  <si>
    <r>
      <rPr>
        <sz val="12"/>
        <color theme="1"/>
        <rFont val="標楷體"/>
        <family val="4"/>
        <charset val="136"/>
      </rPr>
      <t>農林</t>
    </r>
  </si>
  <si>
    <r>
      <rPr>
        <sz val="12"/>
        <color theme="1"/>
        <rFont val="標楷體"/>
        <family val="4"/>
        <charset val="136"/>
      </rPr>
      <t>潤泰全</t>
    </r>
  </si>
  <si>
    <r>
      <rPr>
        <sz val="12"/>
        <color theme="1"/>
        <rFont val="標楷體"/>
        <family val="4"/>
        <charset val="136"/>
      </rPr>
      <t>鼎固</t>
    </r>
    <r>
      <rPr>
        <sz val="12"/>
        <color theme="1"/>
        <rFont val="Times New Roman"/>
        <family val="1"/>
      </rPr>
      <t>-KY</t>
    </r>
  </si>
  <si>
    <r>
      <rPr>
        <sz val="12"/>
        <color theme="1"/>
        <rFont val="標楷體"/>
        <family val="4"/>
        <charset val="136"/>
      </rPr>
      <t>淘帝</t>
    </r>
    <r>
      <rPr>
        <sz val="12"/>
        <color theme="1"/>
        <rFont val="Times New Roman"/>
        <family val="1"/>
      </rPr>
      <t>-KY</t>
    </r>
  </si>
  <si>
    <r>
      <rPr>
        <sz val="12"/>
        <color theme="1"/>
        <rFont val="標楷體"/>
        <family val="4"/>
        <charset val="136"/>
      </rPr>
      <t>客思達</t>
    </r>
    <r>
      <rPr>
        <sz val="12"/>
        <color theme="1"/>
        <rFont val="Times New Roman"/>
        <family val="1"/>
      </rPr>
      <t>-KY</t>
    </r>
  </si>
  <si>
    <r>
      <rPr>
        <sz val="12"/>
        <color theme="1"/>
        <rFont val="標楷體"/>
        <family val="4"/>
        <charset val="136"/>
      </rPr>
      <t>凱羿</t>
    </r>
    <r>
      <rPr>
        <sz val="12"/>
        <color theme="1"/>
        <rFont val="Times New Roman"/>
        <family val="1"/>
      </rPr>
      <t>-KY</t>
    </r>
  </si>
  <si>
    <r>
      <rPr>
        <sz val="12"/>
        <color theme="1"/>
        <rFont val="標楷體"/>
        <family val="4"/>
        <charset val="136"/>
      </rPr>
      <t>三商家購</t>
    </r>
  </si>
  <si>
    <r>
      <rPr>
        <sz val="12"/>
        <color theme="1"/>
        <rFont val="標楷體"/>
        <family val="4"/>
        <charset val="136"/>
      </rPr>
      <t>歐格</t>
    </r>
  </si>
  <si>
    <r>
      <rPr>
        <sz val="12"/>
        <color theme="1"/>
        <rFont val="標楷體"/>
        <family val="4"/>
        <charset val="136"/>
      </rPr>
      <t>健和興</t>
    </r>
  </si>
  <si>
    <r>
      <rPr>
        <sz val="12"/>
        <color theme="1"/>
        <rFont val="標楷體"/>
        <family val="4"/>
        <charset val="136"/>
      </rPr>
      <t>豐達科</t>
    </r>
  </si>
  <si>
    <r>
      <rPr>
        <sz val="12"/>
        <color theme="1"/>
        <rFont val="標楷體"/>
        <family val="4"/>
        <charset val="136"/>
      </rPr>
      <t>神基</t>
    </r>
  </si>
  <si>
    <r>
      <rPr>
        <sz val="12"/>
        <color theme="1"/>
        <rFont val="標楷體"/>
        <family val="4"/>
        <charset val="136"/>
      </rPr>
      <t>晶豪科</t>
    </r>
  </si>
  <si>
    <r>
      <rPr>
        <sz val="12"/>
        <color theme="1"/>
        <rFont val="標楷體"/>
        <family val="4"/>
        <charset val="136"/>
      </rPr>
      <t>大立光</t>
    </r>
  </si>
  <si>
    <r>
      <rPr>
        <sz val="12"/>
        <color theme="1"/>
        <rFont val="標楷體"/>
        <family val="4"/>
        <charset val="136"/>
      </rPr>
      <t>華立</t>
    </r>
  </si>
  <si>
    <r>
      <rPr>
        <sz val="12"/>
        <color theme="1"/>
        <rFont val="標楷體"/>
        <family val="4"/>
        <charset val="136"/>
      </rPr>
      <t>今皓</t>
    </r>
  </si>
  <si>
    <r>
      <rPr>
        <sz val="12"/>
        <color theme="1"/>
        <rFont val="標楷體"/>
        <family val="4"/>
        <charset val="136"/>
      </rPr>
      <t>晟銘電</t>
    </r>
  </si>
  <si>
    <r>
      <rPr>
        <sz val="12"/>
        <color theme="1"/>
        <rFont val="標楷體"/>
        <family val="4"/>
        <charset val="136"/>
      </rPr>
      <t>聯陽</t>
    </r>
  </si>
  <si>
    <r>
      <rPr>
        <sz val="12"/>
        <color theme="1"/>
        <rFont val="標楷體"/>
        <family val="4"/>
        <charset val="136"/>
      </rPr>
      <t>全漢</t>
    </r>
  </si>
  <si>
    <r>
      <rPr>
        <sz val="12"/>
        <color theme="1"/>
        <rFont val="標楷體"/>
        <family val="4"/>
        <charset val="136"/>
      </rPr>
      <t>嘉晶</t>
    </r>
  </si>
  <si>
    <r>
      <rPr>
        <sz val="12"/>
        <color theme="1"/>
        <rFont val="標楷體"/>
        <family val="4"/>
        <charset val="136"/>
      </rPr>
      <t>奇鋐</t>
    </r>
  </si>
  <si>
    <r>
      <rPr>
        <sz val="12"/>
        <color theme="1"/>
        <rFont val="標楷體"/>
        <family val="4"/>
        <charset val="136"/>
      </rPr>
      <t>同開</t>
    </r>
  </si>
  <si>
    <r>
      <rPr>
        <sz val="12"/>
        <color theme="1"/>
        <rFont val="標楷體"/>
        <family val="4"/>
        <charset val="136"/>
      </rPr>
      <t>亞光</t>
    </r>
  </si>
  <si>
    <r>
      <rPr>
        <sz val="12"/>
        <color theme="1"/>
        <rFont val="標楷體"/>
        <family val="4"/>
        <charset val="136"/>
      </rPr>
      <t>鴻名</t>
    </r>
  </si>
  <si>
    <r>
      <rPr>
        <sz val="12"/>
        <color theme="1"/>
        <rFont val="標楷體"/>
        <family val="4"/>
        <charset val="136"/>
      </rPr>
      <t>威強電</t>
    </r>
  </si>
  <si>
    <r>
      <rPr>
        <sz val="12"/>
        <color theme="1"/>
        <rFont val="標楷體"/>
        <family val="4"/>
        <charset val="136"/>
      </rPr>
      <t>信邦</t>
    </r>
  </si>
  <si>
    <r>
      <rPr>
        <sz val="12"/>
        <color theme="1"/>
        <rFont val="標楷體"/>
        <family val="4"/>
        <charset val="136"/>
      </rPr>
      <t>憶聲</t>
    </r>
  </si>
  <si>
    <r>
      <rPr>
        <sz val="12"/>
        <color theme="1"/>
        <rFont val="標楷體"/>
        <family val="4"/>
        <charset val="136"/>
      </rPr>
      <t>星通</t>
    </r>
  </si>
  <si>
    <r>
      <rPr>
        <sz val="12"/>
        <color theme="1"/>
        <rFont val="標楷體"/>
        <family val="4"/>
        <charset val="136"/>
      </rPr>
      <t>禾伸堂</t>
    </r>
  </si>
  <si>
    <r>
      <rPr>
        <sz val="12"/>
        <color theme="1"/>
        <rFont val="標楷體"/>
        <family val="4"/>
        <charset val="136"/>
      </rPr>
      <t>盛達</t>
    </r>
  </si>
  <si>
    <r>
      <rPr>
        <sz val="12"/>
        <color theme="1"/>
        <rFont val="標楷體"/>
        <family val="4"/>
        <charset val="136"/>
      </rPr>
      <t>增你強</t>
    </r>
  </si>
  <si>
    <r>
      <rPr>
        <sz val="12"/>
        <color theme="1"/>
        <rFont val="標楷體"/>
        <family val="4"/>
        <charset val="136"/>
      </rPr>
      <t>零壹</t>
    </r>
  </si>
  <si>
    <r>
      <rPr>
        <sz val="12"/>
        <color theme="1"/>
        <rFont val="標楷體"/>
        <family val="4"/>
        <charset val="136"/>
      </rPr>
      <t>德律</t>
    </r>
  </si>
  <si>
    <r>
      <rPr>
        <sz val="12"/>
        <color theme="1"/>
        <rFont val="標楷體"/>
        <family val="4"/>
        <charset val="136"/>
      </rPr>
      <t>佰鴻</t>
    </r>
  </si>
  <si>
    <r>
      <rPr>
        <sz val="12"/>
        <color theme="1"/>
        <rFont val="標楷體"/>
        <family val="4"/>
        <charset val="136"/>
      </rPr>
      <t>偉訓</t>
    </r>
  </si>
  <si>
    <r>
      <rPr>
        <sz val="12"/>
        <color theme="1"/>
        <rFont val="標楷體"/>
        <family val="4"/>
        <charset val="136"/>
      </rPr>
      <t>威健</t>
    </r>
  </si>
  <si>
    <r>
      <rPr>
        <sz val="12"/>
        <color theme="1"/>
        <rFont val="標楷體"/>
        <family val="4"/>
        <charset val="136"/>
      </rPr>
      <t>聯詠</t>
    </r>
  </si>
  <si>
    <r>
      <rPr>
        <sz val="12"/>
        <color theme="1"/>
        <rFont val="標楷體"/>
        <family val="4"/>
        <charset val="136"/>
      </rPr>
      <t>智原</t>
    </r>
  </si>
  <si>
    <r>
      <rPr>
        <sz val="12"/>
        <color theme="1"/>
        <rFont val="標楷體"/>
        <family val="4"/>
        <charset val="136"/>
      </rPr>
      <t>文曄</t>
    </r>
  </si>
  <si>
    <r>
      <rPr>
        <sz val="12"/>
        <color theme="1"/>
        <rFont val="標楷體"/>
        <family val="4"/>
        <charset val="136"/>
      </rPr>
      <t>欣興</t>
    </r>
  </si>
  <si>
    <r>
      <rPr>
        <sz val="12"/>
        <color theme="1"/>
        <rFont val="標楷體"/>
        <family val="4"/>
        <charset val="136"/>
      </rPr>
      <t>全台</t>
    </r>
  </si>
  <si>
    <r>
      <rPr>
        <sz val="12"/>
        <color theme="1"/>
        <rFont val="標楷體"/>
        <family val="4"/>
        <charset val="136"/>
      </rPr>
      <t>遠見</t>
    </r>
  </si>
  <si>
    <r>
      <rPr>
        <sz val="12"/>
        <color theme="1"/>
        <rFont val="標楷體"/>
        <family val="4"/>
        <charset val="136"/>
      </rPr>
      <t>揚智</t>
    </r>
  </si>
  <si>
    <r>
      <rPr>
        <sz val="12"/>
        <color theme="1"/>
        <rFont val="標楷體"/>
        <family val="4"/>
        <charset val="136"/>
      </rPr>
      <t>晶技</t>
    </r>
  </si>
  <si>
    <r>
      <rPr>
        <sz val="12"/>
        <color theme="1"/>
        <rFont val="標楷體"/>
        <family val="4"/>
        <charset val="136"/>
      </rPr>
      <t>科風</t>
    </r>
  </si>
  <si>
    <r>
      <rPr>
        <sz val="12"/>
        <color theme="1"/>
        <rFont val="標楷體"/>
        <family val="4"/>
        <charset val="136"/>
      </rPr>
      <t>健鼎</t>
    </r>
  </si>
  <si>
    <r>
      <rPr>
        <sz val="12"/>
        <color theme="1"/>
        <rFont val="標楷體"/>
        <family val="4"/>
        <charset val="136"/>
      </rPr>
      <t>台灣大</t>
    </r>
  </si>
  <si>
    <r>
      <rPr>
        <sz val="12"/>
        <color theme="1"/>
        <rFont val="標楷體"/>
        <family val="4"/>
        <charset val="136"/>
      </rPr>
      <t>建碁</t>
    </r>
  </si>
  <si>
    <r>
      <rPr>
        <sz val="12"/>
        <color theme="1"/>
        <rFont val="標楷體"/>
        <family val="4"/>
        <charset val="136"/>
      </rPr>
      <t>訊舟</t>
    </r>
  </si>
  <si>
    <r>
      <rPr>
        <sz val="12"/>
        <color theme="1"/>
        <rFont val="標楷體"/>
        <family val="4"/>
        <charset val="136"/>
      </rPr>
      <t>益登</t>
    </r>
  </si>
  <si>
    <r>
      <rPr>
        <sz val="12"/>
        <color theme="1"/>
        <rFont val="標楷體"/>
        <family val="4"/>
        <charset val="136"/>
      </rPr>
      <t>和鑫</t>
    </r>
  </si>
  <si>
    <r>
      <rPr>
        <sz val="12"/>
        <color theme="1"/>
        <rFont val="標楷體"/>
        <family val="4"/>
        <charset val="136"/>
      </rPr>
      <t>鈺德</t>
    </r>
  </si>
  <si>
    <r>
      <rPr>
        <sz val="12"/>
        <color theme="1"/>
        <rFont val="標楷體"/>
        <family val="4"/>
        <charset val="136"/>
      </rPr>
      <t>力特</t>
    </r>
  </si>
  <si>
    <r>
      <rPr>
        <sz val="12"/>
        <color theme="1"/>
        <rFont val="標楷體"/>
        <family val="4"/>
        <charset val="136"/>
      </rPr>
      <t>夆典</t>
    </r>
  </si>
  <si>
    <r>
      <rPr>
        <sz val="12"/>
        <color theme="1"/>
        <rFont val="標楷體"/>
        <family val="4"/>
        <charset val="136"/>
      </rPr>
      <t>立萬利</t>
    </r>
  </si>
  <si>
    <r>
      <rPr>
        <sz val="12"/>
        <color theme="1"/>
        <rFont val="標楷體"/>
        <family val="4"/>
        <charset val="136"/>
      </rPr>
      <t>蔚華科</t>
    </r>
  </si>
  <si>
    <r>
      <rPr>
        <sz val="12"/>
        <color theme="1"/>
        <rFont val="標楷體"/>
        <family val="4"/>
        <charset val="136"/>
      </rPr>
      <t>總太</t>
    </r>
  </si>
  <si>
    <r>
      <rPr>
        <sz val="12"/>
        <color theme="1"/>
        <rFont val="標楷體"/>
        <family val="4"/>
        <charset val="136"/>
      </rPr>
      <t>喬鼎</t>
    </r>
  </si>
  <si>
    <r>
      <rPr>
        <sz val="12"/>
        <color theme="1"/>
        <rFont val="標楷體"/>
        <family val="4"/>
        <charset val="136"/>
      </rPr>
      <t>立德</t>
    </r>
  </si>
  <si>
    <r>
      <rPr>
        <sz val="12"/>
        <color theme="1"/>
        <rFont val="標楷體"/>
        <family val="4"/>
        <charset val="136"/>
      </rPr>
      <t>華晶科</t>
    </r>
  </si>
  <si>
    <r>
      <rPr>
        <sz val="12"/>
        <color theme="1"/>
        <rFont val="標楷體"/>
        <family val="4"/>
        <charset val="136"/>
      </rPr>
      <t>銘異</t>
    </r>
  </si>
  <si>
    <r>
      <rPr>
        <sz val="12"/>
        <color theme="1"/>
        <rFont val="標楷體"/>
        <family val="4"/>
        <charset val="136"/>
      </rPr>
      <t>建漢</t>
    </r>
  </si>
  <si>
    <r>
      <rPr>
        <sz val="12"/>
        <color theme="1"/>
        <rFont val="標楷體"/>
        <family val="4"/>
        <charset val="136"/>
      </rPr>
      <t>日電貿</t>
    </r>
  </si>
  <si>
    <r>
      <rPr>
        <sz val="12"/>
        <color theme="1"/>
        <rFont val="標楷體"/>
        <family val="4"/>
        <charset val="136"/>
      </rPr>
      <t>鴻碩</t>
    </r>
  </si>
  <si>
    <r>
      <rPr>
        <sz val="12"/>
        <color theme="1"/>
        <rFont val="標楷體"/>
        <family val="4"/>
        <charset val="136"/>
      </rPr>
      <t>聯傑</t>
    </r>
  </si>
  <si>
    <r>
      <rPr>
        <sz val="12"/>
        <color theme="1"/>
        <rFont val="標楷體"/>
        <family val="4"/>
        <charset val="136"/>
      </rPr>
      <t>一零四</t>
    </r>
  </si>
  <si>
    <r>
      <rPr>
        <sz val="12"/>
        <color theme="1"/>
        <rFont val="標楷體"/>
        <family val="4"/>
        <charset val="136"/>
      </rPr>
      <t>耀登</t>
    </r>
  </si>
  <si>
    <r>
      <rPr>
        <sz val="12"/>
        <color theme="1"/>
        <rFont val="標楷體"/>
        <family val="4"/>
        <charset val="136"/>
      </rPr>
      <t>正達</t>
    </r>
  </si>
  <si>
    <r>
      <rPr>
        <sz val="12"/>
        <color theme="1"/>
        <rFont val="標楷體"/>
        <family val="4"/>
        <charset val="136"/>
      </rPr>
      <t>景岳</t>
    </r>
  </si>
  <si>
    <r>
      <rPr>
        <sz val="12"/>
        <color theme="1"/>
        <rFont val="標楷體"/>
        <family val="4"/>
        <charset val="136"/>
      </rPr>
      <t>大量</t>
    </r>
  </si>
  <si>
    <r>
      <rPr>
        <sz val="12"/>
        <color theme="1"/>
        <rFont val="標楷體"/>
        <family val="4"/>
        <charset val="136"/>
      </rPr>
      <t>景碩</t>
    </r>
  </si>
  <si>
    <r>
      <rPr>
        <sz val="12"/>
        <color theme="1"/>
        <rFont val="標楷體"/>
        <family val="4"/>
        <charset val="136"/>
      </rPr>
      <t>全科</t>
    </r>
  </si>
  <si>
    <r>
      <rPr>
        <sz val="12"/>
        <color theme="1"/>
        <rFont val="標楷體"/>
        <family val="4"/>
        <charset val="136"/>
      </rPr>
      <t>晟鈦</t>
    </r>
  </si>
  <si>
    <r>
      <rPr>
        <sz val="12"/>
        <color theme="1"/>
        <rFont val="標楷體"/>
        <family val="4"/>
        <charset val="136"/>
      </rPr>
      <t>緯創</t>
    </r>
  </si>
  <si>
    <r>
      <rPr>
        <sz val="12"/>
        <color theme="1"/>
        <rFont val="標楷體"/>
        <family val="4"/>
        <charset val="136"/>
      </rPr>
      <t>虹冠電</t>
    </r>
  </si>
  <si>
    <r>
      <rPr>
        <sz val="12"/>
        <color theme="1"/>
        <rFont val="標楷體"/>
        <family val="4"/>
        <charset val="136"/>
      </rPr>
      <t>昇陽</t>
    </r>
  </si>
  <si>
    <r>
      <rPr>
        <sz val="12"/>
        <color theme="1"/>
        <rFont val="標楷體"/>
        <family val="4"/>
        <charset val="136"/>
      </rPr>
      <t>勝德</t>
    </r>
  </si>
  <si>
    <r>
      <rPr>
        <sz val="12"/>
        <color theme="1"/>
        <rFont val="標楷體"/>
        <family val="4"/>
        <charset val="136"/>
      </rPr>
      <t>昇貿</t>
    </r>
  </si>
  <si>
    <r>
      <rPr>
        <sz val="12"/>
        <color theme="1"/>
        <rFont val="標楷體"/>
        <family val="4"/>
        <charset val="136"/>
      </rPr>
      <t>聯德</t>
    </r>
  </si>
  <si>
    <r>
      <rPr>
        <sz val="12"/>
        <color theme="1"/>
        <rFont val="標楷體"/>
        <family val="4"/>
        <charset val="136"/>
      </rPr>
      <t>閎暉</t>
    </r>
  </si>
  <si>
    <r>
      <rPr>
        <sz val="12"/>
        <color theme="1"/>
        <rFont val="標楷體"/>
        <family val="4"/>
        <charset val="136"/>
      </rPr>
      <t>弘憶股</t>
    </r>
  </si>
  <si>
    <r>
      <rPr>
        <sz val="12"/>
        <color theme="1"/>
        <rFont val="標楷體"/>
        <family val="4"/>
        <charset val="136"/>
      </rPr>
      <t>同泰</t>
    </r>
  </si>
  <si>
    <r>
      <rPr>
        <sz val="12"/>
        <color theme="1"/>
        <rFont val="標楷體"/>
        <family val="4"/>
        <charset val="136"/>
      </rPr>
      <t>泰碩</t>
    </r>
  </si>
  <si>
    <r>
      <rPr>
        <sz val="12"/>
        <color theme="1"/>
        <rFont val="標楷體"/>
        <family val="4"/>
        <charset val="136"/>
      </rPr>
      <t>麗清</t>
    </r>
  </si>
  <si>
    <r>
      <rPr>
        <sz val="12"/>
        <color theme="1"/>
        <rFont val="標楷體"/>
        <family val="4"/>
        <charset val="136"/>
      </rPr>
      <t>奇偶</t>
    </r>
  </si>
  <si>
    <r>
      <rPr>
        <sz val="12"/>
        <color theme="1"/>
        <rFont val="標楷體"/>
        <family val="4"/>
        <charset val="136"/>
      </rPr>
      <t>新日興</t>
    </r>
  </si>
  <si>
    <r>
      <rPr>
        <sz val="12"/>
        <color theme="1"/>
        <rFont val="標楷體"/>
        <family val="4"/>
        <charset val="136"/>
      </rPr>
      <t>明泰</t>
    </r>
  </si>
  <si>
    <r>
      <rPr>
        <sz val="12"/>
        <color theme="1"/>
        <rFont val="標楷體"/>
        <family val="4"/>
        <charset val="136"/>
      </rPr>
      <t>新世紀</t>
    </r>
  </si>
  <si>
    <r>
      <rPr>
        <sz val="12"/>
        <color theme="1"/>
        <rFont val="標楷體"/>
        <family val="4"/>
        <charset val="136"/>
      </rPr>
      <t>玉晶光</t>
    </r>
  </si>
  <si>
    <r>
      <rPr>
        <sz val="12"/>
        <color theme="1"/>
        <rFont val="標楷體"/>
        <family val="4"/>
        <charset val="136"/>
      </rPr>
      <t>京鼎</t>
    </r>
  </si>
  <si>
    <r>
      <rPr>
        <sz val="12"/>
        <color theme="1"/>
        <rFont val="標楷體"/>
        <family val="4"/>
        <charset val="136"/>
      </rPr>
      <t>融程電</t>
    </r>
  </si>
  <si>
    <r>
      <rPr>
        <sz val="12"/>
        <color theme="1"/>
        <rFont val="標楷體"/>
        <family val="4"/>
        <charset val="136"/>
      </rPr>
      <t>譁裕</t>
    </r>
  </si>
  <si>
    <r>
      <rPr>
        <sz val="12"/>
        <color theme="1"/>
        <rFont val="標楷體"/>
        <family val="4"/>
        <charset val="136"/>
      </rPr>
      <t>台端</t>
    </r>
  </si>
  <si>
    <r>
      <rPr>
        <sz val="12"/>
        <color theme="1"/>
        <rFont val="標楷體"/>
        <family val="4"/>
        <charset val="136"/>
      </rPr>
      <t>榮創</t>
    </r>
  </si>
  <si>
    <r>
      <rPr>
        <sz val="12"/>
        <color theme="1"/>
        <rFont val="標楷體"/>
        <family val="4"/>
        <charset val="136"/>
      </rPr>
      <t>創意</t>
    </r>
  </si>
  <si>
    <r>
      <rPr>
        <sz val="12"/>
        <color theme="1"/>
        <rFont val="標楷體"/>
        <family val="4"/>
        <charset val="136"/>
      </rPr>
      <t>聯鈞</t>
    </r>
  </si>
  <si>
    <r>
      <rPr>
        <sz val="12"/>
        <color theme="1"/>
        <rFont val="標楷體"/>
        <family val="4"/>
        <charset val="136"/>
      </rPr>
      <t>晶睿</t>
    </r>
  </si>
  <si>
    <r>
      <rPr>
        <sz val="12"/>
        <color theme="1"/>
        <rFont val="標楷體"/>
        <family val="4"/>
        <charset val="136"/>
      </rPr>
      <t>群創</t>
    </r>
  </si>
  <si>
    <r>
      <rPr>
        <sz val="12"/>
        <color theme="1"/>
        <rFont val="標楷體"/>
        <family val="4"/>
        <charset val="136"/>
      </rPr>
      <t>誠研</t>
    </r>
  </si>
  <si>
    <r>
      <rPr>
        <sz val="12"/>
        <color theme="1"/>
        <rFont val="標楷體"/>
        <family val="4"/>
        <charset val="136"/>
      </rPr>
      <t>維熹</t>
    </r>
  </si>
  <si>
    <r>
      <rPr>
        <sz val="12"/>
        <color theme="1"/>
        <rFont val="標楷體"/>
        <family val="4"/>
        <charset val="136"/>
      </rPr>
      <t>揚明光</t>
    </r>
  </si>
  <si>
    <r>
      <rPr>
        <sz val="12"/>
        <color theme="1"/>
        <rFont val="標楷體"/>
        <family val="4"/>
        <charset val="136"/>
      </rPr>
      <t>華擎</t>
    </r>
  </si>
  <si>
    <r>
      <rPr>
        <sz val="12"/>
        <color theme="1"/>
        <rFont val="標楷體"/>
        <family val="4"/>
        <charset val="136"/>
      </rPr>
      <t>柏騰</t>
    </r>
  </si>
  <si>
    <r>
      <rPr>
        <sz val="12"/>
        <color theme="1"/>
        <rFont val="標楷體"/>
        <family val="4"/>
        <charset val="136"/>
      </rPr>
      <t>安馳</t>
    </r>
  </si>
  <si>
    <r>
      <rPr>
        <sz val="12"/>
        <color theme="1"/>
        <rFont val="標楷體"/>
        <family val="4"/>
        <charset val="136"/>
      </rPr>
      <t>晶相光</t>
    </r>
  </si>
  <si>
    <r>
      <rPr>
        <sz val="12"/>
        <color theme="1"/>
        <rFont val="標楷體"/>
        <family val="4"/>
        <charset val="136"/>
      </rPr>
      <t>台勝科</t>
    </r>
  </si>
  <si>
    <r>
      <rPr>
        <sz val="12"/>
        <color theme="1"/>
        <rFont val="標楷體"/>
        <family val="4"/>
        <charset val="136"/>
      </rPr>
      <t>嘉澤</t>
    </r>
  </si>
  <si>
    <r>
      <rPr>
        <sz val="12"/>
        <color theme="1"/>
        <rFont val="標楷體"/>
        <family val="4"/>
        <charset val="136"/>
      </rPr>
      <t>晶彩科</t>
    </r>
  </si>
  <si>
    <r>
      <rPr>
        <sz val="12"/>
        <color theme="1"/>
        <rFont val="標楷體"/>
        <family val="4"/>
        <charset val="136"/>
      </rPr>
      <t>誠創</t>
    </r>
  </si>
  <si>
    <r>
      <rPr>
        <sz val="12"/>
        <color theme="1"/>
        <rFont val="標楷體"/>
        <family val="4"/>
        <charset val="136"/>
      </rPr>
      <t>州巧</t>
    </r>
  </si>
  <si>
    <r>
      <rPr>
        <sz val="12"/>
        <color theme="1"/>
        <rFont val="標楷體"/>
        <family val="4"/>
        <charset val="136"/>
      </rPr>
      <t>敦泰</t>
    </r>
  </si>
  <si>
    <r>
      <rPr>
        <sz val="12"/>
        <color theme="1"/>
        <rFont val="標楷體"/>
        <family val="4"/>
        <charset val="136"/>
      </rPr>
      <t>聯穎</t>
    </r>
  </si>
  <si>
    <r>
      <rPr>
        <sz val="12"/>
        <color theme="1"/>
        <rFont val="標楷體"/>
        <family val="4"/>
        <charset val="136"/>
      </rPr>
      <t>嘉威</t>
    </r>
  </si>
  <si>
    <r>
      <rPr>
        <sz val="12"/>
        <color theme="1"/>
        <rFont val="標楷體"/>
        <family val="4"/>
        <charset val="136"/>
      </rPr>
      <t>牧德</t>
    </r>
  </si>
  <si>
    <r>
      <rPr>
        <sz val="12"/>
        <color theme="1"/>
        <rFont val="標楷體"/>
        <family val="4"/>
        <charset val="136"/>
      </rPr>
      <t>聯合再生</t>
    </r>
  </si>
  <si>
    <r>
      <rPr>
        <sz val="12"/>
        <color theme="1"/>
        <rFont val="標楷體"/>
        <family val="4"/>
        <charset val="136"/>
      </rPr>
      <t>辛耘</t>
    </r>
  </si>
  <si>
    <r>
      <rPr>
        <sz val="12"/>
        <color theme="1"/>
        <rFont val="標楷體"/>
        <family val="4"/>
        <charset val="136"/>
      </rPr>
      <t>通嘉</t>
    </r>
  </si>
  <si>
    <r>
      <rPr>
        <sz val="12"/>
        <color theme="1"/>
        <rFont val="標楷體"/>
        <family val="4"/>
        <charset val="136"/>
      </rPr>
      <t>艾笛森</t>
    </r>
  </si>
  <si>
    <r>
      <rPr>
        <sz val="12"/>
        <color theme="1"/>
        <rFont val="標楷體"/>
        <family val="4"/>
        <charset val="136"/>
      </rPr>
      <t>力銘</t>
    </r>
  </si>
  <si>
    <r>
      <rPr>
        <sz val="12"/>
        <color theme="1"/>
        <rFont val="標楷體"/>
        <family val="4"/>
        <charset val="136"/>
      </rPr>
      <t>智易</t>
    </r>
  </si>
  <si>
    <r>
      <rPr>
        <sz val="12"/>
        <color theme="1"/>
        <rFont val="標楷體"/>
        <family val="4"/>
        <charset val="136"/>
      </rPr>
      <t>宏致</t>
    </r>
  </si>
  <si>
    <r>
      <rPr>
        <sz val="12"/>
        <color theme="1"/>
        <rFont val="標楷體"/>
        <family val="4"/>
        <charset val="136"/>
      </rPr>
      <t>谷崧</t>
    </r>
  </si>
  <si>
    <r>
      <rPr>
        <sz val="12"/>
        <color theme="1"/>
        <rFont val="標楷體"/>
        <family val="4"/>
        <charset val="136"/>
      </rPr>
      <t>碩天</t>
    </r>
  </si>
  <si>
    <r>
      <rPr>
        <sz val="12"/>
        <color theme="1"/>
        <rFont val="標楷體"/>
        <family val="4"/>
        <charset val="136"/>
      </rPr>
      <t>洋華</t>
    </r>
  </si>
  <si>
    <r>
      <rPr>
        <sz val="12"/>
        <color theme="1"/>
        <rFont val="標楷體"/>
        <family val="4"/>
        <charset val="136"/>
      </rPr>
      <t>達邁</t>
    </r>
  </si>
  <si>
    <r>
      <rPr>
        <sz val="12"/>
        <color theme="1"/>
        <rFont val="標楷體"/>
        <family val="4"/>
        <charset val="136"/>
      </rPr>
      <t>健策</t>
    </r>
  </si>
  <si>
    <r>
      <rPr>
        <sz val="12"/>
        <color theme="1"/>
        <rFont val="標楷體"/>
        <family val="4"/>
        <charset val="136"/>
      </rPr>
      <t>世芯</t>
    </r>
    <r>
      <rPr>
        <sz val="12"/>
        <color theme="1"/>
        <rFont val="Times New Roman"/>
        <family val="1"/>
      </rPr>
      <t>-KY</t>
    </r>
  </si>
  <si>
    <r>
      <rPr>
        <sz val="12"/>
        <color theme="1"/>
        <rFont val="標楷體"/>
        <family val="4"/>
        <charset val="136"/>
      </rPr>
      <t>貿聯</t>
    </r>
    <r>
      <rPr>
        <sz val="12"/>
        <color theme="1"/>
        <rFont val="Times New Roman"/>
        <family val="1"/>
      </rPr>
      <t>-KY</t>
    </r>
  </si>
  <si>
    <r>
      <rPr>
        <sz val="12"/>
        <color theme="1"/>
        <rFont val="標楷體"/>
        <family val="4"/>
        <charset val="136"/>
      </rPr>
      <t>圓展</t>
    </r>
  </si>
  <si>
    <r>
      <rPr>
        <sz val="12"/>
        <color theme="1"/>
        <rFont val="標楷體"/>
        <family val="4"/>
        <charset val="136"/>
      </rPr>
      <t>新至陞</t>
    </r>
  </si>
  <si>
    <r>
      <rPr>
        <sz val="12"/>
        <color theme="1"/>
        <rFont val="標楷體"/>
        <family val="4"/>
        <charset val="136"/>
      </rPr>
      <t>亞太電</t>
    </r>
  </si>
  <si>
    <r>
      <rPr>
        <sz val="12"/>
        <color theme="1"/>
        <rFont val="標楷體"/>
        <family val="4"/>
        <charset val="136"/>
      </rPr>
      <t>達能</t>
    </r>
  </si>
  <si>
    <r>
      <rPr>
        <sz val="12"/>
        <color theme="1"/>
        <rFont val="標楷體"/>
        <family val="4"/>
        <charset val="136"/>
      </rPr>
      <t>海華</t>
    </r>
  </si>
  <si>
    <r>
      <rPr>
        <sz val="12"/>
        <color theme="1"/>
        <rFont val="標楷體"/>
        <family val="4"/>
        <charset val="136"/>
      </rPr>
      <t>大眾控</t>
    </r>
  </si>
  <si>
    <r>
      <rPr>
        <sz val="12"/>
        <color theme="1"/>
        <rFont val="標楷體"/>
        <family val="4"/>
        <charset val="136"/>
      </rPr>
      <t>大聯大</t>
    </r>
  </si>
  <si>
    <r>
      <rPr>
        <sz val="12"/>
        <color theme="1"/>
        <rFont val="標楷體"/>
        <family val="4"/>
        <charset val="136"/>
      </rPr>
      <t>欣陸</t>
    </r>
  </si>
  <si>
    <r>
      <rPr>
        <sz val="12"/>
        <color theme="1"/>
        <rFont val="標楷體"/>
        <family val="4"/>
        <charset val="136"/>
      </rPr>
      <t>合勤控</t>
    </r>
  </si>
  <si>
    <r>
      <rPr>
        <sz val="12"/>
        <color theme="1"/>
        <rFont val="標楷體"/>
        <family val="4"/>
        <charset val="136"/>
      </rPr>
      <t>永信</t>
    </r>
  </si>
  <si>
    <r>
      <rPr>
        <sz val="12"/>
        <color theme="1"/>
        <rFont val="標楷體"/>
        <family val="4"/>
        <charset val="136"/>
      </rPr>
      <t>神達</t>
    </r>
  </si>
  <si>
    <r>
      <rPr>
        <sz val="12"/>
        <color theme="1"/>
        <rFont val="標楷體"/>
        <family val="4"/>
        <charset val="136"/>
      </rPr>
      <t>上緯投控</t>
    </r>
  </si>
  <si>
    <r>
      <rPr>
        <sz val="12"/>
        <color theme="1"/>
        <rFont val="標楷體"/>
        <family val="4"/>
        <charset val="136"/>
      </rPr>
      <t>日月光投控</t>
    </r>
  </si>
  <si>
    <r>
      <rPr>
        <sz val="12"/>
        <color theme="1"/>
        <rFont val="標楷體"/>
        <family val="4"/>
        <charset val="136"/>
      </rPr>
      <t>永崴投控</t>
    </r>
  </si>
  <si>
    <r>
      <rPr>
        <sz val="12"/>
        <color theme="1"/>
        <rFont val="標楷體"/>
        <family val="4"/>
        <charset val="136"/>
      </rPr>
      <t>富采</t>
    </r>
  </si>
  <si>
    <r>
      <rPr>
        <sz val="12"/>
        <color theme="1"/>
        <rFont val="標楷體"/>
        <family val="4"/>
        <charset val="136"/>
      </rPr>
      <t>佳醫</t>
    </r>
  </si>
  <si>
    <r>
      <rPr>
        <sz val="12"/>
        <color theme="1"/>
        <rFont val="標楷體"/>
        <family val="4"/>
        <charset val="136"/>
      </rPr>
      <t>雃博</t>
    </r>
  </si>
  <si>
    <r>
      <rPr>
        <sz val="12"/>
        <color theme="1"/>
        <rFont val="標楷體"/>
        <family val="4"/>
        <charset val="136"/>
      </rPr>
      <t>懷特</t>
    </r>
  </si>
  <si>
    <r>
      <rPr>
        <sz val="12"/>
        <color theme="1"/>
        <rFont val="標楷體"/>
        <family val="4"/>
        <charset val="136"/>
      </rPr>
      <t>旭富</t>
    </r>
  </si>
  <si>
    <r>
      <rPr>
        <sz val="12"/>
        <color theme="1"/>
        <rFont val="標楷體"/>
        <family val="4"/>
        <charset val="136"/>
      </rPr>
      <t>亞諾法</t>
    </r>
  </si>
  <si>
    <r>
      <rPr>
        <sz val="12"/>
        <color theme="1"/>
        <rFont val="標楷體"/>
        <family val="4"/>
        <charset val="136"/>
      </rPr>
      <t>麗豐</t>
    </r>
    <r>
      <rPr>
        <sz val="12"/>
        <color theme="1"/>
        <rFont val="Times New Roman"/>
        <family val="1"/>
      </rPr>
      <t>-KY</t>
    </r>
  </si>
  <si>
    <r>
      <rPr>
        <sz val="12"/>
        <color theme="1"/>
        <rFont val="標楷體"/>
        <family val="4"/>
        <charset val="136"/>
      </rPr>
      <t>龍燈</t>
    </r>
    <r>
      <rPr>
        <sz val="12"/>
        <color theme="1"/>
        <rFont val="Times New Roman"/>
        <family val="1"/>
      </rPr>
      <t>-KY</t>
    </r>
  </si>
  <si>
    <r>
      <rPr>
        <sz val="12"/>
        <color theme="1"/>
        <rFont val="標楷體"/>
        <family val="4"/>
        <charset val="136"/>
      </rPr>
      <t>國光生</t>
    </r>
  </si>
  <si>
    <r>
      <rPr>
        <sz val="12"/>
        <color theme="1"/>
        <rFont val="標楷體"/>
        <family val="4"/>
        <charset val="136"/>
      </rPr>
      <t>全宇生技</t>
    </r>
    <r>
      <rPr>
        <sz val="12"/>
        <color theme="1"/>
        <rFont val="Times New Roman"/>
        <family val="1"/>
      </rPr>
      <t>-KY</t>
    </r>
  </si>
  <si>
    <r>
      <rPr>
        <sz val="12"/>
        <color theme="1"/>
        <rFont val="標楷體"/>
        <family val="4"/>
        <charset val="136"/>
      </rPr>
      <t>訊映</t>
    </r>
  </si>
  <si>
    <r>
      <rPr>
        <sz val="12"/>
        <color theme="1"/>
        <rFont val="標楷體"/>
        <family val="4"/>
        <charset val="136"/>
      </rPr>
      <t>承業醫</t>
    </r>
  </si>
  <si>
    <r>
      <rPr>
        <sz val="12"/>
        <color theme="1"/>
        <rFont val="標楷體"/>
        <family val="4"/>
        <charset val="136"/>
      </rPr>
      <t>佐登</t>
    </r>
    <r>
      <rPr>
        <sz val="12"/>
        <color theme="1"/>
        <rFont val="Times New Roman"/>
        <family val="1"/>
      </rPr>
      <t>-KY</t>
    </r>
  </si>
  <si>
    <r>
      <rPr>
        <sz val="12"/>
        <color theme="1"/>
        <rFont val="標楷體"/>
        <family val="4"/>
        <charset val="136"/>
      </rPr>
      <t>炎洲</t>
    </r>
  </si>
  <si>
    <r>
      <rPr>
        <sz val="12"/>
        <color theme="1"/>
        <rFont val="標楷體"/>
        <family val="4"/>
        <charset val="136"/>
      </rPr>
      <t>如興</t>
    </r>
  </si>
  <si>
    <r>
      <rPr>
        <sz val="12"/>
        <color theme="1"/>
        <rFont val="標楷體"/>
        <family val="4"/>
        <charset val="136"/>
      </rPr>
      <t>利勤</t>
    </r>
  </si>
  <si>
    <r>
      <rPr>
        <sz val="12"/>
        <color theme="1"/>
        <rFont val="標楷體"/>
        <family val="4"/>
        <charset val="136"/>
      </rPr>
      <t>廣越</t>
    </r>
  </si>
  <si>
    <r>
      <rPr>
        <sz val="12"/>
        <color theme="1"/>
        <rFont val="標楷體"/>
        <family val="4"/>
        <charset val="136"/>
      </rPr>
      <t>冠星</t>
    </r>
    <r>
      <rPr>
        <sz val="12"/>
        <color theme="1"/>
        <rFont val="Times New Roman"/>
        <family val="1"/>
      </rPr>
      <t>-KY</t>
    </r>
  </si>
  <si>
    <r>
      <rPr>
        <sz val="12"/>
        <color theme="1"/>
        <rFont val="標楷體"/>
        <family val="4"/>
        <charset val="136"/>
      </rPr>
      <t>宜新實業</t>
    </r>
  </si>
  <si>
    <r>
      <rPr>
        <sz val="12"/>
        <color theme="1"/>
        <rFont val="標楷體"/>
        <family val="4"/>
        <charset val="136"/>
      </rPr>
      <t>東台</t>
    </r>
  </si>
  <si>
    <r>
      <rPr>
        <sz val="12"/>
        <color theme="1"/>
        <rFont val="標楷體"/>
        <family val="4"/>
        <charset val="136"/>
      </rPr>
      <t>瑞智</t>
    </r>
  </si>
  <si>
    <r>
      <rPr>
        <sz val="12"/>
        <color theme="1"/>
        <rFont val="標楷體"/>
        <family val="4"/>
        <charset val="136"/>
      </rPr>
      <t>拓凱</t>
    </r>
  </si>
  <si>
    <r>
      <rPr>
        <sz val="12"/>
        <color theme="1"/>
        <rFont val="標楷體"/>
        <family val="4"/>
        <charset val="136"/>
      </rPr>
      <t>全球傳動</t>
    </r>
  </si>
  <si>
    <r>
      <rPr>
        <sz val="12"/>
        <color theme="1"/>
        <rFont val="標楷體"/>
        <family val="4"/>
        <charset val="136"/>
      </rPr>
      <t>銘鈺</t>
    </r>
  </si>
  <si>
    <r>
      <rPr>
        <sz val="12"/>
        <color theme="1"/>
        <rFont val="標楷體"/>
        <family val="4"/>
        <charset val="136"/>
      </rPr>
      <t>智伸科</t>
    </r>
  </si>
  <si>
    <r>
      <rPr>
        <sz val="12"/>
        <color theme="1"/>
        <rFont val="標楷體"/>
        <family val="4"/>
        <charset val="136"/>
      </rPr>
      <t>力達</t>
    </r>
    <r>
      <rPr>
        <sz val="12"/>
        <color theme="1"/>
        <rFont val="Times New Roman"/>
        <family val="1"/>
      </rPr>
      <t>-KY</t>
    </r>
  </si>
  <si>
    <r>
      <rPr>
        <sz val="12"/>
        <color theme="1"/>
        <rFont val="標楷體"/>
        <family val="4"/>
        <charset val="136"/>
      </rPr>
      <t>氣立</t>
    </r>
  </si>
  <si>
    <r>
      <rPr>
        <sz val="12"/>
        <color theme="1"/>
        <rFont val="標楷體"/>
        <family val="4"/>
        <charset val="136"/>
      </rPr>
      <t>永新</t>
    </r>
    <r>
      <rPr>
        <sz val="12"/>
        <color theme="1"/>
        <rFont val="Times New Roman"/>
        <family val="1"/>
      </rPr>
      <t>-KY</t>
    </r>
  </si>
  <si>
    <r>
      <rPr>
        <sz val="12"/>
        <color theme="1"/>
        <rFont val="標楷體"/>
        <family val="4"/>
        <charset val="136"/>
      </rPr>
      <t>強信</t>
    </r>
    <r>
      <rPr>
        <sz val="12"/>
        <color theme="1"/>
        <rFont val="Times New Roman"/>
        <family val="1"/>
      </rPr>
      <t>-KY</t>
    </r>
  </si>
  <si>
    <r>
      <rPr>
        <sz val="12"/>
        <color theme="1"/>
        <rFont val="標楷體"/>
        <family val="4"/>
        <charset val="136"/>
      </rPr>
      <t>穎漢</t>
    </r>
  </si>
  <si>
    <r>
      <rPr>
        <sz val="12"/>
        <color theme="1"/>
        <rFont val="標楷體"/>
        <family val="4"/>
        <charset val="136"/>
      </rPr>
      <t>元翎</t>
    </r>
  </si>
  <si>
    <r>
      <rPr>
        <sz val="12"/>
        <color theme="1"/>
        <rFont val="標楷體"/>
        <family val="4"/>
        <charset val="136"/>
      </rPr>
      <t>時碩工業</t>
    </r>
  </si>
  <si>
    <r>
      <rPr>
        <sz val="12"/>
        <color theme="1"/>
        <rFont val="標楷體"/>
        <family val="4"/>
        <charset val="136"/>
      </rPr>
      <t>鈞興</t>
    </r>
    <r>
      <rPr>
        <sz val="12"/>
        <color theme="1"/>
        <rFont val="Times New Roman"/>
        <family val="1"/>
      </rPr>
      <t>-KY</t>
    </r>
  </si>
  <si>
    <r>
      <rPr>
        <sz val="12"/>
        <color theme="1"/>
        <rFont val="標楷體"/>
        <family val="4"/>
        <charset val="136"/>
      </rPr>
      <t>駐龍</t>
    </r>
  </si>
  <si>
    <r>
      <rPr>
        <sz val="12"/>
        <color theme="1"/>
        <rFont val="標楷體"/>
        <family val="4"/>
        <charset val="136"/>
      </rPr>
      <t>大銀微系統</t>
    </r>
  </si>
  <si>
    <r>
      <rPr>
        <sz val="12"/>
        <color theme="1"/>
        <rFont val="標楷體"/>
        <family val="4"/>
        <charset val="136"/>
      </rPr>
      <t>光隆精密</t>
    </r>
    <r>
      <rPr>
        <sz val="12"/>
        <color theme="1"/>
        <rFont val="Times New Roman"/>
        <family val="1"/>
      </rPr>
      <t>-KY</t>
    </r>
  </si>
  <si>
    <r>
      <rPr>
        <sz val="12"/>
        <color theme="1"/>
        <rFont val="標楷體"/>
        <family val="4"/>
        <charset val="136"/>
      </rPr>
      <t>德淵</t>
    </r>
  </si>
  <si>
    <r>
      <rPr>
        <sz val="12"/>
        <color theme="1"/>
        <rFont val="標楷體"/>
        <family val="4"/>
        <charset val="136"/>
      </rPr>
      <t>國精化</t>
    </r>
  </si>
  <si>
    <r>
      <rPr>
        <sz val="12"/>
        <color theme="1"/>
        <rFont val="標楷體"/>
        <family val="4"/>
        <charset val="136"/>
      </rPr>
      <t>華廣</t>
    </r>
  </si>
  <si>
    <r>
      <rPr>
        <sz val="12"/>
        <color theme="1"/>
        <rFont val="標楷體"/>
        <family val="4"/>
        <charset val="136"/>
      </rPr>
      <t>康普</t>
    </r>
  </si>
  <si>
    <r>
      <rPr>
        <sz val="12"/>
        <color theme="1"/>
        <rFont val="標楷體"/>
        <family val="4"/>
        <charset val="136"/>
      </rPr>
      <t>台耀</t>
    </r>
  </si>
  <si>
    <r>
      <rPr>
        <sz val="12"/>
        <color theme="1"/>
        <rFont val="標楷體"/>
        <family val="4"/>
        <charset val="136"/>
      </rPr>
      <t>三福化</t>
    </r>
  </si>
  <si>
    <r>
      <rPr>
        <sz val="12"/>
        <color theme="1"/>
        <rFont val="標楷體"/>
        <family val="4"/>
        <charset val="136"/>
      </rPr>
      <t>材料</t>
    </r>
    <r>
      <rPr>
        <sz val="12"/>
        <color theme="1"/>
        <rFont val="Times New Roman"/>
        <family val="1"/>
      </rPr>
      <t>-KY</t>
    </r>
  </si>
  <si>
    <r>
      <rPr>
        <sz val="12"/>
        <color theme="1"/>
        <rFont val="標楷體"/>
        <family val="4"/>
        <charset val="136"/>
      </rPr>
      <t>雙鍵</t>
    </r>
  </si>
  <si>
    <r>
      <rPr>
        <sz val="12"/>
        <color theme="1"/>
        <rFont val="標楷體"/>
        <family val="4"/>
        <charset val="136"/>
      </rPr>
      <t>南寶</t>
    </r>
  </si>
  <si>
    <r>
      <rPr>
        <sz val="12"/>
        <color theme="1"/>
        <rFont val="標楷體"/>
        <family val="4"/>
        <charset val="136"/>
      </rPr>
      <t>上品</t>
    </r>
  </si>
  <si>
    <r>
      <rPr>
        <sz val="12"/>
        <color theme="1"/>
        <rFont val="標楷體"/>
        <family val="4"/>
        <charset val="136"/>
      </rPr>
      <t>日成</t>
    </r>
    <r>
      <rPr>
        <sz val="12"/>
        <color theme="1"/>
        <rFont val="Times New Roman"/>
        <family val="1"/>
      </rPr>
      <t>-KY</t>
    </r>
  </si>
  <si>
    <r>
      <rPr>
        <sz val="12"/>
        <color theme="1"/>
        <rFont val="標楷體"/>
        <family val="4"/>
        <charset val="136"/>
      </rPr>
      <t>遠傳</t>
    </r>
  </si>
  <si>
    <r>
      <rPr>
        <sz val="12"/>
        <color theme="1"/>
        <rFont val="標楷體"/>
        <family val="4"/>
        <charset val="136"/>
      </rPr>
      <t>正文</t>
    </r>
  </si>
  <si>
    <r>
      <rPr>
        <sz val="12"/>
        <color theme="1"/>
        <rFont val="標楷體"/>
        <family val="4"/>
        <charset val="136"/>
      </rPr>
      <t>聯德控股</t>
    </r>
    <r>
      <rPr>
        <sz val="12"/>
        <color theme="1"/>
        <rFont val="Times New Roman"/>
        <family val="1"/>
      </rPr>
      <t>-KY</t>
    </r>
  </si>
  <si>
    <r>
      <rPr>
        <sz val="12"/>
        <color theme="1"/>
        <rFont val="標楷體"/>
        <family val="4"/>
        <charset val="136"/>
      </rPr>
      <t>致伸</t>
    </r>
  </si>
  <si>
    <r>
      <rPr>
        <sz val="12"/>
        <color theme="1"/>
        <rFont val="標楷體"/>
        <family val="4"/>
        <charset val="136"/>
      </rPr>
      <t>事欣科</t>
    </r>
  </si>
  <si>
    <r>
      <rPr>
        <sz val="12"/>
        <color theme="1"/>
        <rFont val="標楷體"/>
        <family val="4"/>
        <charset val="136"/>
      </rPr>
      <t>新唐</t>
    </r>
  </si>
  <si>
    <r>
      <rPr>
        <sz val="12"/>
        <color theme="1"/>
        <rFont val="標楷體"/>
        <family val="4"/>
        <charset val="136"/>
      </rPr>
      <t>泰鼎</t>
    </r>
    <r>
      <rPr>
        <sz val="12"/>
        <color theme="1"/>
        <rFont val="Times New Roman"/>
        <family val="1"/>
      </rPr>
      <t>-KY</t>
    </r>
  </si>
  <si>
    <r>
      <rPr>
        <sz val="12"/>
        <color theme="1"/>
        <rFont val="標楷體"/>
        <family val="4"/>
        <charset val="136"/>
      </rPr>
      <t>燦星網</t>
    </r>
  </si>
  <si>
    <r>
      <rPr>
        <sz val="12"/>
        <color theme="1"/>
        <rFont val="標楷體"/>
        <family val="4"/>
        <charset val="136"/>
      </rPr>
      <t>太極</t>
    </r>
  </si>
  <si>
    <r>
      <rPr>
        <sz val="12"/>
        <color theme="1"/>
        <rFont val="標楷體"/>
        <family val="4"/>
        <charset val="136"/>
      </rPr>
      <t>茂林</t>
    </r>
    <r>
      <rPr>
        <sz val="12"/>
        <color theme="1"/>
        <rFont val="Times New Roman"/>
        <family val="1"/>
      </rPr>
      <t>-KY</t>
    </r>
  </si>
  <si>
    <r>
      <rPr>
        <sz val="12"/>
        <color theme="1"/>
        <rFont val="標楷體"/>
        <family val="4"/>
        <charset val="136"/>
      </rPr>
      <t>和碩</t>
    </r>
  </si>
  <si>
    <r>
      <rPr>
        <sz val="12"/>
        <color theme="1"/>
        <rFont val="標楷體"/>
        <family val="4"/>
        <charset val="136"/>
      </rPr>
      <t>嘉彰</t>
    </r>
  </si>
  <si>
    <r>
      <rPr>
        <sz val="12"/>
        <color theme="1"/>
        <rFont val="標楷體"/>
        <family val="4"/>
        <charset val="136"/>
      </rPr>
      <t>康控</t>
    </r>
    <r>
      <rPr>
        <sz val="12"/>
        <color theme="1"/>
        <rFont val="Times New Roman"/>
        <family val="1"/>
      </rPr>
      <t>-KY</t>
    </r>
  </si>
  <si>
    <r>
      <rPr>
        <sz val="12"/>
        <color theme="1"/>
        <rFont val="標楷體"/>
        <family val="4"/>
        <charset val="136"/>
      </rPr>
      <t>凌通</t>
    </r>
  </si>
  <si>
    <r>
      <rPr>
        <sz val="12"/>
        <color theme="1"/>
        <rFont val="標楷體"/>
        <family val="4"/>
        <charset val="136"/>
      </rPr>
      <t>光鋐</t>
    </r>
  </si>
  <si>
    <r>
      <rPr>
        <sz val="12"/>
        <color theme="1"/>
        <rFont val="標楷體"/>
        <family val="4"/>
        <charset val="136"/>
      </rPr>
      <t>臻鼎</t>
    </r>
    <r>
      <rPr>
        <sz val="12"/>
        <color theme="1"/>
        <rFont val="Times New Roman"/>
        <family val="1"/>
      </rPr>
      <t>-KY</t>
    </r>
  </si>
  <si>
    <r>
      <rPr>
        <sz val="12"/>
        <color theme="1"/>
        <rFont val="標楷體"/>
        <family val="4"/>
        <charset val="136"/>
      </rPr>
      <t>誠美材</t>
    </r>
  </si>
  <si>
    <r>
      <rPr>
        <sz val="12"/>
        <color theme="1"/>
        <rFont val="標楷體"/>
        <family val="4"/>
        <charset val="136"/>
      </rPr>
      <t>天鈺</t>
    </r>
  </si>
  <si>
    <r>
      <rPr>
        <sz val="12"/>
        <color theme="1"/>
        <rFont val="標楷體"/>
        <family val="4"/>
        <charset val="136"/>
      </rPr>
      <t>十銓</t>
    </r>
  </si>
  <si>
    <r>
      <rPr>
        <sz val="12"/>
        <color theme="1"/>
        <rFont val="標楷體"/>
        <family val="4"/>
        <charset val="136"/>
      </rPr>
      <t>立積</t>
    </r>
  </si>
  <si>
    <r>
      <rPr>
        <sz val="12"/>
        <color theme="1"/>
        <rFont val="標楷體"/>
        <family val="4"/>
        <charset val="136"/>
      </rPr>
      <t>佳凌</t>
    </r>
  </si>
  <si>
    <r>
      <rPr>
        <sz val="12"/>
        <color theme="1"/>
        <rFont val="標楷體"/>
        <family val="4"/>
        <charset val="136"/>
      </rPr>
      <t>眾達</t>
    </r>
    <r>
      <rPr>
        <sz val="12"/>
        <color theme="1"/>
        <rFont val="Times New Roman"/>
        <family val="1"/>
      </rPr>
      <t>-KY</t>
    </r>
  </si>
  <si>
    <r>
      <rPr>
        <sz val="12"/>
        <color theme="1"/>
        <rFont val="標楷體"/>
        <family val="4"/>
        <charset val="136"/>
      </rPr>
      <t>榮科</t>
    </r>
  </si>
  <si>
    <r>
      <rPr>
        <sz val="12"/>
        <color theme="1"/>
        <rFont val="標楷體"/>
        <family val="4"/>
        <charset val="136"/>
      </rPr>
      <t>傳奇</t>
    </r>
  </si>
  <si>
    <r>
      <rPr>
        <sz val="12"/>
        <color theme="1"/>
        <rFont val="標楷體"/>
        <family val="4"/>
        <charset val="136"/>
      </rPr>
      <t>鑫禾</t>
    </r>
  </si>
  <si>
    <r>
      <rPr>
        <sz val="12"/>
        <color theme="1"/>
        <rFont val="標楷體"/>
        <family val="4"/>
        <charset val="136"/>
      </rPr>
      <t>三星</t>
    </r>
  </si>
  <si>
    <r>
      <rPr>
        <sz val="12"/>
        <color theme="1"/>
        <rFont val="標楷體"/>
        <family val="4"/>
        <charset val="136"/>
      </rPr>
      <t>訊連</t>
    </r>
  </si>
  <si>
    <r>
      <rPr>
        <sz val="12"/>
        <color theme="1"/>
        <rFont val="標楷體"/>
        <family val="4"/>
        <charset val="136"/>
      </rPr>
      <t>科嘉</t>
    </r>
    <r>
      <rPr>
        <sz val="12"/>
        <color theme="1"/>
        <rFont val="Times New Roman"/>
        <family val="1"/>
      </rPr>
      <t>-KY</t>
    </r>
  </si>
  <si>
    <r>
      <rPr>
        <sz val="12"/>
        <color theme="1"/>
        <rFont val="標楷體"/>
        <family val="4"/>
        <charset val="136"/>
      </rPr>
      <t>全訊</t>
    </r>
  </si>
  <si>
    <r>
      <rPr>
        <sz val="12"/>
        <color theme="1"/>
        <rFont val="標楷體"/>
        <family val="4"/>
        <charset val="136"/>
      </rPr>
      <t>東科</t>
    </r>
    <r>
      <rPr>
        <sz val="12"/>
        <color theme="1"/>
        <rFont val="Times New Roman"/>
        <family val="1"/>
      </rPr>
      <t>-KY</t>
    </r>
  </si>
  <si>
    <r>
      <rPr>
        <sz val="12"/>
        <color theme="1"/>
        <rFont val="標楷體"/>
        <family val="4"/>
        <charset val="136"/>
      </rPr>
      <t>達興材料</t>
    </r>
  </si>
  <si>
    <r>
      <rPr>
        <sz val="12"/>
        <color theme="1"/>
        <rFont val="標楷體"/>
        <family val="4"/>
        <charset val="136"/>
      </rPr>
      <t>乙盛</t>
    </r>
    <r>
      <rPr>
        <sz val="12"/>
        <color theme="1"/>
        <rFont val="Times New Roman"/>
        <family val="1"/>
      </rPr>
      <t>-KY</t>
    </r>
  </si>
  <si>
    <r>
      <rPr>
        <sz val="12"/>
        <color theme="1"/>
        <rFont val="標楷體"/>
        <family val="4"/>
        <charset val="136"/>
      </rPr>
      <t>虹堡</t>
    </r>
  </si>
  <si>
    <r>
      <rPr>
        <sz val="12"/>
        <color theme="1"/>
        <rFont val="標楷體"/>
        <family val="4"/>
        <charset val="136"/>
      </rPr>
      <t>祥碩</t>
    </r>
  </si>
  <si>
    <r>
      <rPr>
        <sz val="12"/>
        <color theme="1"/>
        <rFont val="標楷體"/>
        <family val="4"/>
        <charset val="136"/>
      </rPr>
      <t>禾聯碩</t>
    </r>
  </si>
  <si>
    <r>
      <rPr>
        <sz val="12"/>
        <color theme="1"/>
        <rFont val="標楷體"/>
        <family val="4"/>
        <charset val="136"/>
      </rPr>
      <t>界霖</t>
    </r>
  </si>
  <si>
    <r>
      <rPr>
        <sz val="12"/>
        <color theme="1"/>
        <rFont val="標楷體"/>
        <family val="4"/>
        <charset val="136"/>
      </rPr>
      <t>豐祥</t>
    </r>
    <r>
      <rPr>
        <sz val="12"/>
        <color theme="1"/>
        <rFont val="Times New Roman"/>
        <family val="1"/>
      </rPr>
      <t>-KY</t>
    </r>
  </si>
  <si>
    <r>
      <rPr>
        <sz val="12"/>
        <color theme="1"/>
        <rFont val="標楷體"/>
        <family val="4"/>
        <charset val="136"/>
      </rPr>
      <t>中磊</t>
    </r>
  </si>
  <si>
    <r>
      <rPr>
        <sz val="12"/>
        <color theme="1"/>
        <rFont val="標楷體"/>
        <family val="4"/>
        <charset val="136"/>
      </rPr>
      <t>崇越</t>
    </r>
  </si>
  <si>
    <r>
      <rPr>
        <sz val="12"/>
        <color theme="1"/>
        <rFont val="標楷體"/>
        <family val="4"/>
        <charset val="136"/>
      </rPr>
      <t>瀚宇博</t>
    </r>
  </si>
  <si>
    <r>
      <rPr>
        <sz val="12"/>
        <color theme="1"/>
        <rFont val="標楷體"/>
        <family val="4"/>
        <charset val="136"/>
      </rPr>
      <t>松翰</t>
    </r>
  </si>
  <si>
    <r>
      <rPr>
        <sz val="12"/>
        <color theme="1"/>
        <rFont val="標楷體"/>
        <family val="4"/>
        <charset val="136"/>
      </rPr>
      <t>慧友</t>
    </r>
  </si>
  <si>
    <r>
      <rPr>
        <sz val="12"/>
        <color theme="1"/>
        <rFont val="標楷體"/>
        <family val="4"/>
        <charset val="136"/>
      </rPr>
      <t>建國</t>
    </r>
  </si>
  <si>
    <r>
      <rPr>
        <sz val="12"/>
        <color theme="1"/>
        <rFont val="標楷體"/>
        <family val="4"/>
        <charset val="136"/>
      </rPr>
      <t>隆大</t>
    </r>
  </si>
  <si>
    <r>
      <rPr>
        <sz val="12"/>
        <color theme="1"/>
        <rFont val="標楷體"/>
        <family val="4"/>
        <charset val="136"/>
      </rPr>
      <t>工信</t>
    </r>
  </si>
  <si>
    <r>
      <rPr>
        <sz val="12"/>
        <color theme="1"/>
        <rFont val="標楷體"/>
        <family val="4"/>
        <charset val="136"/>
      </rPr>
      <t>遠雄</t>
    </r>
  </si>
  <si>
    <r>
      <rPr>
        <sz val="12"/>
        <color theme="1"/>
        <rFont val="標楷體"/>
        <family val="4"/>
        <charset val="136"/>
      </rPr>
      <t>順天</t>
    </r>
  </si>
  <si>
    <r>
      <rPr>
        <sz val="12"/>
        <color theme="1"/>
        <rFont val="標楷體"/>
        <family val="4"/>
        <charset val="136"/>
      </rPr>
      <t>鄉林</t>
    </r>
  </si>
  <si>
    <r>
      <rPr>
        <sz val="12"/>
        <color theme="1"/>
        <rFont val="標楷體"/>
        <family val="4"/>
        <charset val="136"/>
      </rPr>
      <t>皇鼎</t>
    </r>
  </si>
  <si>
    <r>
      <rPr>
        <sz val="12"/>
        <color theme="1"/>
        <rFont val="標楷體"/>
        <family val="4"/>
        <charset val="136"/>
      </rPr>
      <t>長虹</t>
    </r>
  </si>
  <si>
    <r>
      <rPr>
        <sz val="12"/>
        <color theme="1"/>
        <rFont val="標楷體"/>
        <family val="4"/>
        <charset val="136"/>
      </rPr>
      <t>東明</t>
    </r>
    <r>
      <rPr>
        <sz val="12"/>
        <color theme="1"/>
        <rFont val="Times New Roman"/>
        <family val="1"/>
      </rPr>
      <t>-KY</t>
    </r>
  </si>
  <si>
    <r>
      <rPr>
        <sz val="12"/>
        <color theme="1"/>
        <rFont val="標楷體"/>
        <family val="4"/>
        <charset val="136"/>
      </rPr>
      <t>永固</t>
    </r>
    <r>
      <rPr>
        <sz val="12"/>
        <color theme="1"/>
        <rFont val="Times New Roman"/>
        <family val="1"/>
      </rPr>
      <t>-KY</t>
    </r>
  </si>
  <si>
    <r>
      <rPr>
        <sz val="12"/>
        <color theme="1"/>
        <rFont val="標楷體"/>
        <family val="4"/>
        <charset val="136"/>
      </rPr>
      <t>遠雄港</t>
    </r>
  </si>
  <si>
    <r>
      <rPr>
        <sz val="12"/>
        <color theme="1"/>
        <rFont val="標楷體"/>
        <family val="4"/>
        <charset val="136"/>
      </rPr>
      <t>四維航</t>
    </r>
  </si>
  <si>
    <r>
      <rPr>
        <sz val="12"/>
        <color theme="1"/>
        <rFont val="標楷體"/>
        <family val="4"/>
        <charset val="136"/>
      </rPr>
      <t>鳳凰</t>
    </r>
  </si>
  <si>
    <r>
      <rPr>
        <sz val="12"/>
        <color theme="1"/>
        <rFont val="標楷體"/>
        <family val="4"/>
        <charset val="136"/>
      </rPr>
      <t>中租</t>
    </r>
    <r>
      <rPr>
        <sz val="12"/>
        <color theme="1"/>
        <rFont val="Times New Roman"/>
        <family val="1"/>
      </rPr>
      <t>-KY</t>
    </r>
  </si>
  <si>
    <r>
      <rPr>
        <sz val="12"/>
        <color theme="1"/>
        <rFont val="標楷體"/>
        <family val="4"/>
        <charset val="136"/>
      </rPr>
      <t>上海商銀</t>
    </r>
  </si>
  <si>
    <r>
      <rPr>
        <sz val="12"/>
        <color theme="1"/>
        <rFont val="標楷體"/>
        <family val="4"/>
        <charset val="136"/>
      </rPr>
      <t>合庫金</t>
    </r>
  </si>
  <si>
    <r>
      <rPr>
        <sz val="12"/>
        <color theme="1"/>
        <rFont val="標楷體"/>
        <family val="4"/>
        <charset val="136"/>
      </rPr>
      <t>台南</t>
    </r>
    <r>
      <rPr>
        <sz val="12"/>
        <color theme="1"/>
        <rFont val="Times New Roman"/>
        <family val="1"/>
      </rPr>
      <t>-KY</t>
    </r>
  </si>
  <si>
    <r>
      <rPr>
        <sz val="12"/>
        <color theme="1"/>
        <rFont val="標楷體"/>
        <family val="4"/>
        <charset val="136"/>
      </rPr>
      <t>大洋</t>
    </r>
    <r>
      <rPr>
        <sz val="12"/>
        <color theme="1"/>
        <rFont val="Times New Roman"/>
        <family val="1"/>
      </rPr>
      <t>-KY</t>
    </r>
  </si>
  <si>
    <r>
      <rPr>
        <sz val="12"/>
        <color theme="1"/>
        <rFont val="標楷體"/>
        <family val="4"/>
        <charset val="136"/>
      </rPr>
      <t>群益證</t>
    </r>
  </si>
  <si>
    <r>
      <rPr>
        <sz val="12"/>
        <color theme="1"/>
        <rFont val="標楷體"/>
        <family val="4"/>
        <charset val="136"/>
      </rPr>
      <t>群益期</t>
    </r>
  </si>
  <si>
    <r>
      <rPr>
        <sz val="12"/>
        <color theme="1"/>
        <rFont val="標楷體"/>
        <family val="4"/>
        <charset val="136"/>
      </rPr>
      <t>競國</t>
    </r>
  </si>
  <si>
    <r>
      <rPr>
        <sz val="12"/>
        <color theme="1"/>
        <rFont val="標楷體"/>
        <family val="4"/>
        <charset val="136"/>
      </rPr>
      <t>聚碩</t>
    </r>
  </si>
  <si>
    <r>
      <rPr>
        <sz val="12"/>
        <color theme="1"/>
        <rFont val="標楷體"/>
        <family val="4"/>
        <charset val="136"/>
      </rPr>
      <t>鎰勝</t>
    </r>
  </si>
  <si>
    <r>
      <rPr>
        <sz val="12"/>
        <color theme="1"/>
        <rFont val="標楷體"/>
        <family val="4"/>
        <charset val="136"/>
      </rPr>
      <t>彩晶</t>
    </r>
  </si>
  <si>
    <r>
      <rPr>
        <sz val="12"/>
        <color theme="1"/>
        <rFont val="標楷體"/>
        <family val="4"/>
        <charset val="136"/>
      </rPr>
      <t>迎廣</t>
    </r>
  </si>
  <si>
    <r>
      <rPr>
        <sz val="12"/>
        <color theme="1"/>
        <rFont val="標楷體"/>
        <family val="4"/>
        <charset val="136"/>
      </rPr>
      <t>達運</t>
    </r>
  </si>
  <si>
    <r>
      <rPr>
        <sz val="12"/>
        <color theme="1"/>
        <rFont val="標楷體"/>
        <family val="4"/>
        <charset val="136"/>
      </rPr>
      <t>上福</t>
    </r>
  </si>
  <si>
    <r>
      <rPr>
        <sz val="12"/>
        <color theme="1"/>
        <rFont val="標楷體"/>
        <family val="4"/>
        <charset val="136"/>
      </rPr>
      <t>金橋</t>
    </r>
  </si>
  <si>
    <r>
      <rPr>
        <sz val="12"/>
        <color theme="1"/>
        <rFont val="標楷體"/>
        <family val="4"/>
        <charset val="136"/>
      </rPr>
      <t>富爾特</t>
    </r>
  </si>
  <si>
    <r>
      <rPr>
        <sz val="12"/>
        <color theme="1"/>
        <rFont val="標楷體"/>
        <family val="4"/>
        <charset val="136"/>
      </rPr>
      <t>亞翔</t>
    </r>
  </si>
  <si>
    <r>
      <rPr>
        <sz val="12"/>
        <color theme="1"/>
        <rFont val="標楷體"/>
        <family val="4"/>
        <charset val="136"/>
      </rPr>
      <t>柏承</t>
    </r>
  </si>
  <si>
    <r>
      <rPr>
        <sz val="12"/>
        <color theme="1"/>
        <rFont val="標楷體"/>
        <family val="4"/>
        <charset val="136"/>
      </rPr>
      <t>友勁</t>
    </r>
  </si>
  <si>
    <r>
      <rPr>
        <sz val="12"/>
        <color theme="1"/>
        <rFont val="標楷體"/>
        <family val="4"/>
        <charset val="136"/>
      </rPr>
      <t>百一</t>
    </r>
  </si>
  <si>
    <r>
      <rPr>
        <sz val="12"/>
        <color theme="1"/>
        <rFont val="標楷體"/>
        <family val="4"/>
        <charset val="136"/>
      </rPr>
      <t>嘉聯益</t>
    </r>
  </si>
  <si>
    <r>
      <rPr>
        <sz val="12"/>
        <color theme="1"/>
        <rFont val="標楷體"/>
        <family val="4"/>
        <charset val="136"/>
      </rPr>
      <t>鈞寶</t>
    </r>
  </si>
  <si>
    <r>
      <rPr>
        <sz val="12"/>
        <color theme="1"/>
        <rFont val="標楷體"/>
        <family val="4"/>
        <charset val="136"/>
      </rPr>
      <t>華興</t>
    </r>
  </si>
  <si>
    <r>
      <rPr>
        <sz val="12"/>
        <color theme="1"/>
        <rFont val="標楷體"/>
        <family val="4"/>
        <charset val="136"/>
      </rPr>
      <t>浪凡</t>
    </r>
  </si>
  <si>
    <r>
      <rPr>
        <sz val="12"/>
        <color theme="1"/>
        <rFont val="標楷體"/>
        <family val="4"/>
        <charset val="136"/>
      </rPr>
      <t>凌華</t>
    </r>
  </si>
  <si>
    <r>
      <rPr>
        <sz val="12"/>
        <color theme="1"/>
        <rFont val="標楷體"/>
        <family val="4"/>
        <charset val="136"/>
      </rPr>
      <t>宏齊</t>
    </r>
  </si>
  <si>
    <r>
      <rPr>
        <sz val="12"/>
        <color theme="1"/>
        <rFont val="標楷體"/>
        <family val="4"/>
        <charset val="136"/>
      </rPr>
      <t>互億</t>
    </r>
  </si>
  <si>
    <r>
      <rPr>
        <sz val="12"/>
        <color theme="1"/>
        <rFont val="標楷體"/>
        <family val="4"/>
        <charset val="136"/>
      </rPr>
      <t>瑞儀</t>
    </r>
  </si>
  <si>
    <r>
      <rPr>
        <sz val="12"/>
        <color theme="1"/>
        <rFont val="標楷體"/>
        <family val="4"/>
        <charset val="136"/>
      </rPr>
      <t>達麗</t>
    </r>
  </si>
  <si>
    <r>
      <rPr>
        <sz val="12"/>
        <color theme="1"/>
        <rFont val="標楷體"/>
        <family val="4"/>
        <charset val="136"/>
      </rPr>
      <t>關貿</t>
    </r>
  </si>
  <si>
    <r>
      <rPr>
        <sz val="12"/>
        <color theme="1"/>
        <rFont val="標楷體"/>
        <family val="4"/>
        <charset val="136"/>
      </rPr>
      <t>大豐電</t>
    </r>
  </si>
  <si>
    <r>
      <rPr>
        <sz val="12"/>
        <color theme="1"/>
        <rFont val="標楷體"/>
        <family val="4"/>
        <charset val="136"/>
      </rPr>
      <t>豐藝</t>
    </r>
  </si>
  <si>
    <r>
      <rPr>
        <sz val="12"/>
        <color theme="1"/>
        <rFont val="標楷體"/>
        <family val="4"/>
        <charset val="136"/>
      </rPr>
      <t>精成科</t>
    </r>
  </si>
  <si>
    <r>
      <rPr>
        <sz val="12"/>
        <color theme="1"/>
        <rFont val="標楷體"/>
        <family val="4"/>
        <charset val="136"/>
      </rPr>
      <t>巨路</t>
    </r>
  </si>
  <si>
    <r>
      <rPr>
        <sz val="12"/>
        <color theme="1"/>
        <rFont val="標楷體"/>
        <family val="4"/>
        <charset val="136"/>
      </rPr>
      <t>帆宣</t>
    </r>
  </si>
  <si>
    <r>
      <rPr>
        <sz val="12"/>
        <color theme="1"/>
        <rFont val="標楷體"/>
        <family val="4"/>
        <charset val="136"/>
      </rPr>
      <t>佳必琪</t>
    </r>
  </si>
  <si>
    <r>
      <rPr>
        <sz val="12"/>
        <color theme="1"/>
        <rFont val="標楷體"/>
        <family val="4"/>
        <charset val="136"/>
      </rPr>
      <t>亞弘電</t>
    </r>
  </si>
  <si>
    <r>
      <rPr>
        <sz val="12"/>
        <color theme="1"/>
        <rFont val="標楷體"/>
        <family val="4"/>
        <charset val="136"/>
      </rPr>
      <t>盛群</t>
    </r>
  </si>
  <si>
    <r>
      <rPr>
        <sz val="12"/>
        <color theme="1"/>
        <rFont val="標楷體"/>
        <family val="4"/>
        <charset val="136"/>
      </rPr>
      <t>詮欣</t>
    </r>
  </si>
  <si>
    <r>
      <rPr>
        <sz val="12"/>
        <color theme="1"/>
        <rFont val="標楷體"/>
        <family val="4"/>
        <charset val="136"/>
      </rPr>
      <t>飛捷</t>
    </r>
  </si>
  <si>
    <r>
      <rPr>
        <sz val="12"/>
        <color theme="1"/>
        <rFont val="標楷體"/>
        <family val="4"/>
        <charset val="136"/>
      </rPr>
      <t>今國光</t>
    </r>
  </si>
  <si>
    <r>
      <rPr>
        <sz val="12"/>
        <color theme="1"/>
        <rFont val="標楷體"/>
        <family val="4"/>
        <charset val="136"/>
      </rPr>
      <t>聯茂</t>
    </r>
  </si>
  <si>
    <r>
      <rPr>
        <sz val="12"/>
        <color theme="1"/>
        <rFont val="標楷體"/>
        <family val="4"/>
        <charset val="136"/>
      </rPr>
      <t>精誠</t>
    </r>
  </si>
  <si>
    <r>
      <rPr>
        <sz val="12"/>
        <color theme="1"/>
        <rFont val="標楷體"/>
        <family val="4"/>
        <charset val="136"/>
      </rPr>
      <t>和椿</t>
    </r>
  </si>
  <si>
    <r>
      <rPr>
        <sz val="12"/>
        <color theme="1"/>
        <rFont val="標楷體"/>
        <family val="4"/>
        <charset val="136"/>
      </rPr>
      <t>居易</t>
    </r>
  </si>
  <si>
    <r>
      <rPr>
        <sz val="12"/>
        <color theme="1"/>
        <rFont val="標楷體"/>
        <family val="4"/>
        <charset val="136"/>
      </rPr>
      <t>聚鼎</t>
    </r>
  </si>
  <si>
    <r>
      <rPr>
        <sz val="12"/>
        <color theme="1"/>
        <rFont val="標楷體"/>
        <family val="4"/>
        <charset val="136"/>
      </rPr>
      <t>天瀚</t>
    </r>
  </si>
  <si>
    <r>
      <rPr>
        <sz val="12"/>
        <color theme="1"/>
        <rFont val="標楷體"/>
        <family val="4"/>
        <charset val="136"/>
      </rPr>
      <t>光鼎</t>
    </r>
  </si>
  <si>
    <r>
      <rPr>
        <sz val="12"/>
        <color theme="1"/>
        <rFont val="標楷體"/>
        <family val="4"/>
        <charset val="136"/>
      </rPr>
      <t>尼得科超眾</t>
    </r>
  </si>
  <si>
    <r>
      <rPr>
        <sz val="12"/>
        <color theme="1"/>
        <rFont val="標楷體"/>
        <family val="4"/>
        <charset val="136"/>
      </rPr>
      <t>華孚</t>
    </r>
  </si>
  <si>
    <r>
      <rPr>
        <sz val="12"/>
        <color theme="1"/>
        <rFont val="標楷體"/>
        <family val="4"/>
        <charset val="136"/>
      </rPr>
      <t>力成</t>
    </r>
  </si>
  <si>
    <r>
      <rPr>
        <sz val="12"/>
        <color theme="1"/>
        <rFont val="標楷體"/>
        <family val="4"/>
        <charset val="136"/>
      </rPr>
      <t>迅杰</t>
    </r>
  </si>
  <si>
    <r>
      <rPr>
        <sz val="12"/>
        <color theme="1"/>
        <rFont val="標楷體"/>
        <family val="4"/>
        <charset val="136"/>
      </rPr>
      <t>定穎</t>
    </r>
  </si>
  <si>
    <r>
      <rPr>
        <sz val="12"/>
        <color theme="1"/>
        <rFont val="標楷體"/>
        <family val="4"/>
        <charset val="136"/>
      </rPr>
      <t>矽格</t>
    </r>
  </si>
  <si>
    <r>
      <rPr>
        <sz val="12"/>
        <color theme="1"/>
        <rFont val="標楷體"/>
        <family val="4"/>
        <charset val="136"/>
      </rPr>
      <t>台郡</t>
    </r>
  </si>
  <si>
    <r>
      <rPr>
        <sz val="12"/>
        <color theme="1"/>
        <rFont val="標楷體"/>
        <family val="4"/>
        <charset val="136"/>
      </rPr>
      <t>同欣電</t>
    </r>
  </si>
  <si>
    <r>
      <rPr>
        <sz val="12"/>
        <color theme="1"/>
        <rFont val="標楷體"/>
        <family val="4"/>
        <charset val="136"/>
      </rPr>
      <t>宏正</t>
    </r>
  </si>
  <si>
    <r>
      <rPr>
        <sz val="12"/>
        <color theme="1"/>
        <rFont val="標楷體"/>
        <family val="4"/>
        <charset val="136"/>
      </rPr>
      <t>台表科</t>
    </r>
  </si>
  <si>
    <r>
      <rPr>
        <sz val="12"/>
        <color theme="1"/>
        <rFont val="標楷體"/>
        <family val="4"/>
        <charset val="136"/>
      </rPr>
      <t>全國電</t>
    </r>
  </si>
  <si>
    <r>
      <rPr>
        <sz val="12"/>
        <color theme="1"/>
        <rFont val="標楷體"/>
        <family val="4"/>
        <charset val="136"/>
      </rPr>
      <t>康舒</t>
    </r>
  </si>
  <si>
    <r>
      <rPr>
        <sz val="12"/>
        <color theme="1"/>
        <rFont val="標楷體"/>
        <family val="4"/>
        <charset val="136"/>
      </rPr>
      <t>淳安</t>
    </r>
  </si>
  <si>
    <r>
      <rPr>
        <sz val="12"/>
        <color theme="1"/>
        <rFont val="標楷體"/>
        <family val="4"/>
        <charset val="136"/>
      </rPr>
      <t>啟碁</t>
    </r>
  </si>
  <si>
    <r>
      <rPr>
        <sz val="12"/>
        <color theme="1"/>
        <rFont val="標楷體"/>
        <family val="4"/>
        <charset val="136"/>
      </rPr>
      <t>聯嘉</t>
    </r>
  </si>
  <si>
    <r>
      <rPr>
        <sz val="12"/>
        <color theme="1"/>
        <rFont val="標楷體"/>
        <family val="4"/>
        <charset val="136"/>
      </rPr>
      <t>華上</t>
    </r>
  </si>
  <si>
    <r>
      <rPr>
        <sz val="12"/>
        <color theme="1"/>
        <rFont val="標楷體"/>
        <family val="4"/>
        <charset val="136"/>
      </rPr>
      <t>悅城</t>
    </r>
  </si>
  <si>
    <r>
      <rPr>
        <sz val="12"/>
        <color theme="1"/>
        <rFont val="標楷體"/>
        <family val="4"/>
        <charset val="136"/>
      </rPr>
      <t>旭隼</t>
    </r>
  </si>
  <si>
    <r>
      <rPr>
        <sz val="12"/>
        <color theme="1"/>
        <rFont val="標楷體"/>
        <family val="4"/>
        <charset val="136"/>
      </rPr>
      <t>群電</t>
    </r>
  </si>
  <si>
    <r>
      <rPr>
        <sz val="12"/>
        <color theme="1"/>
        <rFont val="標楷體"/>
        <family val="4"/>
        <charset val="136"/>
      </rPr>
      <t>樺漢</t>
    </r>
  </si>
  <si>
    <r>
      <rPr>
        <sz val="12"/>
        <color theme="1"/>
        <rFont val="標楷體"/>
        <family val="4"/>
        <charset val="136"/>
      </rPr>
      <t>矽力</t>
    </r>
    <r>
      <rPr>
        <sz val="12"/>
        <color theme="1"/>
        <rFont val="Times New Roman"/>
        <family val="1"/>
      </rPr>
      <t>-KY</t>
    </r>
  </si>
  <si>
    <r>
      <rPr>
        <sz val="12"/>
        <color theme="1"/>
        <rFont val="標楷體"/>
        <family val="4"/>
        <charset val="136"/>
      </rPr>
      <t>瑞祺電通</t>
    </r>
  </si>
  <si>
    <r>
      <rPr>
        <sz val="12"/>
        <color theme="1"/>
        <rFont val="標楷體"/>
        <family val="4"/>
        <charset val="136"/>
      </rPr>
      <t>統新</t>
    </r>
  </si>
  <si>
    <r>
      <rPr>
        <sz val="12"/>
        <color theme="1"/>
        <rFont val="標楷體"/>
        <family val="4"/>
        <charset val="136"/>
      </rPr>
      <t>光麗</t>
    </r>
    <r>
      <rPr>
        <sz val="12"/>
        <color theme="1"/>
        <rFont val="Times New Roman"/>
        <family val="1"/>
      </rPr>
      <t>-KY</t>
    </r>
  </si>
  <si>
    <r>
      <rPr>
        <sz val="12"/>
        <color theme="1"/>
        <rFont val="標楷體"/>
        <family val="4"/>
        <charset val="136"/>
      </rPr>
      <t>迅得</t>
    </r>
  </si>
  <si>
    <r>
      <rPr>
        <sz val="12"/>
        <color theme="1"/>
        <rFont val="標楷體"/>
        <family val="4"/>
        <charset val="136"/>
      </rPr>
      <t>光聖</t>
    </r>
  </si>
  <si>
    <r>
      <rPr>
        <sz val="12"/>
        <color theme="1"/>
        <rFont val="標楷體"/>
        <family val="4"/>
        <charset val="136"/>
      </rPr>
      <t>元晶</t>
    </r>
  </si>
  <si>
    <r>
      <rPr>
        <sz val="12"/>
        <color theme="1"/>
        <rFont val="標楷體"/>
        <family val="4"/>
        <charset val="136"/>
      </rPr>
      <t>鈺邦</t>
    </r>
  </si>
  <si>
    <r>
      <rPr>
        <sz val="12"/>
        <color theme="1"/>
        <rFont val="標楷體"/>
        <family val="4"/>
        <charset val="136"/>
      </rPr>
      <t>訊芯</t>
    </r>
    <r>
      <rPr>
        <sz val="12"/>
        <color theme="1"/>
        <rFont val="Times New Roman"/>
        <family val="1"/>
      </rPr>
      <t>-KY</t>
    </r>
  </si>
  <si>
    <r>
      <rPr>
        <sz val="12"/>
        <color theme="1"/>
        <rFont val="標楷體"/>
        <family val="4"/>
        <charset val="136"/>
      </rPr>
      <t>台數科</t>
    </r>
  </si>
  <si>
    <r>
      <rPr>
        <sz val="12"/>
        <color theme="1"/>
        <rFont val="標楷體"/>
        <family val="4"/>
        <charset val="136"/>
      </rPr>
      <t>安集</t>
    </r>
  </si>
  <si>
    <r>
      <rPr>
        <sz val="12"/>
        <color theme="1"/>
        <rFont val="標楷體"/>
        <family val="4"/>
        <charset val="136"/>
      </rPr>
      <t>晶碩</t>
    </r>
  </si>
  <si>
    <r>
      <rPr>
        <sz val="12"/>
        <color theme="1"/>
        <rFont val="標楷體"/>
        <family val="4"/>
        <charset val="136"/>
      </rPr>
      <t>南六</t>
    </r>
  </si>
  <si>
    <r>
      <rPr>
        <sz val="12"/>
        <color theme="1"/>
        <rFont val="標楷體"/>
        <family val="4"/>
        <charset val="136"/>
      </rPr>
      <t>台塑化</t>
    </r>
  </si>
  <si>
    <r>
      <rPr>
        <sz val="12"/>
        <color theme="1"/>
        <rFont val="標楷體"/>
        <family val="4"/>
        <charset val="136"/>
      </rPr>
      <t>穎崴</t>
    </r>
  </si>
  <si>
    <r>
      <rPr>
        <sz val="12"/>
        <color theme="1"/>
        <rFont val="標楷體"/>
        <family val="4"/>
        <charset val="136"/>
      </rPr>
      <t>捷敏</t>
    </r>
    <r>
      <rPr>
        <sz val="12"/>
        <color theme="1"/>
        <rFont val="Times New Roman"/>
        <family val="1"/>
      </rPr>
      <t>-KY</t>
    </r>
  </si>
  <si>
    <r>
      <rPr>
        <sz val="12"/>
        <color theme="1"/>
        <rFont val="標楷體"/>
        <family val="4"/>
        <charset val="136"/>
      </rPr>
      <t>愛普</t>
    </r>
    <r>
      <rPr>
        <sz val="12"/>
        <color theme="1"/>
        <rFont val="Times New Roman"/>
        <family val="1"/>
      </rPr>
      <t>*</t>
    </r>
  </si>
  <si>
    <r>
      <rPr>
        <sz val="12"/>
        <color theme="1"/>
        <rFont val="標楷體"/>
        <family val="4"/>
        <charset val="136"/>
      </rPr>
      <t>晶心科</t>
    </r>
  </si>
  <si>
    <r>
      <rPr>
        <sz val="12"/>
        <color theme="1"/>
        <rFont val="標楷體"/>
        <family val="4"/>
        <charset val="136"/>
      </rPr>
      <t>泰福</t>
    </r>
    <r>
      <rPr>
        <sz val="12"/>
        <color theme="1"/>
        <rFont val="Times New Roman"/>
        <family val="1"/>
      </rPr>
      <t>-KY</t>
    </r>
  </si>
  <si>
    <r>
      <rPr>
        <sz val="12"/>
        <color theme="1"/>
        <rFont val="標楷體"/>
        <family val="4"/>
        <charset val="136"/>
      </rPr>
      <t>易華電</t>
    </r>
  </si>
  <si>
    <r>
      <rPr>
        <sz val="12"/>
        <color theme="1"/>
        <rFont val="標楷體"/>
        <family val="4"/>
        <charset val="136"/>
      </rPr>
      <t>興能高</t>
    </r>
  </si>
  <si>
    <r>
      <rPr>
        <sz val="12"/>
        <color theme="1"/>
        <rFont val="標楷體"/>
        <family val="4"/>
        <charset val="136"/>
      </rPr>
      <t>虹揚</t>
    </r>
    <r>
      <rPr>
        <sz val="12"/>
        <color theme="1"/>
        <rFont val="Times New Roman"/>
        <family val="1"/>
      </rPr>
      <t>-KY</t>
    </r>
  </si>
  <si>
    <r>
      <rPr>
        <sz val="12"/>
        <color theme="1"/>
        <rFont val="標楷體"/>
        <family val="4"/>
        <charset val="136"/>
      </rPr>
      <t>研揚</t>
    </r>
  </si>
  <si>
    <r>
      <rPr>
        <sz val="12"/>
        <color theme="1"/>
        <rFont val="標楷體"/>
        <family val="4"/>
        <charset val="136"/>
      </rPr>
      <t>鋼聯</t>
    </r>
  </si>
  <si>
    <r>
      <rPr>
        <sz val="12"/>
        <color theme="1"/>
        <rFont val="標楷體"/>
        <family val="4"/>
        <charset val="136"/>
      </rPr>
      <t>申豐</t>
    </r>
  </si>
  <si>
    <r>
      <rPr>
        <sz val="12"/>
        <color theme="1"/>
        <rFont val="標楷體"/>
        <family val="4"/>
        <charset val="136"/>
      </rPr>
      <t>動力</t>
    </r>
    <r>
      <rPr>
        <sz val="12"/>
        <color theme="1"/>
        <rFont val="Times New Roman"/>
        <family val="1"/>
      </rPr>
      <t>-KY</t>
    </r>
  </si>
  <si>
    <r>
      <rPr>
        <sz val="12"/>
        <color theme="1"/>
        <rFont val="標楷體"/>
        <family val="4"/>
        <charset val="136"/>
      </rPr>
      <t>和潤企業</t>
    </r>
  </si>
  <si>
    <r>
      <rPr>
        <sz val="12"/>
        <color theme="1"/>
        <rFont val="標楷體"/>
        <family val="4"/>
        <charset val="136"/>
      </rPr>
      <t>帝寶</t>
    </r>
  </si>
  <si>
    <r>
      <rPr>
        <sz val="12"/>
        <color theme="1"/>
        <rFont val="標楷體"/>
        <family val="4"/>
        <charset val="136"/>
      </rPr>
      <t>必應</t>
    </r>
  </si>
  <si>
    <r>
      <rPr>
        <sz val="12"/>
        <color theme="1"/>
        <rFont val="標楷體"/>
        <family val="4"/>
        <charset val="136"/>
      </rPr>
      <t>基士德</t>
    </r>
    <r>
      <rPr>
        <sz val="12"/>
        <color theme="1"/>
        <rFont val="Times New Roman"/>
        <family val="1"/>
      </rPr>
      <t>-KY</t>
    </r>
  </si>
  <si>
    <r>
      <rPr>
        <sz val="12"/>
        <color theme="1"/>
        <rFont val="標楷體"/>
        <family val="4"/>
        <charset val="136"/>
      </rPr>
      <t>科定</t>
    </r>
  </si>
  <si>
    <r>
      <rPr>
        <sz val="12"/>
        <color theme="1"/>
        <rFont val="標楷體"/>
        <family val="4"/>
        <charset val="136"/>
      </rPr>
      <t>羅麗芬</t>
    </r>
    <r>
      <rPr>
        <sz val="12"/>
        <color theme="1"/>
        <rFont val="Times New Roman"/>
        <family val="1"/>
      </rPr>
      <t>-KY</t>
    </r>
  </si>
  <si>
    <r>
      <rPr>
        <sz val="12"/>
        <color theme="1"/>
        <rFont val="標楷體"/>
        <family val="4"/>
        <charset val="136"/>
      </rPr>
      <t>中揚光</t>
    </r>
  </si>
  <si>
    <r>
      <rPr>
        <sz val="12"/>
        <color theme="1"/>
        <rFont val="標楷體"/>
        <family val="4"/>
        <charset val="136"/>
      </rPr>
      <t>緯穎</t>
    </r>
  </si>
  <si>
    <r>
      <rPr>
        <sz val="12"/>
        <color theme="1"/>
        <rFont val="標楷體"/>
        <family val="4"/>
        <charset val="136"/>
      </rPr>
      <t>復盛應用</t>
    </r>
  </si>
  <si>
    <r>
      <rPr>
        <sz val="12"/>
        <color theme="1"/>
        <rFont val="標楷體"/>
        <family val="4"/>
        <charset val="136"/>
      </rPr>
      <t>三能</t>
    </r>
    <r>
      <rPr>
        <sz val="12"/>
        <color theme="1"/>
        <rFont val="Times New Roman"/>
        <family val="1"/>
      </rPr>
      <t>-KY</t>
    </r>
  </si>
  <si>
    <r>
      <rPr>
        <sz val="12"/>
        <color theme="1"/>
        <rFont val="標楷體"/>
        <family val="4"/>
        <charset val="136"/>
      </rPr>
      <t>騰輝電子</t>
    </r>
    <r>
      <rPr>
        <sz val="12"/>
        <color theme="1"/>
        <rFont val="Times New Roman"/>
        <family val="1"/>
      </rPr>
      <t>-KY</t>
    </r>
  </si>
  <si>
    <r>
      <rPr>
        <sz val="12"/>
        <color theme="1"/>
        <rFont val="標楷體"/>
        <family val="4"/>
        <charset val="136"/>
      </rPr>
      <t>鋐寶科技</t>
    </r>
  </si>
  <si>
    <r>
      <rPr>
        <sz val="12"/>
        <color theme="1"/>
        <rFont val="標楷體"/>
        <family val="4"/>
        <charset val="136"/>
      </rPr>
      <t>旭暉應材</t>
    </r>
  </si>
  <si>
    <r>
      <rPr>
        <sz val="12"/>
        <color theme="1"/>
        <rFont val="標楷體"/>
        <family val="4"/>
        <charset val="136"/>
      </rPr>
      <t>惠特</t>
    </r>
  </si>
  <si>
    <r>
      <rPr>
        <sz val="12"/>
        <color theme="1"/>
        <rFont val="標楷體"/>
        <family val="4"/>
        <charset val="136"/>
      </rPr>
      <t>嘉基</t>
    </r>
  </si>
  <si>
    <r>
      <rPr>
        <sz val="12"/>
        <color theme="1"/>
        <rFont val="標楷體"/>
        <family val="4"/>
        <charset val="136"/>
      </rPr>
      <t>安普新</t>
    </r>
  </si>
  <si>
    <r>
      <rPr>
        <sz val="12"/>
        <color theme="1"/>
        <rFont val="標楷體"/>
        <family val="4"/>
        <charset val="136"/>
      </rPr>
      <t>匯僑設計</t>
    </r>
  </si>
  <si>
    <r>
      <rPr>
        <sz val="12"/>
        <color theme="1"/>
        <rFont val="標楷體"/>
        <family val="4"/>
        <charset val="136"/>
      </rPr>
      <t>威鋒電子</t>
    </r>
  </si>
  <si>
    <r>
      <rPr>
        <sz val="12"/>
        <color theme="1"/>
        <rFont val="標楷體"/>
        <family val="4"/>
        <charset val="136"/>
      </rPr>
      <t>志強</t>
    </r>
    <r>
      <rPr>
        <sz val="12"/>
        <color theme="1"/>
        <rFont val="Times New Roman"/>
        <family val="1"/>
      </rPr>
      <t>-KY</t>
    </r>
  </si>
  <si>
    <r>
      <rPr>
        <sz val="12"/>
        <color theme="1"/>
        <rFont val="標楷體"/>
        <family val="4"/>
        <charset val="136"/>
      </rPr>
      <t>力積電</t>
    </r>
  </si>
  <si>
    <r>
      <rPr>
        <sz val="12"/>
        <color theme="1"/>
        <rFont val="標楷體"/>
        <family val="4"/>
        <charset val="136"/>
      </rPr>
      <t>展碁國際</t>
    </r>
  </si>
  <si>
    <r>
      <rPr>
        <sz val="12"/>
        <color theme="1"/>
        <rFont val="標楷體"/>
        <family val="4"/>
        <charset val="136"/>
      </rPr>
      <t>永豐實</t>
    </r>
  </si>
  <si>
    <r>
      <rPr>
        <sz val="12"/>
        <color theme="1"/>
        <rFont val="標楷體"/>
        <family val="4"/>
        <charset val="136"/>
      </rPr>
      <t>詠業</t>
    </r>
  </si>
  <si>
    <r>
      <rPr>
        <sz val="12"/>
        <color theme="1"/>
        <rFont val="標楷體"/>
        <family val="4"/>
        <charset val="136"/>
      </rPr>
      <t>森崴能源</t>
    </r>
  </si>
  <si>
    <r>
      <rPr>
        <sz val="12"/>
        <color theme="1"/>
        <rFont val="標楷體"/>
        <family val="4"/>
        <charset val="136"/>
      </rPr>
      <t>台通</t>
    </r>
  </si>
  <si>
    <r>
      <rPr>
        <sz val="12"/>
        <color theme="1"/>
        <rFont val="標楷體"/>
        <family val="4"/>
        <charset val="136"/>
      </rPr>
      <t>矽創</t>
    </r>
  </si>
  <si>
    <r>
      <rPr>
        <sz val="12"/>
        <color theme="1"/>
        <rFont val="標楷體"/>
        <family val="4"/>
        <charset val="136"/>
      </rPr>
      <t>尖點</t>
    </r>
  </si>
  <si>
    <r>
      <rPr>
        <sz val="12"/>
        <color theme="1"/>
        <rFont val="標楷體"/>
        <family val="4"/>
        <charset val="136"/>
      </rPr>
      <t>昇陽半導體</t>
    </r>
  </si>
  <si>
    <r>
      <rPr>
        <sz val="12"/>
        <color theme="1"/>
        <rFont val="標楷體"/>
        <family val="4"/>
        <charset val="136"/>
      </rPr>
      <t>雷虎</t>
    </r>
  </si>
  <si>
    <r>
      <rPr>
        <sz val="12"/>
        <color theme="1"/>
        <rFont val="標楷體"/>
        <family val="4"/>
        <charset val="136"/>
      </rPr>
      <t>台虹</t>
    </r>
  </si>
  <si>
    <r>
      <rPr>
        <sz val="12"/>
        <color theme="1"/>
        <rFont val="標楷體"/>
        <family val="4"/>
        <charset val="136"/>
      </rPr>
      <t>南電</t>
    </r>
  </si>
  <si>
    <r>
      <rPr>
        <sz val="12"/>
        <color theme="1"/>
        <rFont val="標楷體"/>
        <family val="4"/>
        <charset val="136"/>
      </rPr>
      <t>長華</t>
    </r>
    <r>
      <rPr>
        <sz val="12"/>
        <color theme="1"/>
        <rFont val="Times New Roman"/>
        <family val="1"/>
      </rPr>
      <t>*</t>
    </r>
  </si>
  <si>
    <r>
      <rPr>
        <sz val="12"/>
        <color theme="1"/>
        <rFont val="標楷體"/>
        <family val="4"/>
        <charset val="136"/>
      </rPr>
      <t>陞泰</t>
    </r>
  </si>
  <si>
    <r>
      <rPr>
        <sz val="12"/>
        <color theme="1"/>
        <rFont val="標楷體"/>
        <family val="4"/>
        <charset val="136"/>
      </rPr>
      <t>致新</t>
    </r>
  </si>
  <si>
    <r>
      <rPr>
        <sz val="12"/>
        <color theme="1"/>
        <rFont val="標楷體"/>
        <family val="4"/>
        <charset val="136"/>
      </rPr>
      <t>華冠</t>
    </r>
  </si>
  <si>
    <r>
      <rPr>
        <sz val="12"/>
        <color theme="1"/>
        <rFont val="標楷體"/>
        <family val="4"/>
        <charset val="136"/>
      </rPr>
      <t>瀚荃</t>
    </r>
  </si>
  <si>
    <r>
      <rPr>
        <sz val="12"/>
        <color theme="1"/>
        <rFont val="標楷體"/>
        <family val="4"/>
        <charset val="136"/>
      </rPr>
      <t>錸寶</t>
    </r>
  </si>
  <si>
    <r>
      <rPr>
        <sz val="12"/>
        <color theme="1"/>
        <rFont val="標楷體"/>
        <family val="4"/>
        <charset val="136"/>
      </rPr>
      <t>凌巨</t>
    </r>
  </si>
  <si>
    <r>
      <rPr>
        <sz val="12"/>
        <color theme="1"/>
        <rFont val="標楷體"/>
        <family val="4"/>
        <charset val="136"/>
      </rPr>
      <t>華東</t>
    </r>
  </si>
  <si>
    <r>
      <rPr>
        <sz val="12"/>
        <color theme="1"/>
        <rFont val="標楷體"/>
        <family val="4"/>
        <charset val="136"/>
      </rPr>
      <t>至上</t>
    </r>
  </si>
  <si>
    <r>
      <rPr>
        <sz val="12"/>
        <color theme="1"/>
        <rFont val="標楷體"/>
        <family val="4"/>
        <charset val="136"/>
      </rPr>
      <t>振樺電</t>
    </r>
  </si>
  <si>
    <r>
      <rPr>
        <sz val="12"/>
        <color theme="1"/>
        <rFont val="標楷體"/>
        <family val="4"/>
        <charset val="136"/>
      </rPr>
      <t>福懋科</t>
    </r>
  </si>
  <si>
    <r>
      <rPr>
        <sz val="12"/>
        <color theme="1"/>
        <rFont val="標楷體"/>
        <family val="4"/>
        <charset val="136"/>
      </rPr>
      <t>南茂</t>
    </r>
  </si>
  <si>
    <r>
      <rPr>
        <sz val="12"/>
        <color theme="1"/>
        <rFont val="標楷體"/>
        <family val="4"/>
        <charset val="136"/>
      </rPr>
      <t>達方</t>
    </r>
  </si>
  <si>
    <r>
      <rPr>
        <sz val="12"/>
        <color theme="1"/>
        <rFont val="標楷體"/>
        <family val="4"/>
        <charset val="136"/>
      </rPr>
      <t>無敵</t>
    </r>
  </si>
  <si>
    <r>
      <rPr>
        <sz val="12"/>
        <color theme="1"/>
        <rFont val="標楷體"/>
        <family val="4"/>
        <charset val="136"/>
      </rPr>
      <t>勤誠</t>
    </r>
  </si>
  <si>
    <r>
      <rPr>
        <sz val="12"/>
        <color theme="1"/>
        <rFont val="標楷體"/>
        <family val="4"/>
        <charset val="136"/>
      </rPr>
      <t>志超</t>
    </r>
  </si>
  <si>
    <r>
      <rPr>
        <sz val="12"/>
        <color theme="1"/>
        <rFont val="標楷體"/>
        <family val="4"/>
        <charset val="136"/>
      </rPr>
      <t>明基材</t>
    </r>
  </si>
  <si>
    <r>
      <rPr>
        <sz val="12"/>
        <color theme="1"/>
        <rFont val="標楷體"/>
        <family val="4"/>
        <charset val="136"/>
      </rPr>
      <t>寶一</t>
    </r>
  </si>
  <si>
    <r>
      <rPr>
        <sz val="12"/>
        <color theme="1"/>
        <rFont val="標楷體"/>
        <family val="4"/>
        <charset val="136"/>
      </rPr>
      <t>菱光</t>
    </r>
  </si>
  <si>
    <r>
      <rPr>
        <sz val="12"/>
        <color theme="1"/>
        <rFont val="標楷體"/>
        <family val="4"/>
        <charset val="136"/>
      </rPr>
      <t>富鼎</t>
    </r>
  </si>
  <si>
    <r>
      <rPr>
        <sz val="12"/>
        <color theme="1"/>
        <rFont val="標楷體"/>
        <family val="4"/>
        <charset val="136"/>
      </rPr>
      <t>宇瞻</t>
    </r>
  </si>
  <si>
    <r>
      <rPr>
        <sz val="12"/>
        <color theme="1"/>
        <rFont val="標楷體"/>
        <family val="4"/>
        <charset val="136"/>
      </rPr>
      <t>日友</t>
    </r>
  </si>
  <si>
    <r>
      <rPr>
        <sz val="12"/>
        <color theme="1"/>
        <rFont val="標楷體"/>
        <family val="4"/>
        <charset val="136"/>
      </rPr>
      <t>建新國際</t>
    </r>
  </si>
  <si>
    <r>
      <rPr>
        <sz val="12"/>
        <color theme="1"/>
        <rFont val="標楷體"/>
        <family val="4"/>
        <charset val="136"/>
      </rPr>
      <t>羅昇</t>
    </r>
  </si>
  <si>
    <r>
      <rPr>
        <sz val="12"/>
        <color theme="1"/>
        <rFont val="標楷體"/>
        <family val="4"/>
        <charset val="136"/>
      </rPr>
      <t>百和興業</t>
    </r>
    <r>
      <rPr>
        <sz val="12"/>
        <color theme="1"/>
        <rFont val="Times New Roman"/>
        <family val="1"/>
      </rPr>
      <t>-KY</t>
    </r>
  </si>
  <si>
    <r>
      <rPr>
        <sz val="12"/>
        <color theme="1"/>
        <rFont val="標楷體"/>
        <family val="4"/>
        <charset val="136"/>
      </rPr>
      <t>福貞</t>
    </r>
    <r>
      <rPr>
        <sz val="12"/>
        <color theme="1"/>
        <rFont val="Times New Roman"/>
        <family val="1"/>
      </rPr>
      <t>-KY</t>
    </r>
  </si>
  <si>
    <r>
      <rPr>
        <sz val="12"/>
        <color theme="1"/>
        <rFont val="標楷體"/>
        <family val="4"/>
        <charset val="136"/>
      </rPr>
      <t>可寧衛</t>
    </r>
  </si>
  <si>
    <r>
      <rPr>
        <sz val="12"/>
        <color theme="1"/>
        <rFont val="標楷體"/>
        <family val="4"/>
        <charset val="136"/>
      </rPr>
      <t>基勝</t>
    </r>
    <r>
      <rPr>
        <sz val="12"/>
        <color theme="1"/>
        <rFont val="Times New Roman"/>
        <family val="1"/>
      </rPr>
      <t>-KY</t>
    </r>
  </si>
  <si>
    <r>
      <rPr>
        <sz val="12"/>
        <color theme="1"/>
        <rFont val="標楷體"/>
        <family val="4"/>
        <charset val="136"/>
      </rPr>
      <t>金麗</t>
    </r>
    <r>
      <rPr>
        <sz val="12"/>
        <color theme="1"/>
        <rFont val="Times New Roman"/>
        <family val="1"/>
      </rPr>
      <t>-KY</t>
    </r>
  </si>
  <si>
    <r>
      <rPr>
        <sz val="12"/>
        <color theme="1"/>
        <rFont val="標楷體"/>
        <family val="4"/>
        <charset val="136"/>
      </rPr>
      <t>威宏</t>
    </r>
    <r>
      <rPr>
        <sz val="12"/>
        <color theme="1"/>
        <rFont val="Times New Roman"/>
        <family val="1"/>
      </rPr>
      <t>-KY</t>
    </r>
  </si>
  <si>
    <r>
      <rPr>
        <sz val="12"/>
        <color theme="1"/>
        <rFont val="標楷體"/>
        <family val="4"/>
        <charset val="136"/>
      </rPr>
      <t>阿瘦</t>
    </r>
  </si>
  <si>
    <r>
      <rPr>
        <sz val="12"/>
        <color theme="1"/>
        <rFont val="標楷體"/>
        <family val="4"/>
        <charset val="136"/>
      </rPr>
      <t>富邦媒</t>
    </r>
  </si>
  <si>
    <r>
      <rPr>
        <sz val="12"/>
        <color theme="1"/>
        <rFont val="標楷體"/>
        <family val="4"/>
        <charset val="136"/>
      </rPr>
      <t>柏文</t>
    </r>
  </si>
  <si>
    <r>
      <rPr>
        <sz val="12"/>
        <color theme="1"/>
        <rFont val="標楷體"/>
        <family val="4"/>
        <charset val="136"/>
      </rPr>
      <t>潤泰材</t>
    </r>
  </si>
  <si>
    <r>
      <rPr>
        <sz val="12"/>
        <color theme="1"/>
        <rFont val="標楷體"/>
        <family val="4"/>
        <charset val="136"/>
      </rPr>
      <t>億豐</t>
    </r>
  </si>
  <si>
    <r>
      <rPr>
        <sz val="12"/>
        <color theme="1"/>
        <rFont val="標楷體"/>
        <family val="4"/>
        <charset val="136"/>
      </rPr>
      <t>美吉吉</t>
    </r>
    <r>
      <rPr>
        <sz val="12"/>
        <color theme="1"/>
        <rFont val="Times New Roman"/>
        <family val="1"/>
      </rPr>
      <t>-KY</t>
    </r>
  </si>
  <si>
    <r>
      <rPr>
        <sz val="12"/>
        <color theme="1"/>
        <rFont val="標楷體"/>
        <family val="4"/>
        <charset val="136"/>
      </rPr>
      <t>波力</t>
    </r>
    <r>
      <rPr>
        <sz val="12"/>
        <color theme="1"/>
        <rFont val="Times New Roman"/>
        <family val="1"/>
      </rPr>
      <t>-KY</t>
    </r>
  </si>
  <si>
    <r>
      <rPr>
        <sz val="12"/>
        <color theme="1"/>
        <rFont val="標楷體"/>
        <family val="4"/>
        <charset val="136"/>
      </rPr>
      <t>山林水</t>
    </r>
  </si>
  <si>
    <r>
      <rPr>
        <sz val="12"/>
        <color theme="1"/>
        <rFont val="標楷體"/>
        <family val="4"/>
        <charset val="136"/>
      </rPr>
      <t>東哥遊艇</t>
    </r>
  </si>
  <si>
    <r>
      <rPr>
        <sz val="12"/>
        <color theme="1"/>
        <rFont val="標楷體"/>
        <family val="4"/>
        <charset val="136"/>
      </rPr>
      <t>泰昇</t>
    </r>
    <r>
      <rPr>
        <sz val="12"/>
        <color theme="1"/>
        <rFont val="Times New Roman"/>
        <family val="1"/>
      </rPr>
      <t>-KY</t>
    </r>
  </si>
  <si>
    <r>
      <rPr>
        <sz val="12"/>
        <color theme="1"/>
        <rFont val="標楷體"/>
        <family val="4"/>
        <charset val="136"/>
      </rPr>
      <t>政伸</t>
    </r>
  </si>
  <si>
    <r>
      <rPr>
        <sz val="12"/>
        <color theme="1"/>
        <rFont val="標楷體"/>
        <family val="4"/>
        <charset val="136"/>
      </rPr>
      <t>商億</t>
    </r>
    <r>
      <rPr>
        <sz val="12"/>
        <color theme="1"/>
        <rFont val="Times New Roman"/>
        <family val="1"/>
      </rPr>
      <t>-KY</t>
    </r>
  </si>
  <si>
    <r>
      <rPr>
        <sz val="12"/>
        <color theme="1"/>
        <rFont val="標楷體"/>
        <family val="4"/>
        <charset val="136"/>
      </rPr>
      <t>吉源</t>
    </r>
    <r>
      <rPr>
        <sz val="12"/>
        <color theme="1"/>
        <rFont val="Times New Roman"/>
        <family val="1"/>
      </rPr>
      <t>-KY</t>
    </r>
  </si>
  <si>
    <r>
      <rPr>
        <sz val="12"/>
        <color theme="1"/>
        <rFont val="標楷體"/>
        <family val="4"/>
        <charset val="136"/>
      </rPr>
      <t>鼎炫</t>
    </r>
    <r>
      <rPr>
        <sz val="12"/>
        <color theme="1"/>
        <rFont val="Times New Roman"/>
        <family val="1"/>
      </rPr>
      <t>-KY</t>
    </r>
  </si>
  <si>
    <r>
      <rPr>
        <sz val="12"/>
        <color theme="1"/>
        <rFont val="標楷體"/>
        <family val="4"/>
        <charset val="136"/>
      </rPr>
      <t>台汽電</t>
    </r>
  </si>
  <si>
    <r>
      <rPr>
        <sz val="12"/>
        <color theme="1"/>
        <rFont val="標楷體"/>
        <family val="4"/>
        <charset val="136"/>
      </rPr>
      <t>新天地</t>
    </r>
  </si>
  <si>
    <r>
      <rPr>
        <sz val="12"/>
        <color theme="1"/>
        <rFont val="標楷體"/>
        <family val="4"/>
        <charset val="136"/>
      </rPr>
      <t>高力</t>
    </r>
  </si>
  <si>
    <r>
      <rPr>
        <sz val="12"/>
        <color theme="1"/>
        <rFont val="標楷體"/>
        <family val="4"/>
        <charset val="136"/>
      </rPr>
      <t>鈺齊</t>
    </r>
    <r>
      <rPr>
        <sz val="12"/>
        <color theme="1"/>
        <rFont val="Times New Roman"/>
        <family val="1"/>
      </rPr>
      <t>-KY</t>
    </r>
  </si>
  <si>
    <r>
      <rPr>
        <sz val="12"/>
        <color theme="1"/>
        <rFont val="標楷體"/>
        <family val="4"/>
        <charset val="136"/>
      </rPr>
      <t>台火</t>
    </r>
  </si>
  <si>
    <r>
      <rPr>
        <sz val="12"/>
        <color theme="1"/>
        <rFont val="標楷體"/>
        <family val="4"/>
        <charset val="136"/>
      </rPr>
      <t>寶成</t>
    </r>
  </si>
  <si>
    <r>
      <rPr>
        <sz val="12"/>
        <color theme="1"/>
        <rFont val="標楷體"/>
        <family val="4"/>
        <charset val="136"/>
      </rPr>
      <t>大華</t>
    </r>
  </si>
  <si>
    <r>
      <rPr>
        <sz val="12"/>
        <color theme="1"/>
        <rFont val="標楷體"/>
        <family val="4"/>
        <charset val="136"/>
      </rPr>
      <t>欣巴巴</t>
    </r>
  </si>
  <si>
    <r>
      <rPr>
        <sz val="12"/>
        <color theme="1"/>
        <rFont val="標楷體"/>
        <family val="4"/>
        <charset val="136"/>
      </rPr>
      <t>統一實</t>
    </r>
  </si>
  <si>
    <r>
      <rPr>
        <sz val="12"/>
        <color theme="1"/>
        <rFont val="標楷體"/>
        <family val="4"/>
        <charset val="136"/>
      </rPr>
      <t>大台北</t>
    </r>
  </si>
  <si>
    <r>
      <rPr>
        <sz val="12"/>
        <color theme="1"/>
        <rFont val="標楷體"/>
        <family val="4"/>
        <charset val="136"/>
      </rPr>
      <t>豐泰</t>
    </r>
  </si>
  <si>
    <r>
      <rPr>
        <sz val="12"/>
        <color theme="1"/>
        <rFont val="標楷體"/>
        <family val="4"/>
        <charset val="136"/>
      </rPr>
      <t>櫻花</t>
    </r>
  </si>
  <si>
    <r>
      <rPr>
        <sz val="12"/>
        <color theme="1"/>
        <rFont val="標楷體"/>
        <family val="4"/>
        <charset val="136"/>
      </rPr>
      <t>偉聯</t>
    </r>
  </si>
  <si>
    <r>
      <rPr>
        <sz val="12"/>
        <color theme="1"/>
        <rFont val="標楷體"/>
        <family val="4"/>
        <charset val="136"/>
      </rPr>
      <t>美利達</t>
    </r>
  </si>
  <si>
    <r>
      <rPr>
        <sz val="12"/>
        <color theme="1"/>
        <rFont val="標楷體"/>
        <family val="4"/>
        <charset val="136"/>
      </rPr>
      <t>中保科</t>
    </r>
  </si>
  <si>
    <r>
      <rPr>
        <sz val="12"/>
        <color theme="1"/>
        <rFont val="標楷體"/>
        <family val="4"/>
        <charset val="136"/>
      </rPr>
      <t>欣天然</t>
    </r>
  </si>
  <si>
    <r>
      <rPr>
        <sz val="12"/>
        <color theme="1"/>
        <rFont val="標楷體"/>
        <family val="4"/>
        <charset val="136"/>
      </rPr>
      <t>康那香</t>
    </r>
  </si>
  <si>
    <r>
      <rPr>
        <sz val="12"/>
        <color theme="1"/>
        <rFont val="標楷體"/>
        <family val="4"/>
        <charset val="136"/>
      </rPr>
      <t>巨大</t>
    </r>
  </si>
  <si>
    <r>
      <rPr>
        <sz val="12"/>
        <color theme="1"/>
        <rFont val="標楷體"/>
        <family val="4"/>
        <charset val="136"/>
      </rPr>
      <t>福興</t>
    </r>
  </si>
  <si>
    <r>
      <rPr>
        <sz val="12"/>
        <color theme="1"/>
        <rFont val="標楷體"/>
        <family val="4"/>
        <charset val="136"/>
      </rPr>
      <t>新保</t>
    </r>
  </si>
  <si>
    <r>
      <rPr>
        <sz val="12"/>
        <color theme="1"/>
        <rFont val="標楷體"/>
        <family val="4"/>
        <charset val="136"/>
      </rPr>
      <t>新海</t>
    </r>
  </si>
  <si>
    <r>
      <rPr>
        <sz val="12"/>
        <color theme="1"/>
        <rFont val="標楷體"/>
        <family val="4"/>
        <charset val="136"/>
      </rPr>
      <t>泰銘</t>
    </r>
  </si>
  <si>
    <r>
      <rPr>
        <sz val="12"/>
        <color theme="1"/>
        <rFont val="標楷體"/>
        <family val="4"/>
        <charset val="136"/>
      </rPr>
      <t>中視</t>
    </r>
  </si>
  <si>
    <r>
      <rPr>
        <sz val="12"/>
        <color theme="1"/>
        <rFont val="標楷體"/>
        <family val="4"/>
        <charset val="136"/>
      </rPr>
      <t>秋雨</t>
    </r>
  </si>
  <si>
    <r>
      <rPr>
        <sz val="12"/>
        <color theme="1"/>
        <rFont val="標楷體"/>
        <family val="4"/>
        <charset val="136"/>
      </rPr>
      <t>中聯資源</t>
    </r>
  </si>
  <si>
    <r>
      <rPr>
        <sz val="12"/>
        <color theme="1"/>
        <rFont val="標楷體"/>
        <family val="4"/>
        <charset val="136"/>
      </rPr>
      <t>欣高</t>
    </r>
  </si>
  <si>
    <r>
      <rPr>
        <sz val="12"/>
        <color theme="1"/>
        <rFont val="標楷體"/>
        <family val="4"/>
        <charset val="136"/>
      </rPr>
      <t>中鼎</t>
    </r>
  </si>
  <si>
    <r>
      <rPr>
        <sz val="12"/>
        <color theme="1"/>
        <rFont val="標楷體"/>
        <family val="4"/>
        <charset val="136"/>
      </rPr>
      <t>成霖</t>
    </r>
  </si>
  <si>
    <r>
      <rPr>
        <sz val="12"/>
        <color theme="1"/>
        <rFont val="標楷體"/>
        <family val="4"/>
        <charset val="136"/>
      </rPr>
      <t>慶豐富</t>
    </r>
  </si>
  <si>
    <r>
      <rPr>
        <sz val="12"/>
        <color theme="1"/>
        <rFont val="標楷體"/>
        <family val="4"/>
        <charset val="136"/>
      </rPr>
      <t>全國</t>
    </r>
  </si>
  <si>
    <r>
      <rPr>
        <sz val="12"/>
        <color theme="1"/>
        <rFont val="標楷體"/>
        <family val="4"/>
        <charset val="136"/>
      </rPr>
      <t>百和</t>
    </r>
  </si>
  <si>
    <r>
      <rPr>
        <sz val="12"/>
        <color theme="1"/>
        <rFont val="標楷體"/>
        <family val="4"/>
        <charset val="136"/>
      </rPr>
      <t>宏全</t>
    </r>
  </si>
  <si>
    <r>
      <rPr>
        <sz val="12"/>
        <color theme="1"/>
        <rFont val="標楷體"/>
        <family val="4"/>
        <charset val="136"/>
      </rPr>
      <t>信義</t>
    </r>
  </si>
  <si>
    <r>
      <rPr>
        <sz val="12"/>
        <color theme="1"/>
        <rFont val="標楷體"/>
        <family val="4"/>
        <charset val="136"/>
      </rPr>
      <t>裕融</t>
    </r>
  </si>
  <si>
    <r>
      <rPr>
        <sz val="12"/>
        <color theme="1"/>
        <rFont val="標楷體"/>
        <family val="4"/>
        <charset val="136"/>
      </rPr>
      <t>茂順</t>
    </r>
  </si>
  <si>
    <r>
      <rPr>
        <sz val="12"/>
        <color theme="1"/>
        <rFont val="標楷體"/>
        <family val="4"/>
        <charset val="136"/>
      </rPr>
      <t>好樂迪</t>
    </r>
  </si>
  <si>
    <r>
      <rPr>
        <sz val="12"/>
        <color theme="1"/>
        <rFont val="標楷體"/>
        <family val="4"/>
        <charset val="136"/>
      </rPr>
      <t>新麗</t>
    </r>
  </si>
  <si>
    <r>
      <rPr>
        <sz val="12"/>
        <color theme="1"/>
        <rFont val="標楷體"/>
        <family val="4"/>
        <charset val="136"/>
      </rPr>
      <t>潤泰新</t>
    </r>
  </si>
  <si>
    <r>
      <rPr>
        <sz val="12"/>
        <color theme="1"/>
        <rFont val="標楷體"/>
        <family val="4"/>
        <charset val="136"/>
      </rPr>
      <t>三發地產</t>
    </r>
  </si>
  <si>
    <r>
      <rPr>
        <sz val="12"/>
        <color theme="1"/>
        <rFont val="標楷體"/>
        <family val="4"/>
        <charset val="136"/>
      </rPr>
      <t>佳龍</t>
    </r>
  </si>
  <si>
    <r>
      <rPr>
        <sz val="12"/>
        <color theme="1"/>
        <rFont val="標楷體"/>
        <family val="4"/>
        <charset val="136"/>
      </rPr>
      <t>世紀鋼</t>
    </r>
  </si>
  <si>
    <r>
      <rPr>
        <sz val="12"/>
        <color theme="1"/>
        <rFont val="標楷體"/>
        <family val="4"/>
        <charset val="136"/>
      </rPr>
      <t>兆豐國際第一</t>
    </r>
  </si>
  <si>
    <r>
      <rPr>
        <sz val="12"/>
        <color theme="1"/>
        <rFont val="標楷體"/>
        <family val="4"/>
        <charset val="136"/>
      </rPr>
      <t>股票型基金</t>
    </r>
    <r>
      <rPr>
        <sz val="12"/>
        <color theme="1"/>
        <rFont val="Times New Roman"/>
        <family val="1"/>
      </rPr>
      <t>(</t>
    </r>
    <r>
      <rPr>
        <sz val="12"/>
        <color theme="1"/>
        <rFont val="標楷體"/>
        <family val="4"/>
        <charset val="136"/>
      </rPr>
      <t>上市</t>
    </r>
    <r>
      <rPr>
        <sz val="12"/>
        <color theme="1"/>
        <rFont val="Times New Roman"/>
        <family val="1"/>
      </rPr>
      <t>)</t>
    </r>
  </si>
  <si>
    <r>
      <rPr>
        <sz val="12"/>
        <color theme="1"/>
        <rFont val="標楷體"/>
        <family val="4"/>
        <charset val="136"/>
      </rPr>
      <t>兆豐國際國民</t>
    </r>
  </si>
  <si>
    <r>
      <rPr>
        <sz val="12"/>
        <color theme="1"/>
        <rFont val="標楷體"/>
        <family val="4"/>
        <charset val="136"/>
      </rPr>
      <t>兆豐國際萬全</t>
    </r>
  </si>
  <si>
    <r>
      <rPr>
        <sz val="12"/>
        <color theme="1"/>
        <rFont val="標楷體"/>
        <family val="4"/>
        <charset val="136"/>
      </rPr>
      <t>兆豐國際電子</t>
    </r>
  </si>
  <si>
    <r>
      <rPr>
        <sz val="12"/>
        <color theme="1"/>
        <rFont val="標楷體"/>
        <family val="4"/>
        <charset val="136"/>
      </rPr>
      <t>兆豐豐台灣</t>
    </r>
  </si>
  <si>
    <r>
      <rPr>
        <sz val="12"/>
        <color theme="1"/>
        <rFont val="標楷體"/>
        <family val="4"/>
        <charset val="136"/>
      </rPr>
      <t>兆豐台金傳股</t>
    </r>
    <r>
      <rPr>
        <sz val="12"/>
        <color theme="1"/>
        <rFont val="Times New Roman"/>
        <family val="1"/>
      </rPr>
      <t>Aa</t>
    </r>
  </si>
  <si>
    <r>
      <rPr>
        <sz val="12"/>
        <color theme="1"/>
        <rFont val="標楷體"/>
        <family val="4"/>
        <charset val="136"/>
      </rPr>
      <t>兆豐台金傳股</t>
    </r>
    <r>
      <rPr>
        <sz val="12"/>
        <color theme="1"/>
        <rFont val="Times New Roman"/>
        <family val="1"/>
      </rPr>
      <t>Na</t>
    </r>
  </si>
  <si>
    <r>
      <rPr>
        <sz val="12"/>
        <color theme="1"/>
        <rFont val="標楷體"/>
        <family val="4"/>
        <charset val="136"/>
      </rPr>
      <t>第一金小型</t>
    </r>
  </si>
  <si>
    <r>
      <rPr>
        <sz val="12"/>
        <color theme="1"/>
        <rFont val="標楷體"/>
        <family val="4"/>
        <charset val="136"/>
      </rPr>
      <t>第一金電子</t>
    </r>
  </si>
  <si>
    <r>
      <rPr>
        <sz val="12"/>
        <color theme="1"/>
        <rFont val="標楷體"/>
        <family val="4"/>
        <charset val="136"/>
      </rPr>
      <t>第一金中概平衡</t>
    </r>
  </si>
  <si>
    <r>
      <rPr>
        <sz val="12"/>
        <color theme="1"/>
        <rFont val="標楷體"/>
        <family val="4"/>
        <charset val="136"/>
      </rPr>
      <t>第一金創新</t>
    </r>
    <r>
      <rPr>
        <sz val="12"/>
        <color theme="1"/>
        <rFont val="Times New Roman"/>
        <family val="1"/>
      </rPr>
      <t>Aa</t>
    </r>
  </si>
  <si>
    <r>
      <rPr>
        <sz val="12"/>
        <color theme="1"/>
        <rFont val="標楷體"/>
        <family val="4"/>
        <charset val="136"/>
      </rPr>
      <t>匯豐安富</t>
    </r>
  </si>
  <si>
    <r>
      <rPr>
        <sz val="12"/>
        <color theme="1"/>
        <rFont val="標楷體"/>
        <family val="4"/>
        <charset val="136"/>
      </rPr>
      <t>匯豐成功</t>
    </r>
  </si>
  <si>
    <r>
      <rPr>
        <sz val="12"/>
        <color theme="1"/>
        <rFont val="標楷體"/>
        <family val="4"/>
        <charset val="136"/>
      </rPr>
      <t>匯豐龍鳳</t>
    </r>
    <r>
      <rPr>
        <sz val="12"/>
        <color theme="1"/>
        <rFont val="Times New Roman"/>
        <family val="1"/>
      </rPr>
      <t>Ra</t>
    </r>
  </si>
  <si>
    <r>
      <rPr>
        <sz val="12"/>
        <color theme="1"/>
        <rFont val="標楷體"/>
        <family val="4"/>
        <charset val="136"/>
      </rPr>
      <t>匯豐龍鳳</t>
    </r>
    <r>
      <rPr>
        <sz val="12"/>
        <color theme="1"/>
        <rFont val="Times New Roman"/>
        <family val="1"/>
      </rPr>
      <t>Aa</t>
    </r>
  </si>
  <si>
    <r>
      <rPr>
        <sz val="12"/>
        <color theme="1"/>
        <rFont val="標楷體"/>
        <family val="4"/>
        <charset val="136"/>
      </rPr>
      <t>匯豐龍騰電子</t>
    </r>
  </si>
  <si>
    <r>
      <rPr>
        <sz val="12"/>
        <color theme="1"/>
        <rFont val="標楷體"/>
        <family val="4"/>
        <charset val="136"/>
      </rPr>
      <t>匯豐台灣精典</t>
    </r>
  </si>
  <si>
    <r>
      <rPr>
        <sz val="12"/>
        <color theme="1"/>
        <rFont val="標楷體"/>
        <family val="4"/>
        <charset val="136"/>
      </rPr>
      <t>元多福</t>
    </r>
  </si>
  <si>
    <r>
      <rPr>
        <sz val="12"/>
        <color theme="1"/>
        <rFont val="標楷體"/>
        <family val="4"/>
        <charset val="136"/>
      </rPr>
      <t>元大多多基金</t>
    </r>
  </si>
  <si>
    <r>
      <rPr>
        <sz val="12"/>
        <color theme="1"/>
        <rFont val="標楷體"/>
        <family val="4"/>
        <charset val="136"/>
      </rPr>
      <t>元卓越</t>
    </r>
  </si>
  <si>
    <r>
      <rPr>
        <sz val="12"/>
        <color theme="1"/>
        <rFont val="標楷體"/>
        <family val="4"/>
        <charset val="136"/>
      </rPr>
      <t>元高科</t>
    </r>
  </si>
  <si>
    <r>
      <rPr>
        <sz val="12"/>
        <color theme="1"/>
        <rFont val="標楷體"/>
        <family val="4"/>
        <charset val="136"/>
      </rPr>
      <t>元大經貿基金</t>
    </r>
  </si>
  <si>
    <r>
      <rPr>
        <sz val="12"/>
        <color theme="1"/>
        <rFont val="標楷體"/>
        <family val="4"/>
        <charset val="136"/>
      </rPr>
      <t>新主流</t>
    </r>
  </si>
  <si>
    <r>
      <rPr>
        <sz val="12"/>
        <color theme="1"/>
        <rFont val="標楷體"/>
        <family val="4"/>
        <charset val="136"/>
      </rPr>
      <t>元</t>
    </r>
    <r>
      <rPr>
        <sz val="12"/>
        <color theme="1"/>
        <rFont val="Times New Roman"/>
        <family val="1"/>
      </rPr>
      <t>2001</t>
    </r>
  </si>
  <si>
    <r>
      <rPr>
        <sz val="12"/>
        <color theme="1"/>
        <rFont val="標楷體"/>
        <family val="4"/>
        <charset val="136"/>
      </rPr>
      <t>元大台灣加權股價</t>
    </r>
  </si>
  <si>
    <r>
      <rPr>
        <sz val="12"/>
        <color theme="1"/>
        <rFont val="標楷體"/>
        <family val="4"/>
        <charset val="136"/>
      </rPr>
      <t>元大台高息龍</t>
    </r>
    <r>
      <rPr>
        <sz val="12"/>
        <color theme="1"/>
        <rFont val="Times New Roman"/>
        <family val="1"/>
      </rPr>
      <t>Aa</t>
    </r>
  </si>
  <si>
    <r>
      <rPr>
        <sz val="12"/>
        <color theme="1"/>
        <rFont val="標楷體"/>
        <family val="4"/>
        <charset val="136"/>
      </rPr>
      <t>元大台高息龍</t>
    </r>
    <r>
      <rPr>
        <sz val="12"/>
        <color theme="1"/>
        <rFont val="Times New Roman"/>
        <family val="1"/>
      </rPr>
      <t>Bd</t>
    </r>
  </si>
  <si>
    <r>
      <rPr>
        <sz val="12"/>
        <color theme="1"/>
        <rFont val="標楷體"/>
        <family val="4"/>
        <charset val="136"/>
      </rPr>
      <t>元大台高息龍</t>
    </r>
    <r>
      <rPr>
        <sz val="12"/>
        <color theme="1"/>
        <rFont val="Times New Roman"/>
        <family val="1"/>
      </rPr>
      <t>Ia</t>
    </r>
  </si>
  <si>
    <r>
      <rPr>
        <sz val="12"/>
        <color theme="1"/>
        <rFont val="標楷體"/>
        <family val="4"/>
        <charset val="136"/>
      </rPr>
      <t>元大台高息龍</t>
    </r>
    <r>
      <rPr>
        <sz val="12"/>
        <color theme="1"/>
        <rFont val="Times New Roman"/>
        <family val="1"/>
      </rPr>
      <t>Id</t>
    </r>
  </si>
  <si>
    <r>
      <rPr>
        <sz val="12"/>
        <color theme="1"/>
        <rFont val="標楷體"/>
        <family val="4"/>
        <charset val="136"/>
      </rPr>
      <t>景順潛力</t>
    </r>
  </si>
  <si>
    <r>
      <rPr>
        <sz val="12"/>
        <color theme="1"/>
        <rFont val="標楷體"/>
        <family val="4"/>
        <charset val="136"/>
      </rPr>
      <t>景順台灣科技</t>
    </r>
  </si>
  <si>
    <r>
      <rPr>
        <sz val="12"/>
        <color theme="1"/>
        <rFont val="標楷體"/>
        <family val="4"/>
        <charset val="136"/>
      </rPr>
      <t>景順主流</t>
    </r>
  </si>
  <si>
    <r>
      <rPr>
        <sz val="12"/>
        <color theme="1"/>
        <rFont val="標楷體"/>
        <family val="4"/>
        <charset val="136"/>
      </rPr>
      <t>瀚亞高科技</t>
    </r>
  </si>
  <si>
    <r>
      <rPr>
        <sz val="12"/>
        <color theme="1"/>
        <rFont val="標楷體"/>
        <family val="4"/>
        <charset val="136"/>
      </rPr>
      <t>瀚亞外銷</t>
    </r>
  </si>
  <si>
    <r>
      <rPr>
        <sz val="12"/>
        <color theme="1"/>
        <rFont val="標楷體"/>
        <family val="4"/>
        <charset val="136"/>
      </rPr>
      <t>瀚亞菁華</t>
    </r>
  </si>
  <si>
    <r>
      <rPr>
        <sz val="12"/>
        <color theme="1"/>
        <rFont val="標楷體"/>
        <family val="4"/>
        <charset val="136"/>
      </rPr>
      <t>瀚亞中小型股</t>
    </r>
  </si>
  <si>
    <r>
      <rPr>
        <sz val="12"/>
        <color theme="1"/>
        <rFont val="標楷體"/>
        <family val="4"/>
        <charset val="136"/>
      </rPr>
      <t>瀚亞理財通</t>
    </r>
  </si>
  <si>
    <r>
      <t>PGIM</t>
    </r>
    <r>
      <rPr>
        <sz val="12"/>
        <color theme="1"/>
        <rFont val="標楷體"/>
        <family val="4"/>
        <charset val="136"/>
      </rPr>
      <t>高成長</t>
    </r>
    <r>
      <rPr>
        <sz val="12"/>
        <color theme="1"/>
        <rFont val="Times New Roman"/>
        <family val="1"/>
      </rPr>
      <t>Aa</t>
    </r>
  </si>
  <si>
    <r>
      <t>PGIM</t>
    </r>
    <r>
      <rPr>
        <sz val="12"/>
        <color theme="1"/>
        <rFont val="標楷體"/>
        <family val="4"/>
        <charset val="136"/>
      </rPr>
      <t>金滿意</t>
    </r>
    <r>
      <rPr>
        <sz val="12"/>
        <color theme="1"/>
        <rFont val="Times New Roman"/>
        <family val="1"/>
      </rPr>
      <t>Ra</t>
    </r>
  </si>
  <si>
    <r>
      <t>PGIM</t>
    </r>
    <r>
      <rPr>
        <sz val="12"/>
        <color theme="1"/>
        <rFont val="標楷體"/>
        <family val="4"/>
        <charset val="136"/>
      </rPr>
      <t>金滿意</t>
    </r>
    <r>
      <rPr>
        <sz val="12"/>
        <color theme="1"/>
        <rFont val="Times New Roman"/>
        <family val="1"/>
      </rPr>
      <t>Aa</t>
    </r>
  </si>
  <si>
    <r>
      <t>PGIM</t>
    </r>
    <r>
      <rPr>
        <sz val="12"/>
        <color theme="1"/>
        <rFont val="標楷體"/>
        <family val="4"/>
        <charset val="136"/>
      </rPr>
      <t>科技島</t>
    </r>
    <r>
      <rPr>
        <sz val="12"/>
        <color theme="1"/>
        <rFont val="Times New Roman"/>
        <family val="1"/>
      </rPr>
      <t>Aa</t>
    </r>
  </si>
  <si>
    <r>
      <t>PGIM</t>
    </r>
    <r>
      <rPr>
        <sz val="12"/>
        <color theme="1"/>
        <rFont val="標楷體"/>
        <family val="4"/>
        <charset val="136"/>
      </rPr>
      <t>中小型股</t>
    </r>
    <r>
      <rPr>
        <sz val="12"/>
        <color theme="1"/>
        <rFont val="Times New Roman"/>
        <family val="1"/>
      </rPr>
      <t>Aa</t>
    </r>
  </si>
  <si>
    <r>
      <t>PGIM</t>
    </r>
    <r>
      <rPr>
        <sz val="12"/>
        <color theme="1"/>
        <rFont val="標楷體"/>
        <family val="4"/>
        <charset val="136"/>
      </rPr>
      <t>新世紀</t>
    </r>
    <r>
      <rPr>
        <sz val="12"/>
        <color theme="1"/>
        <rFont val="Times New Roman"/>
        <family val="1"/>
      </rPr>
      <t>Ra</t>
    </r>
  </si>
  <si>
    <r>
      <t>PGIM</t>
    </r>
    <r>
      <rPr>
        <sz val="12"/>
        <color theme="1"/>
        <rFont val="標楷體"/>
        <family val="4"/>
        <charset val="136"/>
      </rPr>
      <t>新世紀</t>
    </r>
    <r>
      <rPr>
        <sz val="12"/>
        <color theme="1"/>
        <rFont val="Times New Roman"/>
        <family val="1"/>
      </rPr>
      <t>Aa</t>
    </r>
  </si>
  <si>
    <r>
      <t>PGIM</t>
    </r>
    <r>
      <rPr>
        <sz val="12"/>
        <color theme="1"/>
        <rFont val="標楷體"/>
        <family val="4"/>
        <charset val="136"/>
      </rPr>
      <t>金平衡</t>
    </r>
    <r>
      <rPr>
        <sz val="12"/>
        <color theme="1"/>
        <rFont val="Times New Roman"/>
        <family val="1"/>
      </rPr>
      <t>Ra</t>
    </r>
  </si>
  <si>
    <r>
      <t>PGIM</t>
    </r>
    <r>
      <rPr>
        <sz val="12"/>
        <color theme="1"/>
        <rFont val="標楷體"/>
        <family val="4"/>
        <charset val="136"/>
      </rPr>
      <t>金平衡</t>
    </r>
    <r>
      <rPr>
        <sz val="12"/>
        <color theme="1"/>
        <rFont val="Times New Roman"/>
        <family val="1"/>
      </rPr>
      <t>Aa</t>
    </r>
  </si>
  <si>
    <r>
      <rPr>
        <sz val="12"/>
        <color theme="1"/>
        <rFont val="標楷體"/>
        <family val="4"/>
        <charset val="136"/>
      </rPr>
      <t>統一統信</t>
    </r>
  </si>
  <si>
    <r>
      <rPr>
        <sz val="12"/>
        <color theme="1"/>
        <rFont val="標楷體"/>
        <family val="4"/>
        <charset val="136"/>
      </rPr>
      <t>統一全天候</t>
    </r>
    <r>
      <rPr>
        <sz val="12"/>
        <color theme="1"/>
        <rFont val="Times New Roman"/>
        <family val="1"/>
      </rPr>
      <t>I</t>
    </r>
  </si>
  <si>
    <r>
      <rPr>
        <sz val="12"/>
        <color theme="1"/>
        <rFont val="標楷體"/>
        <family val="4"/>
        <charset val="136"/>
      </rPr>
      <t>統一全天候</t>
    </r>
    <r>
      <rPr>
        <sz val="12"/>
        <color theme="1"/>
        <rFont val="Times New Roman"/>
        <family val="1"/>
      </rPr>
      <t>A</t>
    </r>
  </si>
  <si>
    <r>
      <rPr>
        <sz val="12"/>
        <color theme="1"/>
        <rFont val="標楷體"/>
        <family val="4"/>
        <charset val="136"/>
      </rPr>
      <t>統一黑馬</t>
    </r>
  </si>
  <si>
    <r>
      <rPr>
        <sz val="12"/>
        <color theme="1"/>
        <rFont val="標楷體"/>
        <family val="4"/>
        <charset val="136"/>
      </rPr>
      <t>統一龍馬</t>
    </r>
  </si>
  <si>
    <r>
      <rPr>
        <sz val="12"/>
        <color theme="1"/>
        <rFont val="標楷體"/>
        <family val="4"/>
        <charset val="136"/>
      </rPr>
      <t>統一中小</t>
    </r>
  </si>
  <si>
    <r>
      <rPr>
        <sz val="12"/>
        <color theme="1"/>
        <rFont val="標楷體"/>
        <family val="4"/>
        <charset val="136"/>
      </rPr>
      <t>統一經建</t>
    </r>
  </si>
  <si>
    <r>
      <rPr>
        <sz val="12"/>
        <color theme="1"/>
        <rFont val="標楷體"/>
        <family val="4"/>
        <charset val="136"/>
      </rPr>
      <t>統一奔騰</t>
    </r>
  </si>
  <si>
    <r>
      <rPr>
        <sz val="12"/>
        <color theme="1"/>
        <rFont val="標楷體"/>
        <family val="4"/>
        <charset val="136"/>
      </rPr>
      <t>統一大滿貫</t>
    </r>
    <r>
      <rPr>
        <sz val="12"/>
        <color theme="1"/>
        <rFont val="Times New Roman"/>
        <family val="1"/>
      </rPr>
      <t>A</t>
    </r>
  </si>
  <si>
    <r>
      <rPr>
        <sz val="12"/>
        <color theme="1"/>
        <rFont val="標楷體"/>
        <family val="4"/>
        <charset val="136"/>
      </rPr>
      <t>統一台灣動力</t>
    </r>
  </si>
  <si>
    <r>
      <rPr>
        <sz val="12"/>
        <color theme="1"/>
        <rFont val="標楷體"/>
        <family val="4"/>
        <charset val="136"/>
      </rPr>
      <t>富邦</t>
    </r>
    <r>
      <rPr>
        <sz val="12"/>
        <color theme="1"/>
        <rFont val="Times New Roman"/>
        <family val="1"/>
      </rPr>
      <t>FB I</t>
    </r>
  </si>
  <si>
    <r>
      <rPr>
        <sz val="12"/>
        <color theme="1"/>
        <rFont val="標楷體"/>
        <family val="4"/>
        <charset val="136"/>
      </rPr>
      <t>富邦</t>
    </r>
    <r>
      <rPr>
        <sz val="12"/>
        <color theme="1"/>
        <rFont val="Times New Roman"/>
        <family val="1"/>
      </rPr>
      <t>FB A</t>
    </r>
  </si>
  <si>
    <r>
      <rPr>
        <sz val="12"/>
        <color theme="1"/>
        <rFont val="標楷體"/>
        <family val="4"/>
        <charset val="136"/>
      </rPr>
      <t>富邦精準</t>
    </r>
  </si>
  <si>
    <r>
      <rPr>
        <sz val="12"/>
        <color theme="1"/>
        <rFont val="標楷體"/>
        <family val="4"/>
        <charset val="136"/>
      </rPr>
      <t>富邦長紅</t>
    </r>
  </si>
  <si>
    <r>
      <rPr>
        <sz val="12"/>
        <color theme="1"/>
        <rFont val="標楷體"/>
        <family val="4"/>
        <charset val="136"/>
      </rPr>
      <t>精銳</t>
    </r>
    <r>
      <rPr>
        <sz val="12"/>
        <color theme="1"/>
        <rFont val="Times New Roman"/>
        <family val="1"/>
      </rPr>
      <t>FB</t>
    </r>
  </si>
  <si>
    <r>
      <rPr>
        <sz val="12"/>
        <color theme="1"/>
        <rFont val="標楷體"/>
        <family val="4"/>
        <charset val="136"/>
      </rPr>
      <t>富邦高成長</t>
    </r>
  </si>
  <si>
    <r>
      <rPr>
        <sz val="12"/>
        <color theme="1"/>
        <rFont val="標楷體"/>
        <family val="4"/>
        <charset val="136"/>
      </rPr>
      <t>科技</t>
    </r>
    <r>
      <rPr>
        <sz val="12"/>
        <color theme="1"/>
        <rFont val="Times New Roman"/>
        <family val="1"/>
      </rPr>
      <t>FB</t>
    </r>
  </si>
  <si>
    <r>
      <rPr>
        <sz val="12"/>
        <color theme="1"/>
        <rFont val="標楷體"/>
        <family val="4"/>
        <charset val="136"/>
      </rPr>
      <t>富邦台灣心</t>
    </r>
  </si>
  <si>
    <r>
      <rPr>
        <sz val="12"/>
        <color theme="1"/>
        <rFont val="標楷體"/>
        <family val="4"/>
        <charset val="136"/>
      </rPr>
      <t>富邦台灣永高</t>
    </r>
    <r>
      <rPr>
        <sz val="12"/>
        <color theme="1"/>
        <rFont val="Times New Roman"/>
        <family val="1"/>
      </rPr>
      <t>Aa</t>
    </r>
  </si>
  <si>
    <r>
      <rPr>
        <sz val="12"/>
        <color theme="1"/>
        <rFont val="標楷體"/>
        <family val="4"/>
        <charset val="136"/>
      </rPr>
      <t>富邦台灣永高</t>
    </r>
    <r>
      <rPr>
        <sz val="12"/>
        <color theme="1"/>
        <rFont val="Times New Roman"/>
        <family val="1"/>
      </rPr>
      <t>Bd</t>
    </r>
  </si>
  <si>
    <r>
      <rPr>
        <sz val="12"/>
        <color theme="1"/>
        <rFont val="標楷體"/>
        <family val="4"/>
        <charset val="136"/>
      </rPr>
      <t>摩根台灣增長</t>
    </r>
  </si>
  <si>
    <r>
      <rPr>
        <sz val="12"/>
        <color theme="1"/>
        <rFont val="標楷體"/>
        <family val="4"/>
        <charset val="136"/>
      </rPr>
      <t>摩根新興科技</t>
    </r>
  </si>
  <si>
    <r>
      <rPr>
        <sz val="12"/>
        <color theme="1"/>
        <rFont val="標楷體"/>
        <family val="4"/>
        <charset val="136"/>
      </rPr>
      <t>摩根中小</t>
    </r>
  </si>
  <si>
    <r>
      <rPr>
        <sz val="12"/>
        <color theme="1"/>
        <rFont val="標楷體"/>
        <family val="4"/>
        <charset val="136"/>
      </rPr>
      <t>摩根平衡</t>
    </r>
  </si>
  <si>
    <r>
      <rPr>
        <sz val="12"/>
        <color theme="1"/>
        <rFont val="標楷體"/>
        <family val="4"/>
        <charset val="136"/>
      </rPr>
      <t>摩根台灣金磚</t>
    </r>
    <r>
      <rPr>
        <sz val="12"/>
        <color theme="1"/>
        <rFont val="Times New Roman"/>
        <family val="1"/>
      </rPr>
      <t>I</t>
    </r>
  </si>
  <si>
    <r>
      <rPr>
        <sz val="12"/>
        <color theme="1"/>
        <rFont val="標楷體"/>
        <family val="4"/>
        <charset val="136"/>
      </rPr>
      <t>摩根台灣金磚</t>
    </r>
    <r>
      <rPr>
        <sz val="12"/>
        <color theme="1"/>
        <rFont val="Times New Roman"/>
        <family val="1"/>
      </rPr>
      <t>A</t>
    </r>
  </si>
  <si>
    <r>
      <rPr>
        <sz val="12"/>
        <color theme="1"/>
        <rFont val="標楷體"/>
        <family val="4"/>
        <charset val="136"/>
      </rPr>
      <t>華南永昌永昌</t>
    </r>
  </si>
  <si>
    <r>
      <rPr>
        <sz val="12"/>
        <color theme="1"/>
        <rFont val="標楷體"/>
        <family val="4"/>
        <charset val="136"/>
      </rPr>
      <t>新光創新科技</t>
    </r>
  </si>
  <si>
    <r>
      <rPr>
        <sz val="12"/>
        <color theme="1"/>
        <rFont val="標楷體"/>
        <family val="4"/>
        <charset val="136"/>
      </rPr>
      <t>新光大三通</t>
    </r>
  </si>
  <si>
    <r>
      <rPr>
        <sz val="12"/>
        <color theme="1"/>
        <rFont val="標楷體"/>
        <family val="4"/>
        <charset val="136"/>
      </rPr>
      <t>新光台灣富貴</t>
    </r>
  </si>
  <si>
    <r>
      <rPr>
        <sz val="12"/>
        <color theme="1"/>
        <rFont val="標楷體"/>
        <family val="4"/>
        <charset val="136"/>
      </rPr>
      <t>群益奧斯卡</t>
    </r>
  </si>
  <si>
    <r>
      <rPr>
        <sz val="12"/>
        <color theme="1"/>
        <rFont val="標楷體"/>
        <family val="4"/>
        <charset val="136"/>
      </rPr>
      <t>群益葛萊美</t>
    </r>
  </si>
  <si>
    <r>
      <rPr>
        <sz val="12"/>
        <color theme="1"/>
        <rFont val="標楷體"/>
        <family val="4"/>
        <charset val="136"/>
      </rPr>
      <t>群益中小</t>
    </r>
  </si>
  <si>
    <r>
      <rPr>
        <sz val="12"/>
        <color theme="1"/>
        <rFont val="標楷體"/>
        <family val="4"/>
        <charset val="136"/>
      </rPr>
      <t>群益馬拉松</t>
    </r>
    <r>
      <rPr>
        <sz val="12"/>
        <color theme="1"/>
        <rFont val="Times New Roman"/>
        <family val="1"/>
      </rPr>
      <t>Ia</t>
    </r>
  </si>
  <si>
    <r>
      <rPr>
        <sz val="12"/>
        <color theme="1"/>
        <rFont val="標楷體"/>
        <family val="4"/>
        <charset val="136"/>
      </rPr>
      <t>群益馬拉松</t>
    </r>
    <r>
      <rPr>
        <sz val="12"/>
        <color theme="1"/>
        <rFont val="Times New Roman"/>
        <family val="1"/>
      </rPr>
      <t>Na</t>
    </r>
  </si>
  <si>
    <r>
      <rPr>
        <sz val="12"/>
        <color theme="1"/>
        <rFont val="標楷體"/>
        <family val="4"/>
        <charset val="136"/>
      </rPr>
      <t>群益馬拉松</t>
    </r>
    <r>
      <rPr>
        <sz val="12"/>
        <color theme="1"/>
        <rFont val="Times New Roman"/>
        <family val="1"/>
      </rPr>
      <t>Fa</t>
    </r>
  </si>
  <si>
    <r>
      <rPr>
        <sz val="12"/>
        <color theme="1"/>
        <rFont val="標楷體"/>
        <family val="4"/>
        <charset val="136"/>
      </rPr>
      <t>群益長安</t>
    </r>
  </si>
  <si>
    <r>
      <rPr>
        <sz val="12"/>
        <color theme="1"/>
        <rFont val="標楷體"/>
        <family val="4"/>
        <charset val="136"/>
      </rPr>
      <t>群益創新科技</t>
    </r>
    <r>
      <rPr>
        <sz val="12"/>
        <color theme="1"/>
        <rFont val="Times New Roman"/>
        <family val="1"/>
      </rPr>
      <t>Na</t>
    </r>
  </si>
  <si>
    <r>
      <rPr>
        <sz val="12"/>
        <color theme="1"/>
        <rFont val="標楷體"/>
        <family val="4"/>
        <charset val="136"/>
      </rPr>
      <t>群益創新科技</t>
    </r>
    <r>
      <rPr>
        <sz val="12"/>
        <color theme="1"/>
        <rFont val="Times New Roman"/>
        <family val="1"/>
      </rPr>
      <t>Fa</t>
    </r>
  </si>
  <si>
    <r>
      <rPr>
        <sz val="12"/>
        <color theme="1"/>
        <rFont val="標楷體"/>
        <family val="4"/>
        <charset val="136"/>
      </rPr>
      <t>群益真善美</t>
    </r>
  </si>
  <si>
    <r>
      <rPr>
        <sz val="12"/>
        <color theme="1"/>
        <rFont val="標楷體"/>
        <family val="4"/>
        <charset val="136"/>
      </rPr>
      <t>群益平衡王</t>
    </r>
  </si>
  <si>
    <r>
      <rPr>
        <sz val="12"/>
        <color theme="1"/>
        <rFont val="標楷體"/>
        <family val="4"/>
        <charset val="136"/>
      </rPr>
      <t>群益安家</t>
    </r>
  </si>
  <si>
    <r>
      <rPr>
        <sz val="12"/>
        <color theme="1"/>
        <rFont val="標楷體"/>
        <family val="4"/>
        <charset val="136"/>
      </rPr>
      <t>台中銀大發</t>
    </r>
    <r>
      <rPr>
        <sz val="12"/>
        <color theme="1"/>
        <rFont val="Times New Roman"/>
        <family val="1"/>
      </rPr>
      <t>Aa</t>
    </r>
  </si>
  <si>
    <r>
      <rPr>
        <sz val="12"/>
        <color theme="1"/>
        <rFont val="標楷體"/>
        <family val="4"/>
        <charset val="136"/>
      </rPr>
      <t>台中銀數位</t>
    </r>
    <r>
      <rPr>
        <sz val="12"/>
        <color theme="1"/>
        <rFont val="Times New Roman"/>
        <family val="1"/>
      </rPr>
      <t>Aa</t>
    </r>
  </si>
  <si>
    <r>
      <rPr>
        <sz val="12"/>
        <color theme="1"/>
        <rFont val="標楷體"/>
        <family val="4"/>
        <charset val="136"/>
      </rPr>
      <t>台中銀台灣主流</t>
    </r>
    <r>
      <rPr>
        <sz val="12"/>
        <color theme="1"/>
        <rFont val="Times New Roman"/>
        <family val="1"/>
      </rPr>
      <t>Aa</t>
    </r>
  </si>
  <si>
    <r>
      <rPr>
        <sz val="12"/>
        <color theme="1"/>
        <rFont val="標楷體"/>
        <family val="4"/>
        <charset val="136"/>
      </rPr>
      <t>聯博大利</t>
    </r>
  </si>
  <si>
    <r>
      <rPr>
        <sz val="12"/>
        <color theme="1"/>
        <rFont val="標楷體"/>
        <family val="4"/>
        <charset val="136"/>
      </rPr>
      <t>日盛上選</t>
    </r>
    <r>
      <rPr>
        <sz val="12"/>
        <color theme="1"/>
        <rFont val="Times New Roman"/>
        <family val="1"/>
      </rPr>
      <t>Ia</t>
    </r>
  </si>
  <si>
    <r>
      <rPr>
        <sz val="12"/>
        <color theme="1"/>
        <rFont val="標楷體"/>
        <family val="4"/>
        <charset val="136"/>
      </rPr>
      <t>日盛上選</t>
    </r>
    <r>
      <rPr>
        <sz val="12"/>
        <color theme="1"/>
        <rFont val="Times New Roman"/>
        <family val="1"/>
      </rPr>
      <t>Na</t>
    </r>
  </si>
  <si>
    <r>
      <rPr>
        <sz val="12"/>
        <color theme="1"/>
        <rFont val="標楷體"/>
        <family val="4"/>
        <charset val="136"/>
      </rPr>
      <t>日盛上選</t>
    </r>
    <r>
      <rPr>
        <sz val="12"/>
        <color theme="1"/>
        <rFont val="Times New Roman"/>
        <family val="1"/>
      </rPr>
      <t>Aa</t>
    </r>
  </si>
  <si>
    <r>
      <rPr>
        <sz val="12"/>
        <color theme="1"/>
        <rFont val="標楷體"/>
        <family val="4"/>
        <charset val="136"/>
      </rPr>
      <t>日盛小而美</t>
    </r>
    <r>
      <rPr>
        <sz val="12"/>
        <color theme="1"/>
        <rFont val="Times New Roman"/>
        <family val="1"/>
      </rPr>
      <t>Aa</t>
    </r>
  </si>
  <si>
    <r>
      <rPr>
        <sz val="12"/>
        <color theme="1"/>
        <rFont val="標楷體"/>
        <family val="4"/>
        <charset val="136"/>
      </rPr>
      <t>日盛精選五虎</t>
    </r>
    <r>
      <rPr>
        <sz val="12"/>
        <color theme="1"/>
        <rFont val="Times New Roman"/>
        <family val="1"/>
      </rPr>
      <t>Aa</t>
    </r>
  </si>
  <si>
    <r>
      <rPr>
        <sz val="12"/>
        <color theme="1"/>
        <rFont val="標楷體"/>
        <family val="4"/>
        <charset val="136"/>
      </rPr>
      <t>日盛高科技</t>
    </r>
    <r>
      <rPr>
        <sz val="12"/>
        <color theme="1"/>
        <rFont val="Times New Roman"/>
        <family val="1"/>
      </rPr>
      <t>Aa</t>
    </r>
  </si>
  <si>
    <r>
      <rPr>
        <sz val="12"/>
        <color theme="1"/>
        <rFont val="標楷體"/>
        <family val="4"/>
        <charset val="136"/>
      </rPr>
      <t>日盛日盛</t>
    </r>
    <r>
      <rPr>
        <sz val="12"/>
        <color theme="1"/>
        <rFont val="Times New Roman"/>
        <family val="1"/>
      </rPr>
      <t>Ad</t>
    </r>
  </si>
  <si>
    <r>
      <rPr>
        <sz val="12"/>
        <color theme="1"/>
        <rFont val="標楷體"/>
        <family val="4"/>
        <charset val="136"/>
      </rPr>
      <t>日盛新台商</t>
    </r>
    <r>
      <rPr>
        <sz val="12"/>
        <color theme="1"/>
        <rFont val="Times New Roman"/>
        <family val="1"/>
      </rPr>
      <t>Aa</t>
    </r>
  </si>
  <si>
    <r>
      <rPr>
        <sz val="12"/>
        <color theme="1"/>
        <rFont val="標楷體"/>
        <family val="4"/>
        <charset val="136"/>
      </rPr>
      <t>日盛首選</t>
    </r>
    <r>
      <rPr>
        <sz val="12"/>
        <color theme="1"/>
        <rFont val="Times New Roman"/>
        <family val="1"/>
      </rPr>
      <t>Aa</t>
    </r>
  </si>
  <si>
    <r>
      <rPr>
        <sz val="12"/>
        <color theme="1"/>
        <rFont val="標楷體"/>
        <family val="4"/>
        <charset val="136"/>
      </rPr>
      <t>日盛</t>
    </r>
    <r>
      <rPr>
        <sz val="12"/>
        <color theme="1"/>
        <rFont val="Times New Roman"/>
        <family val="1"/>
      </rPr>
      <t xml:space="preserve">MIT </t>
    </r>
    <r>
      <rPr>
        <sz val="12"/>
        <color theme="1"/>
        <rFont val="標楷體"/>
        <family val="4"/>
        <charset val="136"/>
      </rPr>
      <t>主流</t>
    </r>
    <r>
      <rPr>
        <sz val="12"/>
        <color theme="1"/>
        <rFont val="Times New Roman"/>
        <family val="1"/>
      </rPr>
      <t>Aa</t>
    </r>
  </si>
  <si>
    <r>
      <rPr>
        <sz val="12"/>
        <color theme="1"/>
        <rFont val="標楷體"/>
        <family val="4"/>
        <charset val="136"/>
      </rPr>
      <t>日盛台灣成股</t>
    </r>
    <r>
      <rPr>
        <sz val="12"/>
        <color theme="1"/>
        <rFont val="Times New Roman"/>
        <family val="1"/>
      </rPr>
      <t>Aa</t>
    </r>
  </si>
  <si>
    <r>
      <rPr>
        <sz val="12"/>
        <color theme="1"/>
        <rFont val="標楷體"/>
        <family val="4"/>
        <charset val="136"/>
      </rPr>
      <t>柏瑞巨人</t>
    </r>
    <r>
      <rPr>
        <sz val="12"/>
        <color theme="1"/>
        <rFont val="Times New Roman"/>
        <family val="1"/>
      </rPr>
      <t xml:space="preserve"> A</t>
    </r>
  </si>
  <si>
    <r>
      <rPr>
        <sz val="12"/>
        <color theme="1"/>
        <rFont val="標楷體"/>
        <family val="4"/>
        <charset val="136"/>
      </rPr>
      <t>復華基金</t>
    </r>
  </si>
  <si>
    <r>
      <t>FH</t>
    </r>
    <r>
      <rPr>
        <sz val="12"/>
        <color theme="1"/>
        <rFont val="標楷體"/>
        <family val="4"/>
        <charset val="136"/>
      </rPr>
      <t>高成</t>
    </r>
  </si>
  <si>
    <r>
      <rPr>
        <sz val="12"/>
        <color theme="1"/>
        <rFont val="標楷體"/>
        <family val="4"/>
        <charset val="136"/>
      </rPr>
      <t>復華傳家</t>
    </r>
  </si>
  <si>
    <r>
      <t>FH</t>
    </r>
    <r>
      <rPr>
        <sz val="12"/>
        <color theme="1"/>
        <rFont val="標楷體"/>
        <family val="4"/>
        <charset val="136"/>
      </rPr>
      <t>數位</t>
    </r>
  </si>
  <si>
    <r>
      <rPr>
        <sz val="12"/>
        <color theme="1"/>
        <rFont val="標楷體"/>
        <family val="4"/>
        <charset val="136"/>
      </rPr>
      <t>復華傳家二號</t>
    </r>
  </si>
  <si>
    <r>
      <t>FH</t>
    </r>
    <r>
      <rPr>
        <sz val="12"/>
        <color theme="1"/>
        <rFont val="標楷體"/>
        <family val="4"/>
        <charset val="136"/>
      </rPr>
      <t>中小</t>
    </r>
  </si>
  <si>
    <r>
      <rPr>
        <sz val="12"/>
        <color theme="1"/>
        <rFont val="標楷體"/>
        <family val="4"/>
        <charset val="136"/>
      </rPr>
      <t>復華人生目標</t>
    </r>
  </si>
  <si>
    <r>
      <rPr>
        <sz val="12"/>
        <color theme="1"/>
        <rFont val="標楷體"/>
        <family val="4"/>
        <charset val="136"/>
      </rPr>
      <t>復華神盾</t>
    </r>
  </si>
  <si>
    <r>
      <rPr>
        <sz val="12"/>
        <color theme="1"/>
        <rFont val="標楷體"/>
        <family val="4"/>
        <charset val="136"/>
      </rPr>
      <t>復華全方位</t>
    </r>
  </si>
  <si>
    <r>
      <rPr>
        <sz val="12"/>
        <color theme="1"/>
        <rFont val="標楷體"/>
        <family val="4"/>
        <charset val="136"/>
      </rPr>
      <t>復華台灣智能基金</t>
    </r>
  </si>
  <si>
    <r>
      <rPr>
        <sz val="12"/>
        <color theme="1"/>
        <rFont val="標楷體"/>
        <family val="4"/>
        <charset val="136"/>
      </rPr>
      <t>復華台灣好收益</t>
    </r>
    <r>
      <rPr>
        <sz val="12"/>
        <color theme="1"/>
        <rFont val="Times New Roman"/>
        <family val="1"/>
      </rPr>
      <t>Bd</t>
    </r>
  </si>
  <si>
    <r>
      <rPr>
        <sz val="12"/>
        <color theme="1"/>
        <rFont val="標楷體"/>
        <family val="4"/>
        <charset val="136"/>
      </rPr>
      <t>永豐永豐</t>
    </r>
    <r>
      <rPr>
        <sz val="12"/>
        <color theme="1"/>
        <rFont val="Times New Roman"/>
        <family val="1"/>
      </rPr>
      <t>Ia</t>
    </r>
  </si>
  <si>
    <r>
      <rPr>
        <sz val="12"/>
        <color theme="1"/>
        <rFont val="標楷體"/>
        <family val="4"/>
        <charset val="136"/>
      </rPr>
      <t>永豐永豐</t>
    </r>
    <r>
      <rPr>
        <sz val="12"/>
        <color theme="1"/>
        <rFont val="Times New Roman"/>
        <family val="1"/>
      </rPr>
      <t>Ra</t>
    </r>
  </si>
  <si>
    <r>
      <rPr>
        <sz val="12"/>
        <color theme="1"/>
        <rFont val="標楷體"/>
        <family val="4"/>
        <charset val="136"/>
      </rPr>
      <t>永豐永豐</t>
    </r>
    <r>
      <rPr>
        <sz val="12"/>
        <color theme="1"/>
        <rFont val="Times New Roman"/>
        <family val="1"/>
      </rPr>
      <t>Aa</t>
    </r>
  </si>
  <si>
    <r>
      <rPr>
        <sz val="12"/>
        <color theme="1"/>
        <rFont val="標楷體"/>
        <family val="4"/>
        <charset val="136"/>
      </rPr>
      <t>永豐中小</t>
    </r>
    <r>
      <rPr>
        <sz val="12"/>
        <color theme="1"/>
        <rFont val="Times New Roman"/>
        <family val="1"/>
      </rPr>
      <t>Ia</t>
    </r>
  </si>
  <si>
    <r>
      <rPr>
        <sz val="12"/>
        <color theme="1"/>
        <rFont val="標楷體"/>
        <family val="4"/>
        <charset val="136"/>
      </rPr>
      <t>永豐中小</t>
    </r>
    <r>
      <rPr>
        <sz val="12"/>
        <color theme="1"/>
        <rFont val="Times New Roman"/>
        <family val="1"/>
      </rPr>
      <t>Aa</t>
    </r>
  </si>
  <si>
    <r>
      <rPr>
        <sz val="12"/>
        <color theme="1"/>
        <rFont val="標楷體"/>
        <family val="4"/>
        <charset val="136"/>
      </rPr>
      <t>永豐趨勢平衡</t>
    </r>
  </si>
  <si>
    <r>
      <rPr>
        <sz val="12"/>
        <color theme="1"/>
        <rFont val="標楷體"/>
        <family val="4"/>
        <charset val="136"/>
      </rPr>
      <t>永豐領航科技</t>
    </r>
  </si>
  <si>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Aa</t>
    </r>
  </si>
  <si>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Ad</t>
    </r>
  </si>
  <si>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Ia</t>
    </r>
  </si>
  <si>
    <r>
      <rPr>
        <sz val="12"/>
        <color theme="1"/>
        <rFont val="標楷體"/>
        <family val="4"/>
        <charset val="136"/>
      </rPr>
      <t>中信台灣活力</t>
    </r>
    <r>
      <rPr>
        <sz val="12"/>
        <color theme="1"/>
        <rFont val="Times New Roman"/>
        <family val="1"/>
      </rPr>
      <t>A</t>
    </r>
  </si>
  <si>
    <r>
      <rPr>
        <sz val="12"/>
        <color theme="1"/>
        <rFont val="標楷體"/>
        <family val="4"/>
        <charset val="136"/>
      </rPr>
      <t>宏利臺灣股息</t>
    </r>
    <r>
      <rPr>
        <sz val="12"/>
        <color theme="1"/>
        <rFont val="Times New Roman"/>
        <family val="1"/>
      </rPr>
      <t>Aa</t>
    </r>
  </si>
  <si>
    <r>
      <rPr>
        <sz val="12"/>
        <color theme="1"/>
        <rFont val="標楷體"/>
        <family val="4"/>
        <charset val="136"/>
      </rPr>
      <t>宏利台灣動力</t>
    </r>
    <r>
      <rPr>
        <sz val="12"/>
        <color theme="1"/>
        <rFont val="Times New Roman"/>
        <family val="1"/>
      </rPr>
      <t>Ia</t>
    </r>
  </si>
  <si>
    <r>
      <rPr>
        <sz val="12"/>
        <color theme="1"/>
        <rFont val="標楷體"/>
        <family val="4"/>
        <charset val="136"/>
      </rPr>
      <t>宏利台灣動力</t>
    </r>
    <r>
      <rPr>
        <sz val="12"/>
        <color theme="1"/>
        <rFont val="Times New Roman"/>
        <family val="1"/>
      </rPr>
      <t>Aa</t>
    </r>
  </si>
  <si>
    <r>
      <rPr>
        <sz val="12"/>
        <color theme="1"/>
        <rFont val="標楷體"/>
        <family val="4"/>
        <charset val="136"/>
      </rPr>
      <t>貝萊德寶利基金</t>
    </r>
  </si>
  <si>
    <r>
      <rPr>
        <sz val="12"/>
        <color theme="1"/>
        <rFont val="標楷體"/>
        <family val="4"/>
        <charset val="136"/>
      </rPr>
      <t>野村優質</t>
    </r>
    <r>
      <rPr>
        <sz val="12"/>
        <color theme="1"/>
        <rFont val="Times New Roman"/>
        <family val="1"/>
      </rPr>
      <t>S</t>
    </r>
  </si>
  <si>
    <r>
      <rPr>
        <sz val="12"/>
        <color theme="1"/>
        <rFont val="標楷體"/>
        <family val="4"/>
        <charset val="136"/>
      </rPr>
      <t>野村優質</t>
    </r>
  </si>
  <si>
    <r>
      <rPr>
        <sz val="12"/>
        <color theme="1"/>
        <rFont val="標楷體"/>
        <family val="4"/>
        <charset val="136"/>
      </rPr>
      <t>野村成長</t>
    </r>
  </si>
  <si>
    <r>
      <rPr>
        <sz val="12"/>
        <color theme="1"/>
        <rFont val="標楷體"/>
        <family val="4"/>
        <charset val="136"/>
      </rPr>
      <t>野村平衡</t>
    </r>
  </si>
  <si>
    <r>
      <rPr>
        <sz val="12"/>
        <color theme="1"/>
        <rFont val="標楷體"/>
        <family val="4"/>
        <charset val="136"/>
      </rPr>
      <t>野村</t>
    </r>
    <r>
      <rPr>
        <sz val="12"/>
        <color theme="1"/>
        <rFont val="Times New Roman"/>
        <family val="1"/>
      </rPr>
      <t xml:space="preserve">e </t>
    </r>
    <r>
      <rPr>
        <sz val="12"/>
        <color theme="1"/>
        <rFont val="標楷體"/>
        <family val="4"/>
        <charset val="136"/>
      </rPr>
      <t>科技</t>
    </r>
  </si>
  <si>
    <r>
      <rPr>
        <sz val="12"/>
        <color theme="1"/>
        <rFont val="標楷體"/>
        <family val="4"/>
        <charset val="136"/>
      </rPr>
      <t>野村中小</t>
    </r>
    <r>
      <rPr>
        <sz val="12"/>
        <color theme="1"/>
        <rFont val="Times New Roman"/>
        <family val="1"/>
      </rPr>
      <t>S</t>
    </r>
  </si>
  <si>
    <r>
      <rPr>
        <sz val="12"/>
        <color theme="1"/>
        <rFont val="標楷體"/>
        <family val="4"/>
        <charset val="136"/>
      </rPr>
      <t>野村中小</t>
    </r>
  </si>
  <si>
    <r>
      <rPr>
        <sz val="12"/>
        <color theme="1"/>
        <rFont val="標楷體"/>
        <family val="4"/>
        <charset val="136"/>
      </rPr>
      <t>野村台灣運籌</t>
    </r>
  </si>
  <si>
    <r>
      <rPr>
        <sz val="12"/>
        <color theme="1"/>
        <rFont val="標楷體"/>
        <family val="4"/>
        <charset val="136"/>
      </rPr>
      <t>野村鴻運</t>
    </r>
  </si>
  <si>
    <r>
      <rPr>
        <sz val="12"/>
        <color theme="1"/>
        <rFont val="標楷體"/>
        <family val="4"/>
        <charset val="136"/>
      </rPr>
      <t>野村鴻利</t>
    </r>
  </si>
  <si>
    <r>
      <rPr>
        <sz val="12"/>
        <color theme="1"/>
        <rFont val="標楷體"/>
        <family val="4"/>
        <charset val="136"/>
      </rPr>
      <t>野村積極成長</t>
    </r>
  </si>
  <si>
    <r>
      <rPr>
        <sz val="12"/>
        <color theme="1"/>
        <rFont val="標楷體"/>
        <family val="4"/>
        <charset val="136"/>
      </rPr>
      <t>野村高科技</t>
    </r>
  </si>
  <si>
    <r>
      <rPr>
        <sz val="12"/>
        <color theme="1"/>
        <rFont val="標楷體"/>
        <family val="4"/>
        <charset val="136"/>
      </rPr>
      <t>野村台灣高股</t>
    </r>
  </si>
  <si>
    <r>
      <rPr>
        <sz val="12"/>
        <color theme="1"/>
        <rFont val="標楷體"/>
        <family val="4"/>
        <charset val="136"/>
      </rPr>
      <t>聯邦精選科技</t>
    </r>
  </si>
  <si>
    <r>
      <rPr>
        <sz val="12"/>
        <color theme="1"/>
        <rFont val="標楷體"/>
        <family val="4"/>
        <charset val="136"/>
      </rPr>
      <t>聯邦中國龍</t>
    </r>
  </si>
  <si>
    <r>
      <rPr>
        <sz val="12"/>
        <color theme="1"/>
        <rFont val="標楷體"/>
        <family val="4"/>
        <charset val="136"/>
      </rPr>
      <t>聯邦金鑽平衡</t>
    </r>
  </si>
  <si>
    <r>
      <rPr>
        <sz val="12"/>
        <color theme="1"/>
        <rFont val="標楷體"/>
        <family val="4"/>
        <charset val="136"/>
      </rPr>
      <t>鋒裕匯理阿波羅</t>
    </r>
    <r>
      <rPr>
        <sz val="12"/>
        <color theme="1"/>
        <rFont val="Times New Roman"/>
        <family val="1"/>
      </rPr>
      <t>Aa</t>
    </r>
  </si>
  <si>
    <r>
      <rPr>
        <sz val="12"/>
        <color theme="1"/>
        <rFont val="標楷體"/>
        <family val="4"/>
        <charset val="136"/>
      </rPr>
      <t>安聯台灣大壩</t>
    </r>
    <r>
      <rPr>
        <sz val="12"/>
        <color theme="1"/>
        <rFont val="Times New Roman"/>
        <family val="1"/>
      </rPr>
      <t>Ga</t>
    </r>
  </si>
  <si>
    <r>
      <rPr>
        <sz val="12"/>
        <color theme="1"/>
        <rFont val="標楷體"/>
        <family val="4"/>
        <charset val="136"/>
      </rPr>
      <t>安聯台灣大壩</t>
    </r>
    <r>
      <rPr>
        <sz val="12"/>
        <color theme="1"/>
        <rFont val="Times New Roman"/>
        <family val="1"/>
      </rPr>
      <t>Aa</t>
    </r>
  </si>
  <si>
    <r>
      <rPr>
        <sz val="12"/>
        <color theme="1"/>
        <rFont val="標楷體"/>
        <family val="4"/>
        <charset val="136"/>
      </rPr>
      <t>安聯台灣科技</t>
    </r>
  </si>
  <si>
    <r>
      <rPr>
        <sz val="12"/>
        <color theme="1"/>
        <rFont val="標楷體"/>
        <family val="4"/>
        <charset val="136"/>
      </rPr>
      <t>安聯台灣智慧</t>
    </r>
  </si>
  <si>
    <r>
      <rPr>
        <sz val="12"/>
        <color theme="1"/>
        <rFont val="標楷體"/>
        <family val="4"/>
        <charset val="136"/>
      </rPr>
      <t>國泰國泰</t>
    </r>
    <r>
      <rPr>
        <sz val="12"/>
        <color theme="1"/>
        <rFont val="Times New Roman"/>
        <family val="1"/>
      </rPr>
      <t>I</t>
    </r>
  </si>
  <si>
    <r>
      <rPr>
        <sz val="12"/>
        <color theme="1"/>
        <rFont val="標楷體"/>
        <family val="4"/>
        <charset val="136"/>
      </rPr>
      <t>國泰國泰</t>
    </r>
    <r>
      <rPr>
        <sz val="12"/>
        <color theme="1"/>
        <rFont val="Times New Roman"/>
        <family val="1"/>
      </rPr>
      <t>A</t>
    </r>
  </si>
  <si>
    <r>
      <rPr>
        <sz val="12"/>
        <color theme="1"/>
        <rFont val="標楷體"/>
        <family val="4"/>
        <charset val="136"/>
      </rPr>
      <t>國泰中小成長</t>
    </r>
    <r>
      <rPr>
        <sz val="12"/>
        <color theme="1"/>
        <rFont val="Times New Roman"/>
        <family val="1"/>
      </rPr>
      <t>Ia$</t>
    </r>
  </si>
  <si>
    <r>
      <rPr>
        <sz val="12"/>
        <color theme="1"/>
        <rFont val="標楷體"/>
        <family val="4"/>
        <charset val="136"/>
      </rPr>
      <t>國泰中小成長</t>
    </r>
  </si>
  <si>
    <r>
      <rPr>
        <sz val="12"/>
        <color theme="1"/>
        <rFont val="標楷體"/>
        <family val="4"/>
        <charset val="136"/>
      </rPr>
      <t>國泰大中華</t>
    </r>
  </si>
  <si>
    <r>
      <rPr>
        <sz val="12"/>
        <color theme="1"/>
        <rFont val="標楷體"/>
        <family val="4"/>
        <charset val="136"/>
      </rPr>
      <t>國泰科技生化</t>
    </r>
  </si>
  <si>
    <r>
      <rPr>
        <sz val="12"/>
        <color theme="1"/>
        <rFont val="標楷體"/>
        <family val="4"/>
        <charset val="136"/>
      </rPr>
      <t>國泰小龍</t>
    </r>
    <r>
      <rPr>
        <sz val="12"/>
        <color theme="1"/>
        <rFont val="Times New Roman"/>
        <family val="1"/>
      </rPr>
      <t>Ra</t>
    </r>
  </si>
  <si>
    <r>
      <rPr>
        <sz val="12"/>
        <color theme="1"/>
        <rFont val="標楷體"/>
        <family val="4"/>
        <charset val="136"/>
      </rPr>
      <t>國泰小龍</t>
    </r>
    <r>
      <rPr>
        <sz val="12"/>
        <color theme="1"/>
        <rFont val="Times New Roman"/>
        <family val="1"/>
      </rPr>
      <t>Ia$</t>
    </r>
  </si>
  <si>
    <r>
      <rPr>
        <sz val="12"/>
        <color theme="1"/>
        <rFont val="標楷體"/>
        <family val="4"/>
        <charset val="136"/>
      </rPr>
      <t>國泰小龍</t>
    </r>
    <r>
      <rPr>
        <sz val="12"/>
        <color theme="1"/>
        <rFont val="Times New Roman"/>
        <family val="1"/>
      </rPr>
      <t>Aa</t>
    </r>
  </si>
  <si>
    <r>
      <rPr>
        <sz val="12"/>
        <color theme="1"/>
        <rFont val="標楷體"/>
        <family val="4"/>
        <charset val="136"/>
      </rPr>
      <t>國泰台灣高息</t>
    </r>
    <r>
      <rPr>
        <sz val="12"/>
        <color theme="1"/>
        <rFont val="Times New Roman"/>
        <family val="1"/>
      </rPr>
      <t>Aa</t>
    </r>
  </si>
  <si>
    <r>
      <rPr>
        <sz val="12"/>
        <color theme="1"/>
        <rFont val="標楷體"/>
        <family val="4"/>
        <charset val="136"/>
      </rPr>
      <t>國泰台灣高息</t>
    </r>
    <r>
      <rPr>
        <sz val="12"/>
        <color theme="1"/>
        <rFont val="Times New Roman"/>
        <family val="1"/>
      </rPr>
      <t>Bd</t>
    </r>
  </si>
  <si>
    <r>
      <rPr>
        <sz val="12"/>
        <color theme="1"/>
        <rFont val="標楷體"/>
        <family val="4"/>
        <charset val="136"/>
      </rPr>
      <t>富達台灣成長</t>
    </r>
  </si>
  <si>
    <r>
      <rPr>
        <sz val="12"/>
        <color theme="1"/>
        <rFont val="標楷體"/>
        <family val="4"/>
        <charset val="136"/>
      </rPr>
      <t>德銀遠東</t>
    </r>
    <r>
      <rPr>
        <sz val="12"/>
        <color theme="1"/>
        <rFont val="Times New Roman"/>
        <family val="1"/>
      </rPr>
      <t xml:space="preserve">DWS </t>
    </r>
    <r>
      <rPr>
        <sz val="12"/>
        <color theme="1"/>
        <rFont val="標楷體"/>
        <family val="4"/>
        <charset val="136"/>
      </rPr>
      <t>台灣</t>
    </r>
  </si>
  <si>
    <r>
      <rPr>
        <sz val="12"/>
        <color theme="1"/>
        <rFont val="標楷體"/>
        <family val="4"/>
        <charset val="136"/>
      </rPr>
      <t>凱基開創</t>
    </r>
  </si>
  <si>
    <r>
      <rPr>
        <sz val="12"/>
        <color theme="1"/>
        <rFont val="標楷體"/>
        <family val="4"/>
        <charset val="136"/>
      </rPr>
      <t>凱基台灣精五門</t>
    </r>
  </si>
  <si>
    <r>
      <rPr>
        <sz val="12"/>
        <color theme="1"/>
        <rFont val="標楷體"/>
        <family val="4"/>
        <charset val="136"/>
      </rPr>
      <t>施羅德台樂活</t>
    </r>
    <r>
      <rPr>
        <sz val="12"/>
        <color theme="1"/>
        <rFont val="Times New Roman"/>
        <family val="1"/>
      </rPr>
      <t>Ia</t>
    </r>
  </si>
  <si>
    <r>
      <rPr>
        <sz val="12"/>
        <color theme="1"/>
        <rFont val="標楷體"/>
        <family val="4"/>
        <charset val="136"/>
      </rPr>
      <t>施羅德台樂活</t>
    </r>
    <r>
      <rPr>
        <sz val="12"/>
        <color theme="1"/>
        <rFont val="Times New Roman"/>
        <family val="1"/>
      </rPr>
      <t>Ca</t>
    </r>
  </si>
  <si>
    <r>
      <rPr>
        <sz val="12"/>
        <color theme="1"/>
        <rFont val="標楷體"/>
        <family val="4"/>
        <charset val="136"/>
      </rPr>
      <t>施羅德台樂活</t>
    </r>
    <r>
      <rPr>
        <sz val="12"/>
        <color theme="1"/>
        <rFont val="Times New Roman"/>
        <family val="1"/>
      </rPr>
      <t>Aa</t>
    </r>
  </si>
  <si>
    <r>
      <rPr>
        <sz val="12"/>
        <color theme="1"/>
        <rFont val="標楷體"/>
        <family val="4"/>
        <charset val="136"/>
      </rPr>
      <t>街口台灣</t>
    </r>
    <r>
      <rPr>
        <sz val="12"/>
        <color theme="1"/>
        <rFont val="Times New Roman"/>
        <family val="1"/>
      </rPr>
      <t>Aa</t>
    </r>
  </si>
  <si>
    <r>
      <rPr>
        <sz val="12"/>
        <color theme="1"/>
        <rFont val="標楷體"/>
        <family val="4"/>
        <charset val="136"/>
      </rPr>
      <t>街口中小型</t>
    </r>
    <r>
      <rPr>
        <sz val="12"/>
        <color theme="1"/>
        <rFont val="Times New Roman"/>
        <family val="1"/>
      </rPr>
      <t>Aa</t>
    </r>
  </si>
  <si>
    <r>
      <rPr>
        <sz val="12"/>
        <color theme="1"/>
        <rFont val="標楷體"/>
        <family val="4"/>
        <charset val="136"/>
      </rPr>
      <t>富蘭克林華美第一</t>
    </r>
  </si>
  <si>
    <r>
      <rPr>
        <sz val="12"/>
        <color theme="1"/>
        <rFont val="標楷體"/>
        <family val="4"/>
        <charset val="136"/>
      </rPr>
      <t>富蘭克林高科技</t>
    </r>
  </si>
  <si>
    <r>
      <rPr>
        <sz val="12"/>
        <color theme="1"/>
        <rFont val="標楷體"/>
        <family val="4"/>
        <charset val="136"/>
      </rPr>
      <t>台新高息平衡</t>
    </r>
    <r>
      <rPr>
        <sz val="12"/>
        <color theme="1"/>
        <rFont val="Times New Roman"/>
        <family val="1"/>
      </rPr>
      <t>Bd</t>
    </r>
  </si>
  <si>
    <r>
      <rPr>
        <sz val="12"/>
        <color theme="1"/>
        <rFont val="標楷體"/>
        <family val="4"/>
        <charset val="136"/>
      </rPr>
      <t>台新高息平衡</t>
    </r>
    <r>
      <rPr>
        <sz val="12"/>
        <color theme="1"/>
        <rFont val="Times New Roman"/>
        <family val="1"/>
      </rPr>
      <t>NAa</t>
    </r>
  </si>
  <si>
    <r>
      <rPr>
        <sz val="12"/>
        <color theme="1"/>
        <rFont val="標楷體"/>
        <family val="4"/>
        <charset val="136"/>
      </rPr>
      <t>台新高息平衡</t>
    </r>
    <r>
      <rPr>
        <sz val="12"/>
        <color theme="1"/>
        <rFont val="Times New Roman"/>
        <family val="1"/>
      </rPr>
      <t>NBd</t>
    </r>
  </si>
  <si>
    <r>
      <rPr>
        <sz val="12"/>
        <color theme="1"/>
        <rFont val="標楷體"/>
        <family val="4"/>
        <charset val="136"/>
      </rPr>
      <t>台新高息平衡</t>
    </r>
    <r>
      <rPr>
        <sz val="12"/>
        <color theme="1"/>
        <rFont val="Times New Roman"/>
        <family val="1"/>
      </rPr>
      <t>Aa</t>
    </r>
  </si>
  <si>
    <r>
      <rPr>
        <sz val="12"/>
        <color theme="1"/>
        <rFont val="標楷體"/>
        <family val="4"/>
        <charset val="136"/>
      </rPr>
      <t>台新主流</t>
    </r>
  </si>
  <si>
    <r>
      <rPr>
        <sz val="12"/>
        <color theme="1"/>
        <rFont val="標楷體"/>
        <family val="4"/>
        <charset val="136"/>
      </rPr>
      <t>台新台灣中小基金</t>
    </r>
  </si>
  <si>
    <r>
      <rPr>
        <sz val="12"/>
        <color theme="1"/>
        <rFont val="標楷體"/>
        <family val="4"/>
        <charset val="136"/>
      </rPr>
      <t>台新中國通</t>
    </r>
  </si>
  <si>
    <r>
      <rPr>
        <sz val="12"/>
        <color theme="1"/>
        <rFont val="標楷體"/>
        <family val="4"/>
        <charset val="136"/>
      </rPr>
      <t>台新</t>
    </r>
    <r>
      <rPr>
        <sz val="12"/>
        <color theme="1"/>
        <rFont val="Times New Roman"/>
        <family val="1"/>
      </rPr>
      <t>2000</t>
    </r>
    <r>
      <rPr>
        <sz val="12"/>
        <color theme="1"/>
        <rFont val="標楷體"/>
        <family val="4"/>
        <charset val="136"/>
      </rPr>
      <t>高科</t>
    </r>
    <r>
      <rPr>
        <sz val="12"/>
        <color theme="1"/>
        <rFont val="Times New Roman"/>
        <family val="1"/>
      </rPr>
      <t>Ia</t>
    </r>
  </si>
  <si>
    <r>
      <rPr>
        <sz val="12"/>
        <color theme="1"/>
        <rFont val="標楷體"/>
        <family val="4"/>
        <charset val="136"/>
      </rPr>
      <t>台新</t>
    </r>
    <r>
      <rPr>
        <sz val="12"/>
        <color theme="1"/>
        <rFont val="Times New Roman"/>
        <family val="1"/>
      </rPr>
      <t>2000</t>
    </r>
    <r>
      <rPr>
        <sz val="12"/>
        <color theme="1"/>
        <rFont val="標楷體"/>
        <family val="4"/>
        <charset val="136"/>
      </rPr>
      <t>高科</t>
    </r>
    <r>
      <rPr>
        <sz val="12"/>
        <color theme="1"/>
        <rFont val="Times New Roman"/>
        <family val="1"/>
      </rPr>
      <t>Aa</t>
    </r>
  </si>
  <si>
    <r>
      <rPr>
        <sz val="12"/>
        <color theme="1"/>
        <rFont val="標楷體"/>
        <family val="4"/>
        <charset val="136"/>
      </rPr>
      <t>合庫台灣基金</t>
    </r>
  </si>
  <si>
    <r>
      <rPr>
        <sz val="12"/>
        <color theme="1"/>
        <rFont val="標楷體"/>
        <family val="4"/>
        <charset val="136"/>
      </rPr>
      <t>合庫台高科技</t>
    </r>
    <r>
      <rPr>
        <sz val="12"/>
        <color theme="1"/>
        <rFont val="Times New Roman"/>
        <family val="1"/>
      </rPr>
      <t>Aa</t>
    </r>
  </si>
  <si>
    <r>
      <rPr>
        <sz val="12"/>
        <color theme="1"/>
        <rFont val="標楷體"/>
        <family val="4"/>
        <charset val="136"/>
      </rPr>
      <t>大華銀多特收</t>
    </r>
    <r>
      <rPr>
        <sz val="12"/>
        <color theme="1"/>
        <rFont val="Times New Roman"/>
        <family val="1"/>
      </rPr>
      <t>NAa</t>
    </r>
  </si>
  <si>
    <r>
      <rPr>
        <sz val="12"/>
        <color theme="1"/>
        <rFont val="標楷體"/>
        <family val="4"/>
        <charset val="136"/>
      </rPr>
      <t>大華銀多特收</t>
    </r>
    <r>
      <rPr>
        <sz val="12"/>
        <color theme="1"/>
        <rFont val="Times New Roman"/>
        <family val="1"/>
      </rPr>
      <t>Aa</t>
    </r>
  </si>
  <si>
    <r>
      <rPr>
        <sz val="12"/>
        <color theme="1"/>
        <rFont val="標楷體"/>
        <family val="4"/>
        <charset val="136"/>
      </rPr>
      <t>路博邁</t>
    </r>
    <r>
      <rPr>
        <sz val="12"/>
        <color theme="1"/>
        <rFont val="Times New Roman"/>
        <family val="1"/>
      </rPr>
      <t>AR</t>
    </r>
    <r>
      <rPr>
        <sz val="12"/>
        <color theme="1"/>
        <rFont val="標楷體"/>
        <family val="4"/>
        <charset val="136"/>
      </rPr>
      <t>台股</t>
    </r>
    <r>
      <rPr>
        <sz val="12"/>
        <color theme="1"/>
        <rFont val="Times New Roman"/>
        <family val="1"/>
      </rPr>
      <t>TA</t>
    </r>
  </si>
  <si>
    <r>
      <rPr>
        <sz val="12"/>
        <color theme="1"/>
        <rFont val="標楷體"/>
        <family val="4"/>
        <charset val="136"/>
      </rPr>
      <t>路博邁</t>
    </r>
    <r>
      <rPr>
        <sz val="12"/>
        <color theme="1"/>
        <rFont val="Times New Roman"/>
        <family val="1"/>
      </rPr>
      <t>AR</t>
    </r>
    <r>
      <rPr>
        <sz val="12"/>
        <color theme="1"/>
        <rFont val="標楷體"/>
        <family val="4"/>
        <charset val="136"/>
      </rPr>
      <t>台股</t>
    </r>
    <r>
      <rPr>
        <sz val="12"/>
        <color theme="1"/>
        <rFont val="Times New Roman"/>
        <family val="1"/>
      </rPr>
      <t>TB</t>
    </r>
  </si>
  <si>
    <r>
      <rPr>
        <sz val="12"/>
        <color theme="1"/>
        <rFont val="標楷體"/>
        <family val="4"/>
        <charset val="136"/>
      </rPr>
      <t>路博邁</t>
    </r>
    <r>
      <rPr>
        <sz val="12"/>
        <color theme="1"/>
        <rFont val="Times New Roman"/>
        <family val="1"/>
      </rPr>
      <t>AR</t>
    </r>
    <r>
      <rPr>
        <sz val="12"/>
        <color theme="1"/>
        <rFont val="標楷體"/>
        <family val="4"/>
        <charset val="136"/>
      </rPr>
      <t>台股</t>
    </r>
    <r>
      <rPr>
        <sz val="12"/>
        <color theme="1"/>
        <rFont val="Times New Roman"/>
        <family val="1"/>
      </rPr>
      <t>Na</t>
    </r>
  </si>
  <si>
    <r>
      <rPr>
        <sz val="12"/>
        <color theme="1"/>
        <rFont val="標楷體"/>
        <family val="4"/>
        <charset val="136"/>
      </rPr>
      <t>路博邁</t>
    </r>
    <r>
      <rPr>
        <sz val="12"/>
        <color theme="1"/>
        <rFont val="Times New Roman"/>
        <family val="1"/>
      </rPr>
      <t>AR</t>
    </r>
    <r>
      <rPr>
        <sz val="12"/>
        <color theme="1"/>
        <rFont val="標楷體"/>
        <family val="4"/>
        <charset val="136"/>
      </rPr>
      <t>台股</t>
    </r>
    <r>
      <rPr>
        <sz val="12"/>
        <color theme="1"/>
        <rFont val="Times New Roman"/>
        <family val="1"/>
      </rPr>
      <t>Nd</t>
    </r>
  </si>
  <si>
    <r>
      <rPr>
        <sz val="12"/>
        <color theme="1"/>
        <rFont val="標楷體"/>
        <family val="4"/>
        <charset val="136"/>
      </rPr>
      <t>合計</t>
    </r>
  </si>
  <si>
    <r>
      <rPr>
        <sz val="12"/>
        <color theme="1"/>
        <rFont val="標楷體"/>
        <family val="4"/>
        <charset val="136"/>
      </rPr>
      <t>註：</t>
    </r>
  </si>
  <si>
    <r>
      <rPr>
        <sz val="12"/>
        <color theme="1"/>
        <rFont val="標楷體"/>
        <family val="4"/>
        <charset val="136"/>
      </rPr>
      <t>係指依資產負債表日之收盤價計算之總市值</t>
    </r>
  </si>
  <si>
    <r>
      <rPr>
        <sz val="12"/>
        <color theme="1"/>
        <rFont val="標楷體"/>
        <family val="4"/>
        <charset val="136"/>
      </rPr>
      <t>係指依資產負債表日前半年每日收盤價計算之算術平均價格</t>
    </r>
  </si>
  <si>
    <r>
      <t>Ai×Ri</t>
    </r>
    <r>
      <rPr>
        <sz val="10"/>
        <color theme="1"/>
        <rFont val="標楷體"/>
        <family val="4"/>
        <charset val="136"/>
      </rPr>
      <t>：證券化前各類資產之風險資本（</t>
    </r>
    <r>
      <rPr>
        <sz val="10"/>
        <color theme="1"/>
        <rFont val="Times New Roman"/>
        <family val="1"/>
      </rPr>
      <t>i</t>
    </r>
    <r>
      <rPr>
        <sz val="10"/>
        <color theme="1"/>
        <rFont val="標楷體"/>
        <family val="4"/>
        <charset val="136"/>
      </rPr>
      <t>資產金額</t>
    </r>
    <r>
      <rPr>
        <sz val="10"/>
        <color theme="1"/>
        <rFont val="Times New Roman"/>
        <family val="1"/>
      </rPr>
      <t>×i</t>
    </r>
    <r>
      <rPr>
        <sz val="10"/>
        <color theme="1"/>
        <rFont val="標楷體"/>
        <family val="4"/>
        <charset val="136"/>
      </rPr>
      <t>資產風險係數）</t>
    </r>
    <phoneticPr fontId="30" type="noConversion"/>
  </si>
  <si>
    <r>
      <t>Bi×Ri</t>
    </r>
    <r>
      <rPr>
        <sz val="10"/>
        <color theme="1"/>
        <rFont val="標楷體"/>
        <family val="4"/>
        <charset val="136"/>
      </rPr>
      <t>：證券化後經平等之各類資產</t>
    </r>
    <r>
      <rPr>
        <sz val="10"/>
        <color theme="1"/>
        <rFont val="Times New Roman"/>
        <family val="1"/>
      </rPr>
      <t>(</t>
    </r>
    <r>
      <rPr>
        <sz val="10"/>
        <color theme="1"/>
        <rFont val="標楷體"/>
        <family val="4"/>
        <charset val="136"/>
      </rPr>
      <t>證券</t>
    </r>
    <r>
      <rPr>
        <sz val="10"/>
        <color theme="1"/>
        <rFont val="Times New Roman"/>
        <family val="1"/>
      </rPr>
      <t>)</t>
    </r>
    <r>
      <rPr>
        <sz val="10"/>
        <color theme="1"/>
        <rFont val="標楷體"/>
        <family val="4"/>
        <charset val="136"/>
      </rPr>
      <t>風險資本（</t>
    </r>
    <r>
      <rPr>
        <sz val="10"/>
        <color theme="1"/>
        <rFont val="Times New Roman"/>
        <family val="1"/>
      </rPr>
      <t>j</t>
    </r>
    <r>
      <rPr>
        <sz val="10"/>
        <color theme="1"/>
        <rFont val="標楷體"/>
        <family val="4"/>
        <charset val="136"/>
      </rPr>
      <t>證券金額</t>
    </r>
    <r>
      <rPr>
        <sz val="10"/>
        <color theme="1"/>
        <rFont val="Times New Roman"/>
        <family val="1"/>
      </rPr>
      <t>×j</t>
    </r>
    <r>
      <rPr>
        <sz val="10"/>
        <color theme="1"/>
        <rFont val="標楷體"/>
        <family val="4"/>
        <charset val="136"/>
      </rPr>
      <t>證券風險係數）</t>
    </r>
    <phoneticPr fontId="30" type="noConversion"/>
  </si>
  <si>
    <r>
      <t>S</t>
    </r>
    <r>
      <rPr>
        <sz val="10"/>
        <color theme="1"/>
        <rFont val="標楷體"/>
        <family val="4"/>
        <charset val="136"/>
      </rPr>
      <t>：未評等之次順位證券金額</t>
    </r>
    <phoneticPr fontId="30" type="noConversion"/>
  </si>
  <si>
    <r>
      <t>Rs</t>
    </r>
    <r>
      <rPr>
        <sz val="10"/>
        <color theme="1"/>
        <rFont val="標楷體"/>
        <family val="4"/>
        <charset val="136"/>
      </rPr>
      <t>：未評等之次順位證券風險係數，且</t>
    </r>
    <r>
      <rPr>
        <sz val="10"/>
        <color theme="1"/>
        <rFont val="Times New Roman"/>
        <family val="1"/>
      </rPr>
      <t>Rs</t>
    </r>
    <r>
      <rPr>
        <sz val="10"/>
        <color theme="1"/>
        <rFont val="標楷體"/>
        <family val="4"/>
        <charset val="136"/>
      </rPr>
      <t>≦</t>
    </r>
    <r>
      <rPr>
        <sz val="10"/>
        <color theme="1"/>
        <rFont val="Times New Roman"/>
        <family val="1"/>
      </rPr>
      <t>1</t>
    </r>
    <phoneticPr fontId="30" type="noConversion"/>
  </si>
  <si>
    <r>
      <t xml:space="preserve"> </t>
    </r>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年度報表</t>
    </r>
    <phoneticPr fontId="30"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</si>
  <si>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28" type="noConversion"/>
  </si>
  <si>
    <r>
      <rPr>
        <b/>
        <sz val="12"/>
        <color theme="1"/>
        <rFont val="標楷體"/>
        <family val="4"/>
        <charset val="136"/>
      </rPr>
      <t>列號</t>
    </r>
    <phoneticPr fontId="28" type="noConversion"/>
  </si>
  <si>
    <r>
      <rPr>
        <b/>
        <sz val="12"/>
        <color theme="1"/>
        <rFont val="標楷體"/>
        <family val="4"/>
        <charset val="136"/>
      </rPr>
      <t>資產項目</t>
    </r>
    <phoneticPr fontId="28" type="noConversion"/>
  </si>
  <si>
    <r>
      <rPr>
        <b/>
        <sz val="12"/>
        <color theme="1"/>
        <rFont val="標楷體"/>
        <family val="4"/>
        <charset val="136"/>
      </rPr>
      <t>基準係數</t>
    </r>
    <phoneticPr fontId="28" type="noConversion"/>
  </si>
  <si>
    <r>
      <rPr>
        <b/>
        <sz val="12"/>
        <color theme="1"/>
        <rFont val="標楷體"/>
        <family val="4"/>
        <charset val="136"/>
      </rPr>
      <t>股票逆景氣循環措施調整項</t>
    </r>
    <r>
      <rPr>
        <b/>
        <sz val="12"/>
        <color theme="1"/>
        <rFont val="Times New Roman"/>
        <family val="1"/>
      </rPr>
      <t xml:space="preserve"> × 0.85</t>
    </r>
  </si>
  <si>
    <r>
      <rPr>
        <b/>
        <sz val="12"/>
        <color theme="1"/>
        <rFont val="標楷體"/>
        <family val="4"/>
        <charset val="136"/>
      </rPr>
      <t>股票逆景氣循環調整後係數</t>
    </r>
  </si>
  <si>
    <r>
      <t>β</t>
    </r>
    <r>
      <rPr>
        <b/>
        <sz val="12"/>
        <color theme="1"/>
        <rFont val="標楷體"/>
        <family val="4"/>
        <charset val="136"/>
      </rPr>
      <t>值</t>
    </r>
    <phoneticPr fontId="28" type="noConversion"/>
  </si>
  <si>
    <r>
      <rPr>
        <b/>
        <sz val="12"/>
        <color theme="1"/>
        <rFont val="標楷體"/>
        <family val="4"/>
        <charset val="136"/>
      </rPr>
      <t>計算</t>
    </r>
    <r>
      <rPr>
        <b/>
        <sz val="12"/>
        <color theme="1"/>
        <rFont val="Times New Roman"/>
        <family val="1"/>
      </rPr>
      <t>β</t>
    </r>
    <r>
      <rPr>
        <b/>
        <sz val="12"/>
        <color theme="1"/>
        <rFont val="標楷體"/>
        <family val="4"/>
        <charset val="136"/>
      </rPr>
      <t>值後係數</t>
    </r>
    <phoneticPr fontId="28" type="noConversion"/>
  </si>
  <si>
    <r>
      <rPr>
        <b/>
        <sz val="12"/>
        <color theme="1"/>
        <rFont val="標楷體"/>
        <family val="4"/>
        <charset val="136"/>
      </rPr>
      <t>係數上限</t>
    </r>
    <phoneticPr fontId="28" type="noConversion"/>
  </si>
  <si>
    <r>
      <rPr>
        <b/>
        <sz val="12"/>
        <color theme="1"/>
        <rFont val="標楷體"/>
        <family val="4"/>
        <charset val="136"/>
      </rPr>
      <t>係數下限</t>
    </r>
    <phoneticPr fontId="28" type="noConversion"/>
  </si>
  <si>
    <r>
      <rPr>
        <b/>
        <sz val="12"/>
        <color theme="1"/>
        <rFont val="標楷體"/>
        <family val="4"/>
        <charset val="136"/>
      </rPr>
      <t>調整後風險係數</t>
    </r>
    <phoneticPr fontId="28" type="noConversion"/>
  </si>
  <si>
    <r>
      <rPr>
        <sz val="12"/>
        <color theme="1"/>
        <rFont val="標楷體"/>
        <family val="4"/>
        <charset val="136"/>
      </rPr>
      <t>國內股票</t>
    </r>
    <phoneticPr fontId="28" type="noConversion"/>
  </si>
  <si>
    <r>
      <rPr>
        <sz val="12"/>
        <color theme="1"/>
        <rFont val="標楷體"/>
        <family val="4"/>
        <charset val="136"/>
      </rPr>
      <t>上市普通股</t>
    </r>
    <phoneticPr fontId="28" type="noConversion"/>
  </si>
  <si>
    <r>
      <rPr>
        <sz val="12"/>
        <color theme="1"/>
        <rFont val="標楷體"/>
        <family val="4"/>
        <charset val="136"/>
      </rPr>
      <t>擔任被投資公司之董監事</t>
    </r>
    <phoneticPr fontId="28" type="noConversion"/>
  </si>
  <si>
    <r>
      <rPr>
        <sz val="12"/>
        <color theme="1"/>
        <rFont val="標楷體"/>
        <family val="4"/>
        <charset val="136"/>
      </rPr>
      <t>未擔任被投資公司之董監事</t>
    </r>
    <phoneticPr fontId="28" type="noConversion"/>
  </si>
  <si>
    <r>
      <rPr>
        <sz val="12"/>
        <color theme="1"/>
        <rFont val="標楷體"/>
        <family val="4"/>
        <charset val="136"/>
      </rPr>
      <t>上櫃普通股</t>
    </r>
    <phoneticPr fontId="28" type="noConversion"/>
  </si>
  <si>
    <r>
      <rPr>
        <sz val="12"/>
        <color theme="1"/>
        <rFont val="標楷體"/>
        <family val="4"/>
        <charset val="136"/>
      </rPr>
      <t>國內受益憑證</t>
    </r>
    <phoneticPr fontId="28" type="noConversion"/>
  </si>
  <si>
    <r>
      <rPr>
        <sz val="12"/>
        <color theme="1"/>
        <rFont val="標楷體"/>
        <family val="4"/>
        <charset val="136"/>
      </rPr>
      <t>股票型共同基金</t>
    </r>
  </si>
  <si>
    <r>
      <rPr>
        <sz val="12"/>
        <color theme="1"/>
        <rFont val="標楷體"/>
        <family val="4"/>
        <charset val="136"/>
      </rPr>
      <t>國外股票</t>
    </r>
    <r>
      <rPr>
        <sz val="12"/>
        <color theme="1"/>
        <rFont val="Times New Roman"/>
        <family val="1"/>
      </rPr>
      <t>-</t>
    </r>
    <r>
      <rPr>
        <sz val="12"/>
        <color theme="1"/>
        <rFont val="標楷體"/>
        <family val="4"/>
        <charset val="136"/>
      </rPr>
      <t>已開發國家</t>
    </r>
  </si>
  <si>
    <r>
      <rPr>
        <sz val="12"/>
        <color theme="1"/>
        <rFont val="標楷體"/>
        <family val="4"/>
        <charset val="136"/>
      </rPr>
      <t>普通股</t>
    </r>
  </si>
  <si>
    <r>
      <rPr>
        <sz val="12"/>
        <color theme="1"/>
        <rFont val="標楷體"/>
        <family val="4"/>
        <charset val="136"/>
      </rPr>
      <t>非固定收益特別股</t>
    </r>
  </si>
  <si>
    <r>
      <rPr>
        <sz val="12"/>
        <color theme="1"/>
        <rFont val="標楷體"/>
        <family val="4"/>
        <charset val="136"/>
      </rPr>
      <t>國外受益憑證</t>
    </r>
    <r>
      <rPr>
        <sz val="12"/>
        <color theme="1"/>
        <rFont val="Times New Roman"/>
        <family val="1"/>
      </rPr>
      <t>-</t>
    </r>
    <r>
      <rPr>
        <sz val="12"/>
        <color theme="1"/>
        <rFont val="標楷體"/>
        <family val="4"/>
        <charset val="136"/>
      </rPr>
      <t>已開發國家</t>
    </r>
  </si>
  <si>
    <r>
      <rPr>
        <sz val="12"/>
        <color theme="1"/>
        <rFont val="標楷體"/>
        <family val="4"/>
        <charset val="136"/>
      </rPr>
      <t>國外股票</t>
    </r>
    <r>
      <rPr>
        <sz val="12"/>
        <color theme="1"/>
        <rFont val="Times New Roman"/>
        <family val="1"/>
      </rPr>
      <t>-</t>
    </r>
    <r>
      <rPr>
        <sz val="12"/>
        <color theme="1"/>
        <rFont val="標楷體"/>
        <family val="4"/>
        <charset val="136"/>
      </rPr>
      <t>新興市場</t>
    </r>
  </si>
  <si>
    <r>
      <rPr>
        <sz val="12"/>
        <color theme="1"/>
        <rFont val="標楷體"/>
        <family val="4"/>
        <charset val="136"/>
      </rPr>
      <t>國外受益憑證</t>
    </r>
    <r>
      <rPr>
        <sz val="12"/>
        <color theme="1"/>
        <rFont val="Times New Roman"/>
        <family val="1"/>
      </rPr>
      <t>-</t>
    </r>
    <r>
      <rPr>
        <sz val="12"/>
        <color theme="1"/>
        <rFont val="標楷體"/>
        <family val="4"/>
        <charset val="136"/>
      </rPr>
      <t>新興市場</t>
    </r>
  </si>
  <si>
    <r>
      <rPr>
        <sz val="10"/>
        <color theme="1"/>
        <rFont val="標楷體"/>
        <family val="4"/>
        <charset val="136"/>
      </rPr>
      <t>小計</t>
    </r>
    <phoneticPr fontId="28" type="noConversion"/>
  </si>
  <si>
    <r>
      <rPr>
        <sz val="10"/>
        <color theme="1"/>
        <rFont val="標楷體"/>
        <family val="4"/>
        <charset val="136"/>
      </rPr>
      <t>合計</t>
    </r>
    <phoneticPr fontId="28" type="noConversion"/>
  </si>
  <si>
    <r>
      <t xml:space="preserve">佔總自留賠款準備金比例 </t>
    </r>
    <r>
      <rPr>
        <i/>
        <sz val="10"/>
        <color theme="1"/>
        <rFont val="標楷體"/>
        <family val="4"/>
        <charset val="136"/>
      </rPr>
      <t>Z</t>
    </r>
    <r>
      <rPr>
        <i/>
        <vertAlign val="subscript"/>
        <sz val="10"/>
        <color theme="1"/>
        <rFont val="標楷體"/>
        <family val="4"/>
        <charset val="136"/>
      </rPr>
      <t>i</t>
    </r>
    <phoneticPr fontId="28" type="noConversion"/>
  </si>
  <si>
    <r>
      <t>Z</t>
    </r>
    <r>
      <rPr>
        <i/>
        <vertAlign val="subscript"/>
        <sz val="10"/>
        <color theme="1"/>
        <rFont val="標楷體"/>
        <family val="4"/>
        <charset val="136"/>
      </rPr>
      <t>i</t>
    </r>
    <r>
      <rPr>
        <i/>
        <vertAlign val="superscript"/>
        <sz val="10"/>
        <color theme="1"/>
        <rFont val="標楷體"/>
        <family val="4"/>
        <charset val="136"/>
      </rPr>
      <t>2</t>
    </r>
    <phoneticPr fontId="28" type="noConversion"/>
  </si>
  <si>
    <r>
      <t xml:space="preserve">佔總自留保費比例 </t>
    </r>
    <r>
      <rPr>
        <i/>
        <sz val="10"/>
        <color theme="1"/>
        <rFont val="標楷體"/>
        <family val="4"/>
        <charset val="136"/>
      </rPr>
      <t>Z</t>
    </r>
    <r>
      <rPr>
        <i/>
        <vertAlign val="subscript"/>
        <sz val="10"/>
        <color theme="1"/>
        <rFont val="標楷體"/>
        <family val="4"/>
        <charset val="136"/>
      </rPr>
      <t>i</t>
    </r>
    <phoneticPr fontId="28" type="noConversion"/>
  </si>
  <si>
    <r>
      <t xml:space="preserve">1/48 </t>
    </r>
    <r>
      <rPr>
        <sz val="10"/>
        <color theme="1"/>
        <rFont val="標楷體"/>
        <family val="4"/>
        <charset val="136"/>
      </rPr>
      <t>≦</t>
    </r>
    <r>
      <rPr>
        <sz val="10"/>
        <color theme="1"/>
        <rFont val="Arial"/>
        <family val="2"/>
      </rPr>
      <t xml:space="preserve"> H &lt; 1/36</t>
    </r>
    <phoneticPr fontId="28" type="noConversion"/>
  </si>
  <si>
    <r>
      <t xml:space="preserve">1/36 </t>
    </r>
    <r>
      <rPr>
        <sz val="10"/>
        <color theme="1"/>
        <rFont val="標楷體"/>
        <family val="4"/>
        <charset val="136"/>
      </rPr>
      <t>≦</t>
    </r>
    <r>
      <rPr>
        <sz val="10"/>
        <color theme="1"/>
        <rFont val="Arial"/>
        <family val="2"/>
      </rPr>
      <t xml:space="preserve"> H &lt; 1/28</t>
    </r>
    <phoneticPr fontId="28" type="noConversion"/>
  </si>
  <si>
    <r>
      <t xml:space="preserve">1/28 </t>
    </r>
    <r>
      <rPr>
        <sz val="10"/>
        <color theme="1"/>
        <rFont val="標楷體"/>
        <family val="4"/>
        <charset val="136"/>
      </rPr>
      <t>≦</t>
    </r>
    <r>
      <rPr>
        <sz val="10"/>
        <color theme="1"/>
        <rFont val="Arial"/>
        <family val="2"/>
      </rPr>
      <t xml:space="preserve"> H &lt; 1/20</t>
    </r>
    <phoneticPr fontId="28" type="noConversion"/>
  </si>
  <si>
    <r>
      <t xml:space="preserve">1/20 </t>
    </r>
    <r>
      <rPr>
        <sz val="10"/>
        <color theme="1"/>
        <rFont val="標楷體"/>
        <family val="4"/>
        <charset val="136"/>
      </rPr>
      <t>≦</t>
    </r>
    <r>
      <rPr>
        <sz val="10"/>
        <color theme="1"/>
        <rFont val="Arial"/>
        <family val="2"/>
      </rPr>
      <t xml:space="preserve"> H &lt; 1/12</t>
    </r>
    <phoneticPr fontId="28" type="noConversion"/>
  </si>
  <si>
    <r>
      <t xml:space="preserve">1/12 </t>
    </r>
    <r>
      <rPr>
        <sz val="10"/>
        <color theme="1"/>
        <rFont val="標楷體"/>
        <family val="4"/>
        <charset val="136"/>
      </rPr>
      <t>≦</t>
    </r>
    <r>
      <rPr>
        <sz val="10"/>
        <color theme="1"/>
        <rFont val="Arial"/>
        <family val="2"/>
      </rPr>
      <t xml:space="preserve"> H &lt; 1/  5</t>
    </r>
    <phoneticPr fontId="28" type="noConversion"/>
  </si>
  <si>
    <r>
      <t xml:space="preserve">1/ 5 </t>
    </r>
    <r>
      <rPr>
        <sz val="10"/>
        <color theme="1"/>
        <rFont val="標楷體"/>
        <family val="4"/>
        <charset val="136"/>
      </rPr>
      <t>≦</t>
    </r>
    <r>
      <rPr>
        <sz val="10"/>
        <color theme="1"/>
        <rFont val="Arial"/>
        <family val="2"/>
      </rPr>
      <t xml:space="preserve"> H &lt;     1  </t>
    </r>
    <phoneticPr fontId="28" type="noConversion"/>
  </si>
  <si>
    <r>
      <t xml:space="preserve"> </t>
    </r>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年度報表</t>
    </r>
    <phoneticPr fontId="28"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</si>
  <si>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28" type="noConversion"/>
  </si>
  <si>
    <r>
      <rPr>
        <sz val="12"/>
        <color theme="1"/>
        <rFont val="標楷體"/>
        <family val="4"/>
        <charset val="136"/>
      </rPr>
      <t>單位：新台幣元</t>
    </r>
    <phoneticPr fontId="28" type="noConversion"/>
  </si>
  <si>
    <r>
      <rPr>
        <sz val="12"/>
        <color theme="1"/>
        <rFont val="標楷體"/>
        <family val="4"/>
        <charset val="136"/>
      </rPr>
      <t>風險項目</t>
    </r>
    <phoneticPr fontId="28" type="noConversion"/>
  </si>
  <si>
    <r>
      <rPr>
        <b/>
        <sz val="12"/>
        <color theme="1"/>
        <rFont val="標楷體"/>
        <family val="4"/>
        <charset val="136"/>
      </rPr>
      <t>金</t>
    </r>
    <r>
      <rPr>
        <b/>
        <sz val="12"/>
        <color theme="1"/>
        <rFont val="Times New Roman"/>
        <family val="1"/>
      </rPr>
      <t xml:space="preserve">        </t>
    </r>
    <r>
      <rPr>
        <b/>
        <sz val="12"/>
        <color theme="1"/>
        <rFont val="標楷體"/>
        <family val="4"/>
        <charset val="136"/>
      </rPr>
      <t>額</t>
    </r>
    <phoneticPr fontId="28" type="noConversion"/>
  </si>
  <si>
    <r>
      <rPr>
        <b/>
        <sz val="12"/>
        <color theme="1"/>
        <rFont val="標楷體"/>
        <family val="4"/>
        <charset val="136"/>
      </rPr>
      <t>占投資資產比率</t>
    </r>
    <r>
      <rPr>
        <b/>
        <sz val="12"/>
        <color theme="1"/>
        <rFont val="Times New Roman"/>
        <family val="1"/>
      </rPr>
      <t xml:space="preserve"> Zi</t>
    </r>
    <phoneticPr fontId="30" type="noConversion"/>
  </si>
  <si>
    <r>
      <t>Z</t>
    </r>
    <r>
      <rPr>
        <b/>
        <i/>
        <vertAlign val="subscript"/>
        <sz val="12"/>
        <color theme="1"/>
        <rFont val="Times New Roman"/>
        <family val="1"/>
      </rPr>
      <t>i</t>
    </r>
    <r>
      <rPr>
        <b/>
        <i/>
        <vertAlign val="superscript"/>
        <sz val="12"/>
        <color theme="1"/>
        <rFont val="Times New Roman"/>
        <family val="1"/>
      </rPr>
      <t>2</t>
    </r>
    <phoneticPr fontId="28" type="noConversion"/>
  </si>
  <si>
    <r>
      <t>1.</t>
    </r>
    <r>
      <rPr>
        <sz val="12"/>
        <color theme="1"/>
        <rFont val="標楷體"/>
        <family val="4"/>
        <charset val="136"/>
      </rPr>
      <t>公司債、金融債券、不動產及金融資產受益證券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、票券</t>
    </r>
    <r>
      <rPr>
        <sz val="12"/>
        <color theme="1"/>
        <rFont val="Times New Roman"/>
        <family val="1"/>
      </rPr>
      <t>-</t>
    </r>
    <r>
      <rPr>
        <b/>
        <sz val="12"/>
        <color theme="1"/>
        <rFont val="標楷體"/>
        <family val="4"/>
        <charset val="136"/>
      </rPr>
      <t>國內</t>
    </r>
    <phoneticPr fontId="28" type="noConversion"/>
  </si>
  <si>
    <r>
      <t>2.</t>
    </r>
    <r>
      <rPr>
        <sz val="12"/>
        <color theme="1"/>
        <rFont val="標楷體"/>
        <family val="4"/>
        <charset val="136"/>
      </rPr>
      <t>公債</t>
    </r>
    <r>
      <rPr>
        <sz val="12"/>
        <color theme="1"/>
        <rFont val="Times New Roman"/>
        <family val="1"/>
      </rPr>
      <t>-</t>
    </r>
    <r>
      <rPr>
        <b/>
        <sz val="12"/>
        <color theme="1"/>
        <rFont val="標楷體"/>
        <family val="4"/>
        <charset val="136"/>
      </rPr>
      <t>國外</t>
    </r>
    <phoneticPr fontId="28" type="noConversion"/>
  </si>
  <si>
    <r>
      <t>3.</t>
    </r>
    <r>
      <rPr>
        <sz val="12"/>
        <color theme="1"/>
        <rFont val="標楷體"/>
        <family val="4"/>
        <charset val="136"/>
      </rPr>
      <t>公司債及金融資產受益證券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b/>
        <sz val="12"/>
        <color theme="1"/>
        <rFont val="標楷體"/>
        <family val="4"/>
        <charset val="136"/>
      </rPr>
      <t>國外</t>
    </r>
    <phoneticPr fontId="28" type="noConversion"/>
  </si>
  <si>
    <r>
      <t>4.</t>
    </r>
    <r>
      <rPr>
        <sz val="12"/>
        <color theme="1"/>
        <rFont val="標楷體"/>
        <family val="4"/>
        <charset val="136"/>
      </rPr>
      <t>股票、受益憑證、</t>
    </r>
    <r>
      <rPr>
        <sz val="12"/>
        <color theme="1"/>
        <rFont val="Times New Roman"/>
        <family val="1"/>
      </rPr>
      <t>ETF</t>
    </r>
    <r>
      <rPr>
        <sz val="12"/>
        <color theme="1"/>
        <rFont val="標楷體"/>
        <family val="4"/>
        <charset val="136"/>
      </rPr>
      <t>及</t>
    </r>
    <r>
      <rPr>
        <sz val="12"/>
        <color theme="1"/>
        <rFont val="Times New Roman"/>
        <family val="1"/>
      </rPr>
      <t>ETN-</t>
    </r>
    <r>
      <rPr>
        <b/>
        <sz val="12"/>
        <color theme="1"/>
        <rFont val="標楷體"/>
        <family val="4"/>
        <charset val="136"/>
      </rPr>
      <t>國內</t>
    </r>
    <phoneticPr fontId="28" type="noConversion"/>
  </si>
  <si>
    <r>
      <t>5.</t>
    </r>
    <r>
      <rPr>
        <sz val="12"/>
        <color theme="1"/>
        <rFont val="標楷體"/>
        <family val="4"/>
        <charset val="136"/>
      </rPr>
      <t>股票、</t>
    </r>
    <r>
      <rPr>
        <sz val="12"/>
        <color theme="1"/>
        <rFont val="Times New Roman"/>
        <family val="1"/>
      </rPr>
      <t>ETF</t>
    </r>
    <r>
      <rPr>
        <sz val="12"/>
        <color theme="1"/>
        <rFont val="標楷體"/>
        <family val="4"/>
        <charset val="136"/>
      </rPr>
      <t>、</t>
    </r>
    <r>
      <rPr>
        <sz val="12"/>
        <color theme="1"/>
        <rFont val="Times New Roman"/>
        <family val="1"/>
      </rPr>
      <t>ETN</t>
    </r>
    <r>
      <rPr>
        <sz val="12"/>
        <color theme="1"/>
        <rFont val="標楷體"/>
        <family val="4"/>
        <charset val="136"/>
      </rPr>
      <t>、受益憑證及信託資金、不動產投資信託基金</t>
    </r>
    <r>
      <rPr>
        <sz val="12"/>
        <color theme="1"/>
        <rFont val="Times New Roman"/>
        <family val="1"/>
      </rPr>
      <t xml:space="preserve"> -</t>
    </r>
    <r>
      <rPr>
        <b/>
        <sz val="12"/>
        <color theme="1"/>
        <rFont val="標楷體"/>
        <family val="4"/>
        <charset val="136"/>
      </rPr>
      <t>國外</t>
    </r>
    <phoneticPr fontId="30" type="noConversion"/>
  </si>
  <si>
    <r>
      <t>6.</t>
    </r>
    <r>
      <rPr>
        <sz val="12"/>
        <color theme="1"/>
        <rFont val="標楷體"/>
        <family val="4"/>
        <charset val="136"/>
      </rPr>
      <t>不動產</t>
    </r>
    <r>
      <rPr>
        <sz val="12"/>
        <color theme="1"/>
        <rFont val="Times New Roman"/>
        <family val="1"/>
      </rPr>
      <t>-</t>
    </r>
    <r>
      <rPr>
        <b/>
        <sz val="12"/>
        <color theme="1"/>
        <rFont val="標楷體"/>
        <family val="4"/>
        <charset val="136"/>
      </rPr>
      <t>國內及國外</t>
    </r>
    <phoneticPr fontId="28" type="noConversion"/>
  </si>
  <si>
    <r>
      <t>7.</t>
    </r>
    <r>
      <rPr>
        <sz val="12"/>
        <color theme="1"/>
        <rFont val="標楷體"/>
        <family val="4"/>
        <charset val="136"/>
      </rPr>
      <t>擔保放款</t>
    </r>
    <r>
      <rPr>
        <sz val="12"/>
        <color theme="1"/>
        <rFont val="Times New Roman"/>
        <family val="1"/>
      </rPr>
      <t>-</t>
    </r>
    <r>
      <rPr>
        <b/>
        <sz val="12"/>
        <color theme="1"/>
        <rFont val="標楷體"/>
        <family val="4"/>
        <charset val="136"/>
      </rPr>
      <t>國內及國外</t>
    </r>
    <phoneticPr fontId="28"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</si>
  <si>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r>
      <rPr>
        <sz val="10"/>
        <color indexed="10"/>
        <rFont val="Book Antiqua"/>
        <family val="1"/>
      </rPr>
      <t/>
    </r>
    <phoneticPr fontId="28" type="noConversion"/>
  </si>
  <si>
    <r>
      <t xml:space="preserve">Herfindahl Index </t>
    </r>
    <r>
      <rPr>
        <b/>
        <sz val="12"/>
        <color theme="1"/>
        <rFont val="標楷體"/>
        <family val="4"/>
        <charset val="136"/>
      </rPr>
      <t>係數表</t>
    </r>
    <phoneticPr fontId="28" type="noConversion"/>
  </si>
  <si>
    <r>
      <t>H</t>
    </r>
    <r>
      <rPr>
        <b/>
        <sz val="12"/>
        <color theme="1"/>
        <rFont val="標楷體"/>
        <family val="4"/>
        <charset val="136"/>
      </rPr>
      <t>下界</t>
    </r>
    <phoneticPr fontId="28" type="noConversion"/>
  </si>
  <si>
    <r>
      <rPr>
        <b/>
        <sz val="12"/>
        <color theme="1"/>
        <rFont val="標楷體"/>
        <family val="4"/>
        <charset val="136"/>
      </rPr>
      <t>係數</t>
    </r>
    <phoneticPr fontId="28" type="noConversion"/>
  </si>
  <si>
    <r>
      <t>1/7</t>
    </r>
    <r>
      <rPr>
        <sz val="12"/>
        <color theme="1"/>
        <rFont val="標楷體"/>
        <family val="4"/>
        <charset val="136"/>
      </rPr>
      <t>≦</t>
    </r>
    <r>
      <rPr>
        <sz val="12"/>
        <color theme="1"/>
        <rFont val="Times New Roman"/>
        <family val="1"/>
      </rPr>
      <t xml:space="preserve">H&lt;1/6
</t>
    </r>
    <r>
      <rPr>
        <sz val="12"/>
        <color theme="1"/>
        <rFont val="標楷體"/>
        <family val="4"/>
        <charset val="136"/>
      </rPr>
      <t>或</t>
    </r>
    <r>
      <rPr>
        <sz val="12"/>
        <color theme="1"/>
        <rFont val="Times New Roman"/>
        <family val="1"/>
      </rPr>
      <t>H</t>
    </r>
    <r>
      <rPr>
        <sz val="12"/>
        <color theme="1"/>
        <rFont val="標楷體"/>
        <family val="4"/>
        <charset val="136"/>
      </rPr>
      <t>＝</t>
    </r>
    <r>
      <rPr>
        <sz val="12"/>
        <color theme="1"/>
        <rFont val="Times New Roman"/>
        <family val="1"/>
      </rPr>
      <t>0</t>
    </r>
    <phoneticPr fontId="28" type="noConversion"/>
  </si>
  <si>
    <r>
      <t>1/6</t>
    </r>
    <r>
      <rPr>
        <sz val="12"/>
        <color theme="1"/>
        <rFont val="標楷體"/>
        <family val="4"/>
        <charset val="136"/>
      </rPr>
      <t>≦</t>
    </r>
    <r>
      <rPr>
        <sz val="12"/>
        <color theme="1"/>
        <rFont val="Times New Roman"/>
        <family val="1"/>
      </rPr>
      <t>H&lt;1/5</t>
    </r>
    <phoneticPr fontId="28" type="noConversion"/>
  </si>
  <si>
    <r>
      <t>1/5</t>
    </r>
    <r>
      <rPr>
        <sz val="12"/>
        <color theme="1"/>
        <rFont val="標楷體"/>
        <family val="4"/>
        <charset val="136"/>
      </rPr>
      <t>≦</t>
    </r>
    <r>
      <rPr>
        <sz val="12"/>
        <color theme="1"/>
        <rFont val="Times New Roman"/>
        <family val="1"/>
      </rPr>
      <t>H&lt;1/4</t>
    </r>
    <phoneticPr fontId="28" type="noConversion"/>
  </si>
  <si>
    <r>
      <t>1/4</t>
    </r>
    <r>
      <rPr>
        <sz val="12"/>
        <color theme="1"/>
        <rFont val="標楷體"/>
        <family val="4"/>
        <charset val="136"/>
      </rPr>
      <t>≦</t>
    </r>
    <r>
      <rPr>
        <sz val="12"/>
        <color theme="1"/>
        <rFont val="Times New Roman"/>
        <family val="1"/>
      </rPr>
      <t>H&lt;1/3</t>
    </r>
    <phoneticPr fontId="28" type="noConversion"/>
  </si>
  <si>
    <r>
      <t>1/3</t>
    </r>
    <r>
      <rPr>
        <sz val="12"/>
        <color theme="1"/>
        <rFont val="標楷體"/>
        <family val="4"/>
        <charset val="136"/>
      </rPr>
      <t>≦</t>
    </r>
    <r>
      <rPr>
        <sz val="12"/>
        <color theme="1"/>
        <rFont val="Times New Roman"/>
        <family val="1"/>
      </rPr>
      <t>H&lt;1/2</t>
    </r>
    <phoneticPr fontId="28" type="noConversion"/>
  </si>
  <si>
    <r>
      <t>1/2</t>
    </r>
    <r>
      <rPr>
        <sz val="12"/>
        <color theme="1"/>
        <rFont val="標楷體"/>
        <family val="4"/>
        <charset val="136"/>
      </rPr>
      <t>≦</t>
    </r>
    <r>
      <rPr>
        <sz val="12"/>
        <color theme="1"/>
        <rFont val="Times New Roman"/>
        <family val="1"/>
      </rPr>
      <t>H&lt; 1</t>
    </r>
    <phoneticPr fontId="28" type="noConversion"/>
  </si>
  <si>
    <r>
      <t xml:space="preserve">        </t>
    </r>
    <r>
      <rPr>
        <sz val="12"/>
        <color theme="1"/>
        <rFont val="標楷體"/>
        <family val="4"/>
        <charset val="136"/>
      </rPr>
      <t>保險股份有限公司</t>
    </r>
    <r>
      <rPr>
        <sz val="12"/>
        <color theme="1"/>
        <rFont val="Times New Roman"/>
        <family val="1"/>
      </rPr>
      <t>(</t>
    </r>
    <r>
      <rPr>
        <sz val="12"/>
        <color theme="1"/>
        <rFont val="標楷體"/>
        <family val="4"/>
        <charset val="136"/>
      </rPr>
      <t>○○分公司</t>
    </r>
    <r>
      <rPr>
        <sz val="12"/>
        <color theme="1"/>
        <rFont val="Times New Roman"/>
        <family val="1"/>
      </rPr>
      <t xml:space="preserve">) </t>
    </r>
    <r>
      <rPr>
        <sz val="12"/>
        <color theme="1"/>
        <rFont val="標楷體"/>
        <family val="4"/>
        <charset val="136"/>
      </rPr>
      <t>年度</t>
    </r>
    <r>
      <rPr>
        <sz val="12"/>
        <color theme="1"/>
        <rFont val="Times New Roman"/>
        <family val="1"/>
      </rPr>
      <t>(</t>
    </r>
    <r>
      <rPr>
        <sz val="12"/>
        <color theme="1"/>
        <rFont val="標楷體"/>
        <family val="4"/>
        <charset val="136"/>
      </rPr>
      <t>月、季、半年</t>
    </r>
    <r>
      <rPr>
        <sz val="12"/>
        <color theme="1"/>
        <rFont val="Times New Roman"/>
        <family val="1"/>
      </rPr>
      <t>)</t>
    </r>
    <r>
      <rPr>
        <sz val="12"/>
        <color theme="1"/>
        <rFont val="標楷體"/>
        <family val="4"/>
        <charset val="136"/>
      </rPr>
      <t>報表</t>
    </r>
  </si>
  <si>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</si>
  <si>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天災相關異常業務損失特別準備金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</si>
  <si>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1"/>
        <color theme="1"/>
        <rFont val="標楷體"/>
        <family val="4"/>
        <charset val="136"/>
      </rPr>
      <t>列號</t>
    </r>
    <phoneticPr fontId="28"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</si>
  <si>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權益</t>
    </r>
    <r>
      <rPr>
        <sz val="12"/>
        <color theme="1"/>
        <rFont val="Times New Roman"/>
        <family val="1"/>
      </rPr>
      <t>)</t>
    </r>
    <phoneticPr fontId="28"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</si>
  <si>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負債</t>
    </r>
    <r>
      <rPr>
        <sz val="12"/>
        <color theme="1"/>
        <rFont val="Times New Roman"/>
        <family val="1"/>
      </rPr>
      <t>)</t>
    </r>
    <phoneticPr fontId="28" type="noConversion"/>
  </si>
  <si>
    <r>
      <rPr>
        <sz val="12"/>
        <color theme="1"/>
        <rFont val="標楷體"/>
        <family val="4"/>
        <charset val="136"/>
      </rPr>
      <t>總計</t>
    </r>
    <phoneticPr fontId="28" type="noConversion"/>
  </si>
  <si>
    <r>
      <rPr>
        <sz val="12"/>
        <color theme="1"/>
        <rFont val="標楷體"/>
        <family val="4"/>
        <charset val="136"/>
      </rPr>
      <t>得計入自有資本之金額</t>
    </r>
    <phoneticPr fontId="28" type="noConversion"/>
  </si>
  <si>
    <r>
      <rPr>
        <sz val="12"/>
        <color theme="1"/>
        <rFont val="標楷體"/>
        <family val="4"/>
        <charset val="136"/>
      </rPr>
      <t>風險資本總額</t>
    </r>
    <phoneticPr fontId="28" type="noConversion"/>
  </si>
  <si>
    <r>
      <rPr>
        <sz val="12"/>
        <color theme="1"/>
        <rFont val="標楷體"/>
        <family val="4"/>
        <charset val="136"/>
      </rPr>
      <t>不含天災之
風險資本總額</t>
    </r>
    <phoneticPr fontId="28" type="noConversion"/>
  </si>
  <si>
    <r>
      <rPr>
        <sz val="12"/>
        <color theme="1"/>
        <rFont val="標楷體"/>
        <family val="4"/>
        <charset val="136"/>
      </rPr>
      <t>風險資本
含天災增加比率</t>
    </r>
    <phoneticPr fontId="28" type="noConversion"/>
  </si>
  <si>
    <r>
      <rPr>
        <sz val="12"/>
        <color theme="1"/>
        <rFont val="標楷體"/>
        <family val="4"/>
        <charset val="136"/>
      </rPr>
      <t>自有資本</t>
    </r>
    <r>
      <rPr>
        <sz val="10"/>
        <color theme="1"/>
        <rFont val="Times New Roman"/>
        <family val="1"/>
      </rPr>
      <t>(</t>
    </r>
    <r>
      <rPr>
        <sz val="10"/>
        <color theme="1"/>
        <rFont val="標楷體"/>
        <family val="4"/>
        <charset val="136"/>
      </rPr>
      <t>註</t>
    </r>
    <r>
      <rPr>
        <sz val="10"/>
        <color theme="1"/>
        <rFont val="Times New Roman"/>
        <family val="1"/>
      </rPr>
      <t>1)</t>
    </r>
    <phoneticPr fontId="28" type="noConversion"/>
  </si>
  <si>
    <r>
      <rPr>
        <sz val="12"/>
        <color theme="1"/>
        <rFont val="標楷體"/>
        <family val="4"/>
        <charset val="136"/>
      </rPr>
      <t>異常業務損失特別準備金計入自有資本上限</t>
    </r>
    <phoneticPr fontId="28" type="noConversion"/>
  </si>
  <si>
    <r>
      <rPr>
        <sz val="12"/>
        <color theme="1"/>
        <rFont val="標楷體"/>
        <family val="4"/>
        <charset val="136"/>
      </rPr>
      <t>得計入自有資本之異常業務損失特別準備金</t>
    </r>
    <r>
      <rPr>
        <sz val="10"/>
        <color theme="1"/>
        <rFont val="Times New Roman"/>
        <family val="1"/>
      </rPr>
      <t>(</t>
    </r>
    <r>
      <rPr>
        <sz val="10"/>
        <color theme="1"/>
        <rFont val="標楷體"/>
        <family val="4"/>
        <charset val="136"/>
      </rPr>
      <t>註</t>
    </r>
    <r>
      <rPr>
        <sz val="10"/>
        <color theme="1"/>
        <rFont val="Times New Roman"/>
        <family val="1"/>
      </rPr>
      <t>2)</t>
    </r>
    <phoneticPr fontId="28" type="noConversion"/>
  </si>
  <si>
    <r>
      <rPr>
        <sz val="10"/>
        <color theme="1"/>
        <rFont val="標楷體"/>
        <family val="4"/>
        <charset val="136"/>
      </rPr>
      <t>註</t>
    </r>
    <r>
      <rPr>
        <sz val="10"/>
        <color theme="1"/>
        <rFont val="Times New Roman"/>
        <family val="1"/>
      </rPr>
      <t>1</t>
    </r>
    <r>
      <rPr>
        <sz val="10"/>
        <color theme="1"/>
        <rFont val="標楷體"/>
        <family val="4"/>
        <charset val="136"/>
      </rPr>
      <t>：不含異常業務損失特別準備金之自有資本</t>
    </r>
    <phoneticPr fontId="28" type="noConversion"/>
  </si>
  <si>
    <r>
      <rPr>
        <sz val="10"/>
        <color theme="1"/>
        <rFont val="標楷體"/>
        <family val="4"/>
        <charset val="136"/>
      </rPr>
      <t>註</t>
    </r>
    <r>
      <rPr>
        <sz val="10"/>
        <color theme="1"/>
        <rFont val="Times New Roman"/>
        <family val="1"/>
      </rPr>
      <t>2</t>
    </r>
    <r>
      <rPr>
        <sz val="10"/>
        <color theme="1"/>
        <rFont val="標楷體"/>
        <family val="4"/>
        <charset val="136"/>
      </rPr>
      <t>：依據我國清償能力制度導入天災風險資本計提規範，自有資本之計算加入會計險別</t>
    </r>
    <r>
      <rPr>
        <sz val="10"/>
        <color theme="1"/>
        <rFont val="Times New Roman"/>
        <family val="1"/>
      </rPr>
      <t>06(</t>
    </r>
    <r>
      <rPr>
        <sz val="10"/>
        <color theme="1"/>
        <rFont val="標楷體"/>
        <family val="4"/>
        <charset val="136"/>
      </rPr>
      <t>貨物運輸保險</t>
    </r>
    <r>
      <rPr>
        <sz val="10"/>
        <color theme="1"/>
        <rFont val="Times New Roman"/>
        <family val="1"/>
      </rPr>
      <t>)</t>
    </r>
    <r>
      <rPr>
        <sz val="10"/>
        <color theme="1"/>
        <rFont val="標楷體"/>
        <family val="4"/>
        <charset val="136"/>
      </rPr>
      <t>、</t>
    </r>
    <r>
      <rPr>
        <sz val="10"/>
        <color theme="1"/>
        <rFont val="Times New Roman"/>
        <family val="1"/>
      </rPr>
      <t>19(</t>
    </r>
    <r>
      <rPr>
        <sz val="10"/>
        <color theme="1"/>
        <rFont val="標楷體"/>
        <family val="4"/>
        <charset val="136"/>
      </rPr>
      <t>工程保險</t>
    </r>
    <r>
      <rPr>
        <sz val="10"/>
        <color theme="1"/>
        <rFont val="Times New Roman"/>
        <family val="1"/>
      </rPr>
      <t>)</t>
    </r>
    <r>
      <rPr>
        <sz val="10"/>
        <color theme="1"/>
        <rFont val="標楷體"/>
        <family val="4"/>
        <charset val="136"/>
      </rPr>
      <t>、</t>
    </r>
    <r>
      <rPr>
        <sz val="10"/>
        <color theme="1"/>
        <rFont val="Times New Roman"/>
        <family val="1"/>
      </rPr>
      <t>25(</t>
    </r>
    <r>
      <rPr>
        <sz val="10"/>
        <color theme="1"/>
        <rFont val="標楷體"/>
        <family val="4"/>
        <charset val="136"/>
      </rPr>
      <t>商業性地震保險</t>
    </r>
    <r>
      <rPr>
        <sz val="10"/>
        <color theme="1"/>
        <rFont val="Times New Roman"/>
        <family val="1"/>
      </rPr>
      <t>)</t>
    </r>
    <r>
      <rPr>
        <sz val="10"/>
        <color theme="1"/>
        <rFont val="標楷體"/>
        <family val="4"/>
        <charset val="136"/>
      </rPr>
      <t>、</t>
    </r>
    <r>
      <rPr>
        <sz val="10"/>
        <color theme="1"/>
        <rFont val="Times New Roman"/>
        <family val="1"/>
      </rPr>
      <t>28(</t>
    </r>
    <r>
      <rPr>
        <sz val="10"/>
        <color theme="1"/>
        <rFont val="標楷體"/>
        <family val="4"/>
        <charset val="136"/>
      </rPr>
      <t>颱風洪水保險</t>
    </r>
    <r>
      <rPr>
        <sz val="10"/>
        <color theme="1"/>
        <rFont val="Times New Roman"/>
        <family val="1"/>
      </rPr>
      <t>)</t>
    </r>
    <r>
      <rPr>
        <sz val="10"/>
        <color theme="1"/>
        <rFont val="標楷體"/>
        <family val="4"/>
        <charset val="136"/>
      </rPr>
      <t>之異常業務損失特別準備金權益及負債合計金額。</t>
    </r>
    <phoneticPr fontId="28" type="noConversion"/>
  </si>
  <si>
    <r>
      <rPr>
        <sz val="10"/>
        <color theme="1"/>
        <rFont val="標楷體"/>
        <family val="4"/>
        <charset val="136"/>
      </rPr>
      <t>而自有資本可加回金額以納入天災風險資本後風險資本總額之增幅比率為限。</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</si>
  <si>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phoneticPr fontId="30" type="noConversion"/>
  </si>
  <si>
    <r>
      <rPr>
        <sz val="12"/>
        <color theme="1"/>
        <rFont val="標楷體"/>
        <family val="4"/>
        <charset val="136"/>
      </rPr>
      <t>投資國內具資本性質債券或負債型特別股明細表</t>
    </r>
    <phoneticPr fontId="30" type="noConversion"/>
  </si>
  <si>
    <r>
      <rPr>
        <sz val="12"/>
        <color theme="1"/>
        <rFont val="標楷體"/>
        <family val="4"/>
        <charset val="136"/>
      </rPr>
      <t>單位</t>
    </r>
    <r>
      <rPr>
        <sz val="12"/>
        <color theme="1"/>
        <rFont val="Times New Roman"/>
        <family val="1"/>
      </rPr>
      <t>:</t>
    </r>
    <r>
      <rPr>
        <sz val="12"/>
        <color theme="1"/>
        <rFont val="標楷體"/>
        <family val="4"/>
        <charset val="136"/>
      </rPr>
      <t>新台幣元</t>
    </r>
    <r>
      <rPr>
        <sz val="12"/>
        <color theme="1"/>
        <rFont val="Times New Roman"/>
        <family val="1"/>
      </rPr>
      <t>, %</t>
    </r>
    <phoneticPr fontId="30" type="noConversion"/>
  </si>
  <si>
    <r>
      <rPr>
        <b/>
        <sz val="12"/>
        <color theme="1"/>
        <rFont val="標楷體"/>
        <family val="4"/>
        <charset val="136"/>
      </rPr>
      <t>列號</t>
    </r>
  </si>
  <si>
    <r>
      <rPr>
        <b/>
        <sz val="12"/>
        <color theme="1"/>
        <rFont val="標楷體"/>
        <family val="4"/>
        <charset val="136"/>
      </rPr>
      <t>證券標的</t>
    </r>
  </si>
  <si>
    <r>
      <rPr>
        <b/>
        <sz val="12"/>
        <color theme="1"/>
        <rFont val="標楷體"/>
        <family val="4"/>
        <charset val="136"/>
      </rPr>
      <t>發行公司</t>
    </r>
  </si>
  <si>
    <r>
      <rPr>
        <b/>
        <sz val="12"/>
        <color theme="1"/>
        <rFont val="標楷體"/>
        <family val="4"/>
        <charset val="136"/>
      </rPr>
      <t>募集方式</t>
    </r>
  </si>
  <si>
    <r>
      <rPr>
        <b/>
        <sz val="12"/>
        <color theme="1"/>
        <rFont val="標楷體"/>
        <family val="4"/>
        <charset val="136"/>
      </rPr>
      <t>交易種類</t>
    </r>
  </si>
  <si>
    <r>
      <rPr>
        <b/>
        <sz val="12"/>
        <color theme="1"/>
        <rFont val="標楷體"/>
        <family val="4"/>
        <charset val="136"/>
      </rPr>
      <t>資本工具類型</t>
    </r>
    <phoneticPr fontId="30" type="noConversion"/>
  </si>
  <si>
    <r>
      <rPr>
        <b/>
        <sz val="12"/>
        <color theme="1"/>
        <rFont val="標楷體"/>
        <family val="4"/>
        <charset val="136"/>
      </rPr>
      <t>是否屬實質互相投資之具資本性質工具</t>
    </r>
    <phoneticPr fontId="30" type="noConversion"/>
  </si>
  <si>
    <r>
      <rPr>
        <b/>
        <sz val="12"/>
        <color theme="1"/>
        <rFont val="標楷體"/>
        <family val="4"/>
        <charset val="136"/>
      </rPr>
      <t>是否為</t>
    </r>
    <r>
      <rPr>
        <b/>
        <sz val="12"/>
        <color theme="1"/>
        <rFont val="Times New Roman"/>
        <family val="1"/>
      </rPr>
      <t>108</t>
    </r>
    <r>
      <rPr>
        <b/>
        <sz val="12"/>
        <color theme="1"/>
        <rFont val="標楷體"/>
        <family val="4"/>
        <charset val="136"/>
      </rPr>
      <t>年</t>
    </r>
    <r>
      <rPr>
        <b/>
        <sz val="12"/>
        <color theme="1"/>
        <rFont val="Times New Roman"/>
        <family val="1"/>
      </rPr>
      <t>11</t>
    </r>
    <r>
      <rPr>
        <b/>
        <sz val="12"/>
        <color theme="1"/>
        <rFont val="標楷體"/>
        <family val="4"/>
        <charset val="136"/>
      </rPr>
      <t>月</t>
    </r>
    <r>
      <rPr>
        <b/>
        <sz val="12"/>
        <color theme="1"/>
        <rFont val="Times New Roman"/>
        <family val="1"/>
      </rPr>
      <t>1</t>
    </r>
    <r>
      <rPr>
        <b/>
        <sz val="12"/>
        <color theme="1"/>
        <rFont val="標楷體"/>
        <family val="4"/>
        <charset val="136"/>
      </rPr>
      <t>日前取得</t>
    </r>
    <phoneticPr fontId="30" type="noConversion"/>
  </si>
  <si>
    <r>
      <rPr>
        <b/>
        <sz val="12"/>
        <color theme="1"/>
        <rFont val="標楷體"/>
        <family val="4"/>
        <charset val="136"/>
      </rPr>
      <t>發行年月日</t>
    </r>
    <phoneticPr fontId="30" type="noConversion"/>
  </si>
  <si>
    <r>
      <rPr>
        <b/>
        <sz val="12"/>
        <color theme="1"/>
        <rFont val="標楷體"/>
        <family val="4"/>
        <charset val="136"/>
      </rPr>
      <t>始得贖回年月日</t>
    </r>
    <phoneticPr fontId="30" type="noConversion"/>
  </si>
  <si>
    <r>
      <rPr>
        <b/>
        <sz val="12"/>
        <color theme="1"/>
        <rFont val="標楷體"/>
        <family val="4"/>
        <charset val="136"/>
      </rPr>
      <t>到期年月日</t>
    </r>
    <phoneticPr fontId="30" type="noConversion"/>
  </si>
  <si>
    <r>
      <rPr>
        <b/>
        <sz val="12"/>
        <color theme="1"/>
        <rFont val="標楷體"/>
        <family val="4"/>
        <charset val="136"/>
      </rPr>
      <t>票面年利率</t>
    </r>
  </si>
  <si>
    <r>
      <rPr>
        <b/>
        <sz val="12"/>
        <color theme="1"/>
        <rFont val="標楷體"/>
        <family val="4"/>
        <charset val="136"/>
      </rPr>
      <t>付息方式</t>
    </r>
  </si>
  <si>
    <r>
      <rPr>
        <b/>
        <sz val="12"/>
        <color theme="1"/>
        <rFont val="標楷體"/>
        <family val="4"/>
        <charset val="136"/>
      </rPr>
      <t>面值總金額</t>
    </r>
  </si>
  <si>
    <r>
      <rPr>
        <b/>
        <sz val="12"/>
        <color theme="1"/>
        <rFont val="標楷體"/>
        <family val="4"/>
        <charset val="136"/>
      </rPr>
      <t xml:space="preserve">期末帳載金額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0" type="noConversion"/>
  </si>
  <si>
    <r>
      <rPr>
        <b/>
        <sz val="12"/>
        <color theme="1"/>
        <rFont val="標楷體"/>
        <family val="4"/>
        <charset val="136"/>
      </rPr>
      <t>發行公司注資於
保險業之比率</t>
    </r>
  </si>
  <si>
    <r>
      <rPr>
        <b/>
        <sz val="12"/>
        <color theme="1"/>
        <rFont val="標楷體"/>
        <family val="4"/>
        <charset val="136"/>
      </rPr>
      <t>資本工具可計入發行公司自有資本之比率</t>
    </r>
  </si>
  <si>
    <r>
      <rPr>
        <b/>
        <sz val="12"/>
        <color theme="1"/>
        <rFont val="標楷體"/>
        <family val="4"/>
        <charset val="136"/>
      </rPr>
      <t>保管情形</t>
    </r>
  </si>
  <si>
    <r>
      <rPr>
        <b/>
        <sz val="12"/>
        <color theme="1"/>
        <rFont val="標楷體"/>
        <family val="4"/>
        <charset val="136"/>
      </rPr>
      <t>代號</t>
    </r>
  </si>
  <si>
    <r>
      <rPr>
        <b/>
        <sz val="12"/>
        <color theme="1"/>
        <rFont val="標楷體"/>
        <family val="4"/>
        <charset val="136"/>
      </rPr>
      <t>名稱</t>
    </r>
  </si>
  <si>
    <r>
      <rPr>
        <b/>
        <sz val="12"/>
        <color theme="1"/>
        <rFont val="標楷體"/>
        <family val="4"/>
        <charset val="136"/>
      </rPr>
      <t>是否為關係人</t>
    </r>
    <phoneticPr fontId="30" type="noConversion"/>
  </si>
  <si>
    <r>
      <rPr>
        <b/>
        <sz val="12"/>
        <color theme="1"/>
        <rFont val="標楷體"/>
        <family val="4"/>
        <charset val="136"/>
      </rPr>
      <t>公司類型</t>
    </r>
    <phoneticPr fontId="30" type="noConversion"/>
  </si>
  <si>
    <r>
      <rPr>
        <sz val="12"/>
        <color theme="1"/>
        <rFont val="標楷體"/>
        <family val="4"/>
        <charset val="136"/>
      </rPr>
      <t>自有資本及風險資本調整計算表</t>
    </r>
    <phoneticPr fontId="30" type="noConversion"/>
  </si>
  <si>
    <r>
      <rPr>
        <b/>
        <sz val="12"/>
        <color theme="1"/>
        <rFont val="標楷體"/>
        <family val="4"/>
        <charset val="136"/>
      </rPr>
      <t>項</t>
    </r>
    <r>
      <rPr>
        <b/>
        <sz val="12"/>
        <color theme="1"/>
        <rFont val="Times New Roman"/>
        <family val="1"/>
      </rPr>
      <t xml:space="preserve"> </t>
    </r>
    <r>
      <rPr>
        <b/>
        <sz val="12"/>
        <color theme="1"/>
        <rFont val="標楷體"/>
        <family val="4"/>
        <charset val="136"/>
      </rPr>
      <t>目</t>
    </r>
  </si>
  <si>
    <r>
      <rPr>
        <b/>
        <sz val="12"/>
        <color theme="1"/>
        <rFont val="標楷體"/>
        <family val="4"/>
        <charset val="136"/>
      </rPr>
      <t>考慮資本認列比率後之期末帳載金額</t>
    </r>
    <phoneticPr fontId="30" type="noConversion"/>
  </si>
  <si>
    <r>
      <rPr>
        <b/>
        <sz val="12"/>
        <color theme="1"/>
        <rFont val="標楷體"/>
        <family val="4"/>
        <charset val="136"/>
      </rPr>
      <t>項目</t>
    </r>
    <phoneticPr fontId="30" type="noConversion"/>
  </si>
  <si>
    <r>
      <rPr>
        <b/>
        <sz val="12"/>
        <color theme="1"/>
        <rFont val="標楷體"/>
        <family val="4"/>
        <charset val="136"/>
      </rPr>
      <t>金額</t>
    </r>
    <phoneticPr fontId="30" type="noConversion"/>
  </si>
  <si>
    <r>
      <rPr>
        <b/>
        <sz val="12"/>
        <color theme="1"/>
        <rFont val="標楷體"/>
        <family val="4"/>
        <charset val="136"/>
      </rPr>
      <t>具資本性質債券</t>
    </r>
    <phoneticPr fontId="30"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</si>
  <si>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固定收益</t>
    </r>
    <phoneticPr fontId="30"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</si>
  <si>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非固定收益</t>
    </r>
    <phoneticPr fontId="30" type="noConversion"/>
  </si>
  <si>
    <r>
      <rPr>
        <sz val="12"/>
        <color theme="1"/>
        <rFont val="標楷體"/>
        <family val="4"/>
        <charset val="136"/>
      </rPr>
      <t>關係人</t>
    </r>
    <phoneticPr fontId="30" type="noConversion"/>
  </si>
  <si>
    <r>
      <rPr>
        <sz val="12"/>
        <color theme="1"/>
        <rFont val="標楷體"/>
        <family val="4"/>
        <charset val="136"/>
      </rPr>
      <t>總計</t>
    </r>
    <phoneticPr fontId="30" type="noConversion"/>
  </si>
  <si>
    <r>
      <rPr>
        <sz val="12"/>
        <color theme="1"/>
        <rFont val="標楷體"/>
        <family val="4"/>
        <charset val="136"/>
      </rPr>
      <t>屬實質互相投資</t>
    </r>
    <phoneticPr fontId="30" type="noConversion"/>
  </si>
  <si>
    <r>
      <rPr>
        <sz val="12"/>
        <color theme="1"/>
        <rFont val="標楷體"/>
        <family val="4"/>
        <charset val="136"/>
      </rPr>
      <t>具控制與從屬關係</t>
    </r>
  </si>
  <si>
    <r>
      <rPr>
        <sz val="12"/>
        <color theme="1"/>
        <rFont val="標楷體"/>
        <family val="4"/>
        <charset val="136"/>
      </rPr>
      <t>非屬實質互相投資</t>
    </r>
    <phoneticPr fontId="30"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</si>
  <si>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</si>
  <si>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</si>
  <si>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phoneticPr fontId="30" type="noConversion"/>
  </si>
  <si>
    <r>
      <rPr>
        <sz val="12"/>
        <color theme="1"/>
        <rFont val="標楷體"/>
        <family val="4"/>
        <charset val="136"/>
      </rPr>
      <t>評價日淨值</t>
    </r>
    <r>
      <rPr>
        <sz val="12"/>
        <color theme="1"/>
        <rFont val="Times New Roman"/>
        <family val="1"/>
      </rPr>
      <t>10%</t>
    </r>
    <phoneticPr fontId="30"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</si>
  <si>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phoneticPr fontId="30" type="noConversion"/>
  </si>
  <si>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屬實質互相投資</t>
    </r>
    <phoneticPr fontId="30" type="noConversion"/>
  </si>
  <si>
    <r>
      <rPr>
        <sz val="12"/>
        <color theme="1"/>
        <rFont val="標楷體"/>
        <family val="4"/>
        <charset val="136"/>
      </rPr>
      <t>非控制與從屬關係</t>
    </r>
  </si>
  <si>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非屬實質互相投資</t>
    </r>
    <phoneticPr fontId="30" type="noConversion"/>
  </si>
  <si>
    <r>
      <rPr>
        <sz val="12"/>
        <color theme="1"/>
        <rFont val="標楷體"/>
        <family val="4"/>
        <charset val="136"/>
      </rPr>
      <t>非關係人</t>
    </r>
    <phoneticPr fontId="30" type="noConversion"/>
  </si>
  <si>
    <r>
      <rPr>
        <sz val="12"/>
        <color theme="1"/>
        <rFont val="標楷體"/>
        <family val="4"/>
        <charset val="136"/>
      </rPr>
      <t>註</t>
    </r>
    <r>
      <rPr>
        <sz val="12"/>
        <color theme="1"/>
        <rFont val="Times New Roman"/>
        <family val="1"/>
      </rPr>
      <t>:</t>
    </r>
  </si>
  <si>
    <r>
      <rPr>
        <sz val="12"/>
        <color theme="1"/>
        <rFont val="標楷體"/>
        <family val="4"/>
        <charset val="136"/>
      </rPr>
      <t>證券標的及發行公司代號請洽由財團法人保險事業發展中心統一配賦。</t>
    </r>
    <phoneticPr fontId="30"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</si>
  <si>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0"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</si>
  <si>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0" type="noConversion"/>
  </si>
  <si>
    <r>
      <rPr>
        <sz val="12"/>
        <color theme="1"/>
        <rFont val="標楷體"/>
        <family val="4"/>
        <charset val="136"/>
      </rPr>
      <t>公司類型請依序填列</t>
    </r>
    <r>
      <rPr>
        <sz val="12"/>
        <color theme="1"/>
        <rFont val="Times New Roman"/>
        <family val="1"/>
      </rPr>
      <t>A.</t>
    </r>
    <r>
      <rPr>
        <sz val="12"/>
        <color theme="1"/>
        <rFont val="標楷體"/>
        <family val="4"/>
        <charset val="136"/>
      </rPr>
      <t>保險公司</t>
    </r>
    <r>
      <rPr>
        <sz val="12"/>
        <color theme="1"/>
        <rFont val="Times New Roman"/>
        <family val="1"/>
      </rPr>
      <t xml:space="preserve"> B.</t>
    </r>
    <r>
      <rPr>
        <sz val="12"/>
        <color theme="1"/>
        <rFont val="標楷體"/>
        <family val="4"/>
        <charset val="136"/>
      </rPr>
      <t>金融控股公司</t>
    </r>
    <phoneticPr fontId="30" type="noConversion"/>
  </si>
  <si>
    <r>
      <rPr>
        <sz val="12"/>
        <color theme="1"/>
        <rFont val="標楷體"/>
        <family val="4"/>
        <charset val="136"/>
      </rPr>
      <t>募集方式請依序填列</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r>
      <rPr>
        <sz val="12"/>
        <color theme="1"/>
        <rFont val="Times New Roman"/>
        <family val="1"/>
      </rPr>
      <t>, C.</t>
    </r>
    <r>
      <rPr>
        <sz val="12"/>
        <color theme="1"/>
        <rFont val="標楷體"/>
        <family val="4"/>
        <charset val="136"/>
      </rPr>
      <t>其他。</t>
    </r>
    <phoneticPr fontId="30"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</si>
  <si>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0" type="noConversion"/>
  </si>
  <si>
    <r>
      <rPr>
        <sz val="12"/>
        <color theme="1"/>
        <rFont val="標楷體"/>
        <family val="4"/>
        <charset val="136"/>
      </rPr>
      <t>資本工具類型請依序填列</t>
    </r>
    <r>
      <rPr>
        <sz val="12"/>
        <color theme="1"/>
        <rFont val="Times New Roman"/>
        <family val="1"/>
      </rPr>
      <t>A.</t>
    </r>
    <r>
      <rPr>
        <sz val="12"/>
        <color theme="1"/>
        <rFont val="標楷體"/>
        <family val="4"/>
        <charset val="136"/>
      </rPr>
      <t>具資本性質債券</t>
    </r>
    <r>
      <rPr>
        <sz val="12"/>
        <color theme="1"/>
        <rFont val="Times New Roman"/>
        <family val="1"/>
      </rPr>
      <t>, B1.</t>
    </r>
    <r>
      <rPr>
        <sz val="12"/>
        <color theme="1"/>
        <rFont val="標楷體"/>
        <family val="4"/>
        <charset val="136"/>
      </rPr>
      <t>負債型特別股</t>
    </r>
    <r>
      <rPr>
        <sz val="12"/>
        <color theme="1"/>
        <rFont val="Times New Roman"/>
        <family val="1"/>
      </rPr>
      <t>-</t>
    </r>
    <r>
      <rPr>
        <sz val="12"/>
        <color theme="1"/>
        <rFont val="標楷體"/>
        <family val="4"/>
        <charset val="136"/>
      </rPr>
      <t>固定收益</t>
    </r>
    <r>
      <rPr>
        <sz val="12"/>
        <color theme="1"/>
        <rFont val="Times New Roman"/>
        <family val="1"/>
      </rPr>
      <t>, B2.</t>
    </r>
    <r>
      <rPr>
        <sz val="12"/>
        <color theme="1"/>
        <rFont val="標楷體"/>
        <family val="4"/>
        <charset val="136"/>
      </rPr>
      <t>負債型特別股</t>
    </r>
    <r>
      <rPr>
        <sz val="12"/>
        <color theme="1"/>
        <rFont val="Times New Roman"/>
        <family val="1"/>
      </rPr>
      <t>-</t>
    </r>
    <r>
      <rPr>
        <sz val="12"/>
        <color theme="1"/>
        <rFont val="標楷體"/>
        <family val="4"/>
        <charset val="136"/>
      </rPr>
      <t>非固定收益。</t>
    </r>
    <phoneticPr fontId="30" type="noConversion"/>
  </si>
  <si>
    <r>
      <rPr>
        <sz val="12"/>
        <color theme="1"/>
        <rFont val="標楷體"/>
        <family val="4"/>
        <charset val="136"/>
      </rPr>
      <t>是否屬實質互相投資之具資本性質工具，請填列</t>
    </r>
    <r>
      <rPr>
        <sz val="12"/>
        <color theme="1"/>
        <rFont val="Times New Roman"/>
        <family val="1"/>
      </rPr>
      <t>Y.</t>
    </r>
    <r>
      <rPr>
        <sz val="12"/>
        <color theme="1"/>
        <rFont val="標楷體"/>
        <family val="4"/>
        <charset val="136"/>
      </rPr>
      <t>屬實質互相投資之具資本性質工具</t>
    </r>
    <r>
      <rPr>
        <sz val="12"/>
        <color theme="1"/>
        <rFont val="Times New Roman"/>
        <family val="1"/>
      </rPr>
      <t>, N.</t>
    </r>
    <r>
      <rPr>
        <sz val="12"/>
        <color theme="1"/>
        <rFont val="標楷體"/>
        <family val="4"/>
        <charset val="136"/>
      </rPr>
      <t>非屬實質互相投資之具資本性質工具。是否屬實質互相投資請參考保險事業發展中心提供之實質互相投資公司清單。</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</si>
  <si>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：①保險業實質互相投資於「國內保險業」發行之具資本性質工具；或②自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日起保險業新增實質互相投資於「國內金控公司」發行之具資本性質工具。</t>
    </r>
    <phoneticPr fontId="30" type="noConversion"/>
  </si>
  <si>
    <r>
      <rPr>
        <sz val="12"/>
        <color theme="1"/>
        <rFont val="標楷體"/>
        <family val="4"/>
        <charset val="136"/>
      </rPr>
      <t>該資本工具若於民國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不含</t>
    </r>
    <r>
      <rPr>
        <sz val="12"/>
        <color theme="1"/>
        <rFont val="Times New Roman"/>
        <family val="1"/>
      </rPr>
      <t>)</t>
    </r>
    <r>
      <rPr>
        <sz val="12"/>
        <color theme="1"/>
        <rFont val="標楷體"/>
        <family val="4"/>
        <charset val="136"/>
      </rPr>
      <t>以前取得，請於第</t>
    </r>
    <r>
      <rPr>
        <sz val="12"/>
        <color theme="1"/>
        <rFont val="Times New Roman"/>
        <family val="1"/>
      </rPr>
      <t>10</t>
    </r>
    <r>
      <rPr>
        <sz val="12"/>
        <color theme="1"/>
        <rFont val="標楷體"/>
        <family val="4"/>
        <charset val="136"/>
      </rPr>
      <t>欄填入代碼</t>
    </r>
    <r>
      <rPr>
        <sz val="12"/>
        <color theme="1"/>
        <rFont val="Times New Roman"/>
        <family val="1"/>
      </rPr>
      <t>Y</t>
    </r>
    <r>
      <rPr>
        <sz val="12"/>
        <color theme="1"/>
        <rFont val="標楷體"/>
        <family val="4"/>
        <charset val="136"/>
      </rPr>
      <t>；若於民國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含</t>
    </r>
    <r>
      <rPr>
        <sz val="12"/>
        <color theme="1"/>
        <rFont val="Times New Roman"/>
        <family val="1"/>
      </rPr>
      <t>)</t>
    </r>
    <r>
      <rPr>
        <sz val="12"/>
        <color theme="1"/>
        <rFont val="標楷體"/>
        <family val="4"/>
        <charset val="136"/>
      </rPr>
      <t>後取得，請於第</t>
    </r>
    <r>
      <rPr>
        <sz val="12"/>
        <color theme="1"/>
        <rFont val="Times New Roman"/>
        <family val="1"/>
      </rPr>
      <t>10</t>
    </r>
    <r>
      <rPr>
        <sz val="12"/>
        <color theme="1"/>
        <rFont val="標楷體"/>
        <family val="4"/>
        <charset val="136"/>
      </rPr>
      <t>欄填入代碼</t>
    </r>
    <r>
      <rPr>
        <sz val="12"/>
        <color theme="1"/>
        <rFont val="Times New Roman"/>
        <family val="1"/>
      </rPr>
      <t>N</t>
    </r>
    <r>
      <rPr>
        <sz val="12"/>
        <color theme="1"/>
        <rFont val="標楷體"/>
        <family val="4"/>
        <charset val="136"/>
      </rPr>
      <t>。</t>
    </r>
    <phoneticPr fontId="30" type="noConversion"/>
  </si>
  <si>
    <r>
      <rPr>
        <sz val="12"/>
        <color theme="1"/>
        <rFont val="標楷體"/>
        <family val="4"/>
        <charset val="136"/>
      </rPr>
      <t>發行、始得贖回及到期年月日填寫方式為</t>
    </r>
    <r>
      <rPr>
        <sz val="12"/>
        <color theme="1"/>
        <rFont val="Times New Roman"/>
        <family val="1"/>
      </rPr>
      <t>2000/01/01</t>
    </r>
    <r>
      <rPr>
        <sz val="12"/>
        <color theme="1"/>
        <rFont val="標楷體"/>
        <family val="4"/>
        <charset val="136"/>
      </rPr>
      <t>。</t>
    </r>
    <phoneticPr fontId="30" type="noConversion"/>
  </si>
  <si>
    <r>
      <rPr>
        <sz val="12"/>
        <color theme="1"/>
        <rFont val="標楷體"/>
        <family val="4"/>
        <charset val="136"/>
      </rPr>
      <t>付息方式請依序填列</t>
    </r>
    <r>
      <rPr>
        <sz val="12"/>
        <color theme="1"/>
        <rFont val="Times New Roman"/>
        <family val="1"/>
      </rPr>
      <t>A.</t>
    </r>
    <r>
      <rPr>
        <sz val="12"/>
        <color theme="1"/>
        <rFont val="標楷體"/>
        <family val="4"/>
        <charset val="136"/>
      </rPr>
      <t>每二年付息一次</t>
    </r>
    <r>
      <rPr>
        <sz val="12"/>
        <color theme="1"/>
        <rFont val="Times New Roman"/>
        <family val="1"/>
      </rPr>
      <t>, B.</t>
    </r>
    <r>
      <rPr>
        <sz val="12"/>
        <color theme="1"/>
        <rFont val="標楷體"/>
        <family val="4"/>
        <charset val="136"/>
      </rPr>
      <t>每一年付息一次</t>
    </r>
    <r>
      <rPr>
        <sz val="12"/>
        <color theme="1"/>
        <rFont val="Times New Roman"/>
        <family val="1"/>
      </rPr>
      <t>, C.</t>
    </r>
    <r>
      <rPr>
        <sz val="12"/>
        <color theme="1"/>
        <rFont val="標楷體"/>
        <family val="4"/>
        <charset val="136"/>
      </rPr>
      <t>每半年付息一次</t>
    </r>
    <r>
      <rPr>
        <sz val="12"/>
        <color theme="1"/>
        <rFont val="Times New Roman"/>
        <family val="1"/>
      </rPr>
      <t>, D.</t>
    </r>
    <r>
      <rPr>
        <sz val="12"/>
        <color theme="1"/>
        <rFont val="標楷體"/>
        <family val="4"/>
        <charset val="136"/>
      </rPr>
      <t>每季付息一次</t>
    </r>
    <r>
      <rPr>
        <sz val="12"/>
        <color theme="1"/>
        <rFont val="Times New Roman"/>
        <family val="1"/>
      </rPr>
      <t>, E.</t>
    </r>
    <r>
      <rPr>
        <sz val="12"/>
        <color theme="1"/>
        <rFont val="標楷體"/>
        <family val="4"/>
        <charset val="136"/>
      </rPr>
      <t>每月付息一次</t>
    </r>
    <r>
      <rPr>
        <sz val="12"/>
        <color theme="1"/>
        <rFont val="Times New Roman"/>
        <family val="1"/>
      </rPr>
      <t>, F.</t>
    </r>
    <r>
      <rPr>
        <sz val="12"/>
        <color theme="1"/>
        <rFont val="標楷體"/>
        <family val="4"/>
        <charset val="136"/>
      </rPr>
      <t>不付息</t>
    </r>
    <r>
      <rPr>
        <sz val="12"/>
        <color theme="1"/>
        <rFont val="Times New Roman"/>
        <family val="1"/>
      </rPr>
      <t>, G.</t>
    </r>
    <r>
      <rPr>
        <sz val="12"/>
        <color theme="1"/>
        <rFont val="標楷體"/>
        <family val="4"/>
        <charset val="136"/>
      </rPr>
      <t>其他。</t>
    </r>
    <phoneticPr fontId="30" type="noConversion"/>
  </si>
  <si>
    <r>
      <rPr>
        <sz val="12"/>
        <color theme="1"/>
        <rFont val="標楷體"/>
        <family val="4"/>
        <charset val="136"/>
      </rPr>
      <t>發行公司注資於保險業之比率：若發行公司為保險公司者，請填列</t>
    </r>
    <r>
      <rPr>
        <sz val="12"/>
        <color theme="1"/>
        <rFont val="Times New Roman"/>
        <family val="1"/>
      </rPr>
      <t>100%</t>
    </r>
    <r>
      <rPr>
        <sz val="12"/>
        <color theme="1"/>
        <rFont val="標楷體"/>
        <family val="4"/>
        <charset val="136"/>
      </rPr>
      <t>；若為金融控股公司者，請依實際注資於保險子公司或轉投資保險公司之比率填列。</t>
    </r>
  </si>
  <si>
    <r>
      <rPr>
        <sz val="12"/>
        <color theme="1"/>
        <rFont val="標楷體"/>
        <family val="4"/>
        <charset val="136"/>
      </rPr>
      <t>資本工具可計入發行公司自有資本之比率：保險公司及金控公司發行之資本工具，依規定應於發行期限最後</t>
    </r>
    <r>
      <rPr>
        <sz val="12"/>
        <color theme="1"/>
        <rFont val="Times New Roman"/>
        <family val="1"/>
      </rPr>
      <t>5</t>
    </r>
    <r>
      <rPr>
        <sz val="12"/>
        <color theme="1"/>
        <rFont val="標楷體"/>
        <family val="4"/>
        <charset val="136"/>
      </rPr>
      <t>年採逐年遞減</t>
    </r>
    <r>
      <rPr>
        <sz val="12"/>
        <color theme="1"/>
        <rFont val="Times New Roman"/>
        <family val="1"/>
      </rPr>
      <t>20%</t>
    </r>
    <r>
      <rPr>
        <sz val="12"/>
        <color theme="1"/>
        <rFont val="標楷體"/>
        <family val="4"/>
        <charset val="136"/>
      </rPr>
      <t>計入合格自有資本，請視投資之資本工具到期情形填列百分比。</t>
    </r>
  </si>
  <si>
    <r>
      <rPr>
        <sz val="12"/>
        <color theme="1"/>
        <rFont val="標楷體"/>
        <family val="4"/>
        <charset val="136"/>
      </rPr>
      <t>保管情形請填保管機構名稱及帳號，若屬集保帳戶請填集保。</t>
    </r>
  </si>
  <si>
    <r>
      <t xml:space="preserve"> </t>
    </r>
    <r>
      <rPr>
        <sz val="10"/>
        <color theme="1"/>
        <rFont val="華康仿宋體W6"/>
        <family val="3"/>
        <charset val="136"/>
      </rPr>
      <t>表</t>
    </r>
    <r>
      <rPr>
        <sz val="10"/>
        <color theme="1"/>
        <rFont val="Book Antiqua"/>
        <family val="1"/>
      </rPr>
      <t>30-8-6</t>
    </r>
    <r>
      <rPr>
        <sz val="10"/>
        <color theme="1"/>
        <rFont val="華康仿宋體W6"/>
        <family val="3"/>
        <charset val="136"/>
      </rPr>
      <t>：資金運用收益率調整計算表</t>
    </r>
    <phoneticPr fontId="30" type="noConversion"/>
  </si>
  <si>
    <r>
      <rPr>
        <sz val="10"/>
        <color theme="1"/>
        <rFont val="華康仿宋體W6"/>
        <family val="3"/>
        <charset val="136"/>
      </rPr>
      <t>列號</t>
    </r>
    <phoneticPr fontId="30" type="noConversion"/>
  </si>
  <si>
    <r>
      <rPr>
        <sz val="10"/>
        <color theme="1"/>
        <rFont val="華康仿宋體W6"/>
        <family val="3"/>
        <charset val="136"/>
      </rPr>
      <t>資金運用收益率</t>
    </r>
    <r>
      <rPr>
        <sz val="10"/>
        <color theme="1"/>
        <rFont val="Book Antiqua"/>
        <family val="1"/>
      </rPr>
      <t>(</t>
    </r>
    <r>
      <rPr>
        <sz val="10"/>
        <color theme="1"/>
        <rFont val="華康仿宋體W6"/>
        <family val="3"/>
        <charset val="136"/>
      </rPr>
      <t>最近五年度</t>
    </r>
    <r>
      <rPr>
        <sz val="10"/>
        <color theme="1"/>
        <rFont val="Book Antiqua"/>
        <family val="1"/>
      </rPr>
      <t>)</t>
    </r>
    <phoneticPr fontId="30" type="noConversion"/>
  </si>
  <si>
    <r>
      <rPr>
        <sz val="10"/>
        <color theme="1"/>
        <rFont val="華康仿宋體W6"/>
        <family val="3"/>
        <charset val="136"/>
      </rPr>
      <t>最近五年度資金運用收益率平均數</t>
    </r>
  </si>
  <si>
    <r>
      <rPr>
        <sz val="10"/>
        <color theme="1"/>
        <rFont val="華康仿宋體W6"/>
        <family val="3"/>
        <charset val="136"/>
      </rPr>
      <t>調整後資金運用收益率</t>
    </r>
    <r>
      <rPr>
        <sz val="10"/>
        <color theme="1"/>
        <rFont val="Book Antiqua"/>
        <family val="1"/>
      </rPr>
      <t>(</t>
    </r>
    <r>
      <rPr>
        <sz val="10"/>
        <color theme="1"/>
        <rFont val="華康仿宋體W6"/>
        <family val="3"/>
        <charset val="136"/>
      </rPr>
      <t>註</t>
    </r>
    <r>
      <rPr>
        <sz val="10"/>
        <color theme="1"/>
        <rFont val="Book Antiqua"/>
        <family val="1"/>
      </rPr>
      <t>2)</t>
    </r>
    <phoneticPr fontId="30" type="noConversion"/>
  </si>
  <si>
    <r>
      <t>__</t>
    </r>
    <r>
      <rPr>
        <sz val="10"/>
        <color theme="1"/>
        <rFont val="華康仿宋體W6"/>
        <family val="3"/>
        <charset val="136"/>
      </rPr>
      <t xml:space="preserve">年
</t>
    </r>
    <r>
      <rPr>
        <sz val="10"/>
        <color theme="1"/>
        <rFont val="Book Antiqua"/>
        <family val="1"/>
      </rPr>
      <t>(</t>
    </r>
    <r>
      <rPr>
        <sz val="10"/>
        <color theme="1"/>
        <rFont val="華康仿宋體W6"/>
        <family val="3"/>
        <charset val="136"/>
      </rPr>
      <t>註</t>
    </r>
    <r>
      <rPr>
        <sz val="10"/>
        <color theme="1"/>
        <rFont val="Book Antiqua"/>
        <family val="1"/>
      </rPr>
      <t>1)</t>
    </r>
    <phoneticPr fontId="30" type="noConversion"/>
  </si>
  <si>
    <r>
      <t>__</t>
    </r>
    <r>
      <rPr>
        <sz val="10"/>
        <color theme="1"/>
        <rFont val="華康仿宋體W6"/>
        <family val="3"/>
        <charset val="136"/>
      </rPr>
      <t xml:space="preserve">年下半年
</t>
    </r>
    <r>
      <rPr>
        <sz val="10"/>
        <color theme="1"/>
        <rFont val="Book Antiqua"/>
        <family val="1"/>
      </rPr>
      <t>(</t>
    </r>
    <r>
      <rPr>
        <sz val="10"/>
        <color theme="1"/>
        <rFont val="華康仿宋體W6"/>
        <family val="3"/>
        <charset val="136"/>
      </rPr>
      <t>註</t>
    </r>
    <r>
      <rPr>
        <sz val="10"/>
        <color theme="1"/>
        <rFont val="Book Antiqua"/>
        <family val="1"/>
      </rPr>
      <t>1)</t>
    </r>
    <phoneticPr fontId="30" type="noConversion"/>
  </si>
  <si>
    <r>
      <rPr>
        <sz val="10"/>
        <color theme="1"/>
        <rFont val="華康仿宋體W6"/>
        <family val="3"/>
        <charset val="136"/>
      </rPr>
      <t>註</t>
    </r>
    <r>
      <rPr>
        <sz val="10"/>
        <color theme="1"/>
        <rFont val="Book Antiqua"/>
        <family val="1"/>
      </rPr>
      <t>:</t>
    </r>
  </si>
  <si>
    <r>
      <rPr>
        <sz val="10"/>
        <color theme="1"/>
        <rFont val="華康仿宋體W6"/>
        <family val="3"/>
        <charset val="136"/>
      </rPr>
      <t>請依調整後收益率填列。</t>
    </r>
    <phoneticPr fontId="30" type="noConversion"/>
  </si>
  <si>
    <r>
      <rPr>
        <sz val="10"/>
        <color theme="1"/>
        <rFont val="華康仿宋體W6"/>
        <family val="3"/>
        <charset val="136"/>
      </rPr>
      <t>調整後資金運用收益率</t>
    </r>
    <r>
      <rPr>
        <sz val="10"/>
        <color theme="1"/>
        <rFont val="Book Antiqua"/>
        <family val="1"/>
      </rPr>
      <t>=</t>
    </r>
    <r>
      <rPr>
        <sz val="10"/>
        <color theme="1"/>
        <rFont val="華康仿宋體W6"/>
        <family val="3"/>
        <charset val="136"/>
      </rPr>
      <t>２</t>
    </r>
    <r>
      <rPr>
        <sz val="10"/>
        <color theme="1"/>
        <rFont val="Book Antiqua"/>
        <family val="1"/>
      </rPr>
      <t>×(</t>
    </r>
    <r>
      <rPr>
        <sz val="10"/>
        <color theme="1"/>
        <rFont val="華康仿宋體W6"/>
        <family val="3"/>
        <charset val="136"/>
      </rPr>
      <t>本期投資收益</t>
    </r>
    <r>
      <rPr>
        <sz val="10"/>
        <color theme="1"/>
        <rFont val="Book Antiqua"/>
        <family val="1"/>
      </rPr>
      <t>+</t>
    </r>
    <r>
      <rPr>
        <sz val="10"/>
        <color theme="1"/>
        <rFont val="華康仿宋體W6"/>
        <family val="3"/>
        <charset val="136"/>
      </rPr>
      <t>調整數</t>
    </r>
    <r>
      <rPr>
        <sz val="10"/>
        <color theme="1"/>
        <rFont val="Book Antiqua"/>
        <family val="1"/>
      </rPr>
      <t>)</t>
    </r>
    <r>
      <rPr>
        <sz val="10"/>
        <color theme="1"/>
        <rFont val="華康仿宋體W6"/>
        <family val="3"/>
        <charset val="136"/>
      </rPr>
      <t>／</t>
    </r>
    <r>
      <rPr>
        <sz val="10"/>
        <color theme="1"/>
        <rFont val="Book Antiqua"/>
        <family val="1"/>
      </rPr>
      <t>[</t>
    </r>
    <r>
      <rPr>
        <sz val="10"/>
        <color theme="1"/>
        <rFont val="華康仿宋體W6"/>
        <family val="3"/>
        <charset val="136"/>
      </rPr>
      <t>前期期末資金運用數＊</t>
    </r>
    <r>
      <rPr>
        <sz val="10"/>
        <color theme="1"/>
        <rFont val="Book Antiqua"/>
        <family val="1"/>
      </rPr>
      <t>+</t>
    </r>
    <r>
      <rPr>
        <sz val="10"/>
        <color theme="1"/>
        <rFont val="華康仿宋體W6"/>
        <family val="3"/>
        <charset val="136"/>
      </rPr>
      <t>本期期末資金運用數＊－</t>
    </r>
    <r>
      <rPr>
        <sz val="10"/>
        <color theme="1"/>
        <rFont val="Book Antiqua"/>
        <family val="1"/>
      </rPr>
      <t>(</t>
    </r>
    <r>
      <rPr>
        <sz val="10"/>
        <color theme="1"/>
        <rFont val="華康仿宋體W6"/>
        <family val="3"/>
        <charset val="136"/>
      </rPr>
      <t>本期投資收益</t>
    </r>
    <r>
      <rPr>
        <sz val="10"/>
        <color theme="1"/>
        <rFont val="Book Antiqua"/>
        <family val="1"/>
      </rPr>
      <t>+</t>
    </r>
    <r>
      <rPr>
        <sz val="10"/>
        <color theme="1"/>
        <rFont val="華康仿宋體W6"/>
        <family val="3"/>
        <charset val="136"/>
      </rPr>
      <t>調整數）</t>
    </r>
    <r>
      <rPr>
        <sz val="10"/>
        <color theme="1"/>
        <rFont val="Book Antiqua"/>
        <family val="1"/>
      </rPr>
      <t>]</t>
    </r>
    <r>
      <rPr>
        <sz val="10"/>
        <color theme="1"/>
        <rFont val="華康仿宋體W6"/>
        <family val="3"/>
        <charset val="136"/>
      </rPr>
      <t>，</t>
    </r>
    <phoneticPr fontId="30" type="noConversion"/>
  </si>
  <si>
    <r>
      <rPr>
        <sz val="10"/>
        <color theme="1"/>
        <rFont val="華康仿宋體W6"/>
        <family val="3"/>
        <charset val="136"/>
      </rPr>
      <t>上列調整數係指反映以半年平均價基礎認列未實現損益之影響金額</t>
    </r>
    <r>
      <rPr>
        <sz val="10"/>
        <color theme="1"/>
        <rFont val="Book Antiqua"/>
        <family val="1"/>
      </rPr>
      <t>(</t>
    </r>
    <r>
      <rPr>
        <sz val="10"/>
        <color theme="1"/>
        <rFont val="華康仿宋體W6"/>
        <family val="3"/>
        <charset val="136"/>
      </rPr>
      <t>請保留詳細工作表，以利查核</t>
    </r>
    <r>
      <rPr>
        <sz val="10"/>
        <color theme="1"/>
        <rFont val="Book Antiqua"/>
        <family val="1"/>
      </rPr>
      <t>)</t>
    </r>
    <phoneticPr fontId="30" type="noConversion"/>
  </si>
  <si>
    <r>
      <rPr>
        <sz val="10"/>
        <color theme="1"/>
        <rFont val="華康仿宋體W6"/>
        <family val="3"/>
        <charset val="136"/>
      </rPr>
      <t>當期間未滿一年</t>
    </r>
    <r>
      <rPr>
        <sz val="10"/>
        <color theme="1"/>
        <rFont val="Book Antiqua"/>
        <family val="1"/>
      </rPr>
      <t>(</t>
    </r>
    <r>
      <rPr>
        <sz val="10"/>
        <color theme="1"/>
        <rFont val="華康仿宋體W6"/>
        <family val="3"/>
        <charset val="136"/>
      </rPr>
      <t>半年</t>
    </r>
    <r>
      <rPr>
        <sz val="10"/>
        <color theme="1"/>
        <rFont val="Book Antiqua"/>
        <family val="1"/>
      </rPr>
      <t>)</t>
    </r>
    <r>
      <rPr>
        <sz val="10"/>
        <color theme="1"/>
        <rFont val="華康仿宋體W6"/>
        <family val="3"/>
        <charset val="136"/>
      </rPr>
      <t>者，請按其期間予以年化</t>
    </r>
    <r>
      <rPr>
        <sz val="10"/>
        <color theme="1"/>
        <rFont val="Book Antiqua"/>
        <family val="1"/>
      </rPr>
      <t>(</t>
    </r>
    <r>
      <rPr>
        <sz val="10"/>
        <color theme="1"/>
        <rFont val="華康仿宋體W6"/>
        <family val="3"/>
        <charset val="136"/>
      </rPr>
      <t>半年化</t>
    </r>
    <r>
      <rPr>
        <sz val="10"/>
        <color theme="1"/>
        <rFont val="Book Antiqua"/>
        <family val="1"/>
      </rPr>
      <t>)</t>
    </r>
    <phoneticPr fontId="30" type="noConversion"/>
  </si>
  <si>
    <r>
      <rPr>
        <sz val="10"/>
        <color theme="1"/>
        <rFont val="華康仿宋體W6"/>
        <family val="3"/>
        <charset val="136"/>
      </rPr>
      <t>＊係指投資性不動產後續衡量未採用公允價值模式之資金運用數</t>
    </r>
    <phoneticPr fontId="30" type="noConversion"/>
  </si>
  <si>
    <r>
      <rPr>
        <sz val="10"/>
        <color theme="1"/>
        <rFont val="華康仿宋體W6"/>
        <family val="3"/>
        <charset val="136"/>
      </rPr>
      <t>下半年計算公式</t>
    </r>
    <r>
      <rPr>
        <sz val="10"/>
        <color theme="1"/>
        <rFont val="Book Antiqua"/>
        <family val="1"/>
      </rPr>
      <t xml:space="preserve"> : </t>
    </r>
    <phoneticPr fontId="30" type="noConversion"/>
  </si>
  <si>
    <r>
      <rPr>
        <sz val="10"/>
        <color theme="1"/>
        <rFont val="華康仿宋體W6"/>
        <family val="3"/>
        <charset val="136"/>
      </rPr>
      <t>下半年資金運用收益率</t>
    </r>
    <r>
      <rPr>
        <sz val="10"/>
        <color theme="1"/>
        <rFont val="Book Antiqua"/>
        <family val="1"/>
      </rPr>
      <t>=</t>
    </r>
    <r>
      <rPr>
        <sz val="10"/>
        <color theme="1"/>
        <rFont val="華康仿宋體W6"/>
        <family val="3"/>
        <charset val="136"/>
      </rPr>
      <t>２</t>
    </r>
    <r>
      <rPr>
        <sz val="10"/>
        <color theme="1"/>
        <rFont val="Book Antiqua"/>
        <family val="1"/>
      </rPr>
      <t>×(</t>
    </r>
    <r>
      <rPr>
        <sz val="10"/>
        <color theme="1"/>
        <rFont val="華康仿宋體W6"/>
        <family val="3"/>
        <charset val="136"/>
      </rPr>
      <t>下半年投資收益</t>
    </r>
    <r>
      <rPr>
        <sz val="10"/>
        <color theme="1"/>
        <rFont val="Book Antiqua"/>
        <family val="1"/>
      </rPr>
      <t>+</t>
    </r>
    <r>
      <rPr>
        <sz val="10"/>
        <color theme="1"/>
        <rFont val="華康仿宋體W6"/>
        <family val="3"/>
        <charset val="136"/>
      </rPr>
      <t>調整數</t>
    </r>
    <r>
      <rPr>
        <sz val="10"/>
        <color theme="1"/>
        <rFont val="Book Antiqua"/>
        <family val="1"/>
      </rPr>
      <t>)</t>
    </r>
    <r>
      <rPr>
        <sz val="10"/>
        <color theme="1"/>
        <rFont val="華康仿宋體W6"/>
        <family val="3"/>
        <charset val="136"/>
      </rPr>
      <t>／</t>
    </r>
    <r>
      <rPr>
        <sz val="10"/>
        <color theme="1"/>
        <rFont val="Book Antiqua"/>
        <family val="1"/>
      </rPr>
      <t>[</t>
    </r>
    <r>
      <rPr>
        <sz val="10"/>
        <color theme="1"/>
        <rFont val="華康仿宋體W6"/>
        <family val="3"/>
        <charset val="136"/>
      </rPr>
      <t>上半年期末資金運用數＊</t>
    </r>
    <r>
      <rPr>
        <sz val="10"/>
        <color theme="1"/>
        <rFont val="Book Antiqua"/>
        <family val="1"/>
      </rPr>
      <t>+</t>
    </r>
    <r>
      <rPr>
        <sz val="10"/>
        <color theme="1"/>
        <rFont val="華康仿宋體W6"/>
        <family val="3"/>
        <charset val="136"/>
      </rPr>
      <t>下半年期末資金運用數＊－</t>
    </r>
    <r>
      <rPr>
        <sz val="10"/>
        <color theme="1"/>
        <rFont val="Book Antiqua"/>
        <family val="1"/>
      </rPr>
      <t>(</t>
    </r>
    <r>
      <rPr>
        <sz val="10"/>
        <color theme="1"/>
        <rFont val="華康仿宋體W6"/>
        <family val="3"/>
        <charset val="136"/>
      </rPr>
      <t>下半年投資收益</t>
    </r>
    <r>
      <rPr>
        <sz val="10"/>
        <color theme="1"/>
        <rFont val="Book Antiqua"/>
        <family val="1"/>
      </rPr>
      <t>+</t>
    </r>
    <r>
      <rPr>
        <sz val="10"/>
        <color theme="1"/>
        <rFont val="華康仿宋體W6"/>
        <family val="3"/>
        <charset val="136"/>
      </rPr>
      <t>調整數</t>
    </r>
    <r>
      <rPr>
        <sz val="10"/>
        <color theme="1"/>
        <rFont val="Book Antiqua"/>
        <family val="1"/>
      </rPr>
      <t>)]</t>
    </r>
    <r>
      <rPr>
        <sz val="10"/>
        <color theme="1"/>
        <rFont val="華康仿宋體W6"/>
        <family val="3"/>
        <charset val="136"/>
      </rPr>
      <t>，</t>
    </r>
    <phoneticPr fontId="30" type="noConversion"/>
  </si>
  <si>
    <r>
      <rPr>
        <sz val="10"/>
        <color theme="1"/>
        <rFont val="標楷體"/>
        <family val="4"/>
        <charset val="136"/>
      </rPr>
      <t>表</t>
    </r>
    <r>
      <rPr>
        <sz val="10"/>
        <color theme="1"/>
        <rFont val="Book Antiqua"/>
        <family val="1"/>
      </rPr>
      <t>30-8-5</t>
    </r>
    <r>
      <rPr>
        <sz val="10"/>
        <color theme="1"/>
        <rFont val="標楷體"/>
        <family val="4"/>
        <charset val="136"/>
      </rPr>
      <t>：認列未實現評價損益檢討計算表</t>
    </r>
    <phoneticPr fontId="30" type="noConversion"/>
  </si>
  <si>
    <r>
      <rPr>
        <sz val="10"/>
        <color theme="1"/>
        <rFont val="標楷體"/>
        <family val="4"/>
        <charset val="136"/>
      </rPr>
      <t>列號</t>
    </r>
  </si>
  <si>
    <r>
      <rPr>
        <sz val="10"/>
        <color theme="1"/>
        <rFont val="標楷體"/>
        <family val="4"/>
        <charset val="136"/>
      </rPr>
      <t>取得成本</t>
    </r>
    <phoneticPr fontId="30" type="noConversion"/>
  </si>
  <si>
    <r>
      <rPr>
        <sz val="10"/>
        <color theme="1"/>
        <rFont val="標楷體"/>
        <family val="4"/>
        <charset val="136"/>
      </rPr>
      <t>最近市價或淨值總金額</t>
    </r>
    <phoneticPr fontId="30" type="noConversion"/>
  </si>
  <si>
    <r>
      <rPr>
        <sz val="10"/>
        <color theme="1"/>
        <rFont val="標楷體"/>
        <family val="4"/>
        <charset val="136"/>
      </rPr>
      <t>半年收盤平均價</t>
    </r>
    <phoneticPr fontId="30" type="noConversion"/>
  </si>
  <si>
    <r>
      <rPr>
        <sz val="10"/>
        <color theme="1"/>
        <rFont val="標楷體"/>
        <family val="4"/>
        <charset val="136"/>
      </rPr>
      <t>未實現評價利益</t>
    </r>
    <r>
      <rPr>
        <sz val="10"/>
        <color theme="1"/>
        <rFont val="Book Antiqua"/>
        <family val="1"/>
      </rPr>
      <t>(</t>
    </r>
    <r>
      <rPr>
        <sz val="10"/>
        <color theme="1"/>
        <rFont val="標楷體"/>
        <family val="4"/>
        <charset val="136"/>
      </rPr>
      <t>損失</t>
    </r>
    <r>
      <rPr>
        <sz val="10"/>
        <color theme="1"/>
        <rFont val="Book Antiqua"/>
        <family val="1"/>
      </rPr>
      <t>)</t>
    </r>
    <phoneticPr fontId="30" type="noConversion"/>
  </si>
  <si>
    <r>
      <rPr>
        <sz val="10"/>
        <color theme="1"/>
        <rFont val="標楷體"/>
        <family val="4"/>
        <charset val="136"/>
      </rPr>
      <t>自有資本調整數</t>
    </r>
    <phoneticPr fontId="30" type="noConversion"/>
  </si>
  <si>
    <r>
      <rPr>
        <sz val="10"/>
        <color theme="1"/>
        <rFont val="標楷體"/>
        <family val="4"/>
        <charset val="136"/>
      </rPr>
      <t>最近市價或淨值基礎</t>
    </r>
    <phoneticPr fontId="30" type="noConversion"/>
  </si>
  <si>
    <r>
      <rPr>
        <sz val="10"/>
        <color theme="1"/>
        <rFont val="標楷體"/>
        <family val="4"/>
        <charset val="136"/>
      </rPr>
      <t>半年收盤平均價基礎</t>
    </r>
    <phoneticPr fontId="30" type="noConversion"/>
  </si>
  <si>
    <r>
      <rPr>
        <sz val="10"/>
        <color theme="1"/>
        <rFont val="標楷體"/>
        <family val="4"/>
        <charset val="136"/>
      </rPr>
      <t>透過損益按公允價值衡量之金融資產</t>
    </r>
    <r>
      <rPr>
        <sz val="10"/>
        <color theme="1"/>
        <rFont val="Book Antiqua"/>
        <family val="1"/>
      </rPr>
      <t xml:space="preserve">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10-1)</t>
    </r>
    <phoneticPr fontId="30" type="noConversion"/>
  </si>
  <si>
    <r>
      <rPr>
        <sz val="10"/>
        <color theme="1"/>
        <rFont val="標楷體"/>
        <family val="4"/>
        <charset val="136"/>
      </rPr>
      <t>透過其他綜合損益按公允價值衡量之金融資產</t>
    </r>
    <r>
      <rPr>
        <sz val="10"/>
        <color theme="1"/>
        <rFont val="Book Antiqua"/>
        <family val="1"/>
      </rPr>
      <t xml:space="preserve">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10-1)</t>
    </r>
    <phoneticPr fontId="30" type="noConversion"/>
  </si>
  <si>
    <r>
      <t>ETF-</t>
    </r>
    <r>
      <rPr>
        <sz val="10"/>
        <color theme="1"/>
        <rFont val="標楷體"/>
        <family val="4"/>
        <charset val="136"/>
      </rPr>
      <t>股票型</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9-1)</t>
    </r>
    <phoneticPr fontId="30" type="noConversion"/>
  </si>
  <si>
    <r>
      <rPr>
        <sz val="10"/>
        <color theme="1"/>
        <rFont val="標楷體"/>
        <family val="4"/>
        <charset val="136"/>
      </rPr>
      <t>股票型共同基金</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12-1)</t>
    </r>
    <phoneticPr fontId="30" type="noConversion"/>
  </si>
  <si>
    <r>
      <rPr>
        <sz val="10"/>
        <color theme="1"/>
        <rFont val="標楷體"/>
        <family val="4"/>
        <charset val="136"/>
      </rPr>
      <t>平衡型共同基金及多重資產型基金</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12-1)</t>
    </r>
    <phoneticPr fontId="30" type="noConversion"/>
  </si>
  <si>
    <r>
      <rPr>
        <sz val="10"/>
        <color theme="1"/>
        <rFont val="標楷體"/>
        <family val="4"/>
        <charset val="136"/>
      </rPr>
      <t>合計</t>
    </r>
    <phoneticPr fontId="30"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</si>
  <si>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已開發國家</t>
    </r>
    <phoneticPr fontId="30"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</si>
  <si>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新興市場</t>
    </r>
    <phoneticPr fontId="30" type="noConversion"/>
  </si>
  <si>
    <r>
      <rPr>
        <sz val="10"/>
        <color theme="1"/>
        <rFont val="標楷體"/>
        <family val="4"/>
        <charset val="136"/>
      </rPr>
      <t>表</t>
    </r>
    <r>
      <rPr>
        <sz val="10"/>
        <color theme="1"/>
        <rFont val="Book Antiqua"/>
        <family val="1"/>
      </rPr>
      <t>30-8-3</t>
    </r>
    <r>
      <rPr>
        <sz val="10"/>
        <color theme="1"/>
        <rFont val="標楷體"/>
        <family val="4"/>
        <charset val="136"/>
      </rPr>
      <t>：不動產投資採市價評價計入自有資本調整計算表</t>
    </r>
    <phoneticPr fontId="28" type="noConversion"/>
  </si>
  <si>
    <r>
      <rPr>
        <sz val="10"/>
        <color theme="1"/>
        <rFont val="標楷體"/>
        <family val="4"/>
        <charset val="136"/>
      </rPr>
      <t>自有資本調整計算表</t>
    </r>
    <phoneticPr fontId="28" type="noConversion"/>
  </si>
  <si>
    <r>
      <rPr>
        <sz val="10"/>
        <color theme="1"/>
        <rFont val="標楷體"/>
        <family val="4"/>
        <charset val="136"/>
      </rPr>
      <t>列號</t>
    </r>
    <phoneticPr fontId="28" type="noConversion"/>
  </si>
  <si>
    <r>
      <rPr>
        <sz val="10"/>
        <color theme="1"/>
        <rFont val="標楷體"/>
        <family val="4"/>
        <charset val="136"/>
      </rPr>
      <t>特別準備</t>
    </r>
    <r>
      <rPr>
        <sz val="10"/>
        <color theme="1"/>
        <rFont val="Times New Roman"/>
        <family val="1"/>
      </rPr>
      <t>(</t>
    </r>
    <r>
      <rPr>
        <sz val="10"/>
        <color theme="1"/>
        <rFont val="標楷體"/>
        <family val="4"/>
        <charset val="136"/>
      </rPr>
      <t>負債</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1)</t>
    </r>
    <phoneticPr fontId="28" type="noConversion"/>
  </si>
  <si>
    <r>
      <rPr>
        <sz val="10"/>
        <color theme="1"/>
        <rFont val="標楷體"/>
        <family val="4"/>
        <charset val="136"/>
      </rPr>
      <t>特別盈餘公積</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2)</t>
    </r>
    <phoneticPr fontId="28" type="noConversion"/>
  </si>
  <si>
    <r>
      <t xml:space="preserve">總額受限制部分資本來源項目之原始金額
</t>
    </r>
    <r>
      <rPr>
        <sz val="10"/>
        <color theme="1"/>
        <rFont val="Times New Roman"/>
        <family val="1"/>
      </rPr>
      <t>(2)+(4)+(5)</t>
    </r>
    <phoneticPr fontId="28" type="noConversion"/>
  </si>
  <si>
    <r>
      <rPr>
        <sz val="10"/>
        <color theme="1"/>
        <rFont val="標楷體"/>
        <family val="4"/>
        <charset val="136"/>
      </rPr>
      <t xml:space="preserve">總額受限制部分資本來源項目得計入自有資本之金額
</t>
    </r>
    <r>
      <rPr>
        <sz val="10"/>
        <color theme="1"/>
        <rFont val="Times New Roman"/>
        <family val="1"/>
      </rPr>
      <t>( Min (  (1), (6) )</t>
    </r>
    <phoneticPr fontId="28" type="noConversion"/>
  </si>
  <si>
    <r>
      <t xml:space="preserve">不動產增值部分佔比
( </t>
    </r>
    <r>
      <rPr>
        <sz val="10"/>
        <color theme="1"/>
        <rFont val="Times New Roman"/>
        <family val="1"/>
      </rPr>
      <t>(2)+(4) )/(6)</t>
    </r>
    <phoneticPr fontId="28" type="noConversion"/>
  </si>
  <si>
    <r>
      <rPr>
        <sz val="10"/>
        <color theme="1"/>
        <rFont val="標楷體"/>
        <family val="4"/>
        <charset val="136"/>
      </rPr>
      <t>風險資本調整計算表</t>
    </r>
    <phoneticPr fontId="28" type="noConversion"/>
  </si>
  <si>
    <r>
      <rPr>
        <sz val="10"/>
        <color theme="1"/>
        <rFont val="標楷體"/>
        <family val="4"/>
        <charset val="136"/>
      </rPr>
      <t>不動產種類</t>
    </r>
    <phoneticPr fontId="28" type="noConversion"/>
  </si>
  <si>
    <r>
      <t xml:space="preserve">應計提風險資本之不動產評價調整數
</t>
    </r>
    <r>
      <rPr>
        <sz val="10"/>
        <color theme="1"/>
        <rFont val="Times New Roman"/>
        <family val="1"/>
      </rPr>
      <t>(10)×(9)</t>
    </r>
    <phoneticPr fontId="28" type="noConversion"/>
  </si>
  <si>
    <r>
      <rPr>
        <sz val="10"/>
        <color theme="1"/>
        <rFont val="標楷體"/>
        <family val="4"/>
        <charset val="136"/>
      </rPr>
      <t>國內投資用不動產總計</t>
    </r>
    <phoneticPr fontId="28" type="noConversion"/>
  </si>
  <si>
    <r>
      <rPr>
        <sz val="10"/>
        <color theme="1"/>
        <rFont val="標楷體"/>
        <family val="4"/>
        <charset val="136"/>
      </rPr>
      <t>投資用不動產投資</t>
    </r>
    <phoneticPr fontId="28"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</si>
  <si>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協議取得</t>
    </r>
    <phoneticPr fontId="28"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</si>
  <si>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phoneticPr fontId="28" type="noConversion"/>
  </si>
  <si>
    <r>
      <rPr>
        <sz val="10"/>
        <color theme="1"/>
        <rFont val="標楷體"/>
        <family val="4"/>
        <charset val="136"/>
      </rPr>
      <t>小計</t>
    </r>
  </si>
  <si>
    <r>
      <rPr>
        <sz val="10"/>
        <color theme="1"/>
        <rFont val="標楷體"/>
        <family val="4"/>
        <charset val="136"/>
      </rPr>
      <t>國外投資總計</t>
    </r>
    <phoneticPr fontId="28" type="noConversion"/>
  </si>
  <si>
    <r>
      <rPr>
        <sz val="10"/>
        <color theme="1"/>
        <rFont val="標楷體"/>
        <family val="4"/>
        <charset val="136"/>
      </rPr>
      <t>五年內取自關係人之不動產總計</t>
    </r>
    <phoneticPr fontId="28"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</si>
  <si>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具收益性之不動產</t>
    </r>
    <phoneticPr fontId="28"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</si>
  <si>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其他不動產</t>
    </r>
    <phoneticPr fontId="28"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</si>
  <si>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具收益性之不動產</t>
    </r>
    <phoneticPr fontId="28"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</si>
  <si>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28" type="noConversion"/>
  </si>
  <si>
    <r>
      <rPr>
        <sz val="10"/>
        <color theme="1"/>
        <rFont val="標楷體"/>
        <family val="4"/>
        <charset val="136"/>
      </rPr>
      <t>投資用不動產合計</t>
    </r>
  </si>
  <si>
    <r>
      <rPr>
        <sz val="10"/>
        <color theme="1"/>
        <rFont val="標楷體"/>
        <family val="4"/>
        <charset val="136"/>
      </rPr>
      <t>列號</t>
    </r>
    <phoneticPr fontId="30" type="noConversion"/>
  </si>
  <si>
    <r>
      <rPr>
        <sz val="10"/>
        <color theme="1"/>
        <rFont val="標楷體"/>
        <family val="4"/>
        <charset val="136"/>
      </rPr>
      <t>項</t>
    </r>
    <r>
      <rPr>
        <sz val="10"/>
        <color theme="1"/>
        <rFont val="Book Antiqua"/>
        <family val="1"/>
      </rPr>
      <t xml:space="preserve"> </t>
    </r>
    <r>
      <rPr>
        <sz val="10"/>
        <color theme="1"/>
        <rFont val="標楷體"/>
        <family val="4"/>
        <charset val="136"/>
      </rPr>
      <t>目</t>
    </r>
    <phoneticPr fontId="30" type="noConversion"/>
  </si>
  <si>
    <r>
      <rPr>
        <sz val="10"/>
        <color theme="1"/>
        <rFont val="標楷體"/>
        <family val="4"/>
        <charset val="136"/>
      </rPr>
      <t>金</t>
    </r>
    <r>
      <rPr>
        <sz val="10"/>
        <color theme="1"/>
        <rFont val="Times New Roman"/>
        <family val="1"/>
      </rPr>
      <t xml:space="preserve"> </t>
    </r>
    <r>
      <rPr>
        <sz val="10"/>
        <color theme="1"/>
        <rFont val="標楷體"/>
        <family val="4"/>
        <charset val="136"/>
      </rPr>
      <t xml:space="preserve">額
</t>
    </r>
    <r>
      <rPr>
        <sz val="10"/>
        <color theme="1"/>
        <rFont val="Times New Roman"/>
        <family val="1"/>
      </rPr>
      <t>(12)</t>
    </r>
    <phoneticPr fontId="30" type="noConversion"/>
  </si>
  <si>
    <r>
      <rPr>
        <sz val="10"/>
        <color theme="1"/>
        <rFont val="標楷體"/>
        <family val="4"/>
        <charset val="136"/>
      </rPr>
      <t>投資性不動產後續衡量採用公允價值模式之影響淨額</t>
    </r>
    <phoneticPr fontId="30" type="noConversion"/>
  </si>
  <si>
    <r>
      <rPr>
        <sz val="10"/>
        <color theme="1"/>
        <rFont val="標楷體"/>
        <family val="4"/>
        <charset val="136"/>
      </rPr>
      <t>保險負債採用公允價值評估之增提金額</t>
    </r>
    <phoneticPr fontId="30" type="noConversion"/>
  </si>
  <si>
    <r>
      <rPr>
        <sz val="10"/>
        <color theme="1"/>
        <rFont val="標楷體"/>
        <family val="4"/>
        <charset val="136"/>
      </rPr>
      <t>投資性不動產後續衡量採用公允價值模式計算自有資本影響數</t>
    </r>
    <phoneticPr fontId="30" type="noConversion"/>
  </si>
  <si>
    <r>
      <rPr>
        <sz val="10"/>
        <color theme="1"/>
        <rFont val="標楷體"/>
        <family val="4"/>
        <charset val="136"/>
      </rPr>
      <t>註：</t>
    </r>
    <phoneticPr fontId="28" type="noConversion"/>
  </si>
  <si>
    <r>
      <rPr>
        <sz val="10"/>
        <color theme="1"/>
        <rFont val="標楷體"/>
        <family val="4"/>
        <charset val="136"/>
      </rPr>
      <t>本表第</t>
    </r>
    <r>
      <rPr>
        <sz val="10"/>
        <color theme="1"/>
        <rFont val="Times New Roman"/>
        <family val="1"/>
      </rPr>
      <t>(2)</t>
    </r>
    <r>
      <rPr>
        <sz val="10"/>
        <color theme="1"/>
        <rFont val="標楷體"/>
        <family val="4"/>
        <charset val="136"/>
      </rPr>
      <t>欄第</t>
    </r>
    <r>
      <rPr>
        <sz val="10"/>
        <color theme="1"/>
        <rFont val="Times New Roman"/>
        <family val="1"/>
      </rPr>
      <t>(1)</t>
    </r>
    <r>
      <rPr>
        <sz val="10"/>
        <color theme="1"/>
        <rFont val="標楷體"/>
        <family val="4"/>
        <charset val="136"/>
      </rPr>
      <t>列之金額應與「表</t>
    </r>
    <r>
      <rPr>
        <sz val="10"/>
        <color theme="1"/>
        <rFont val="Times New Roman"/>
        <family val="1"/>
      </rPr>
      <t>25-3</t>
    </r>
    <r>
      <rPr>
        <sz val="10"/>
        <color theme="1"/>
        <rFont val="標楷體"/>
        <family val="4"/>
        <charset val="136"/>
      </rPr>
      <t>：帳列負債之特別準備明細」第</t>
    </r>
    <r>
      <rPr>
        <sz val="10"/>
        <color theme="1"/>
        <rFont val="Times New Roman"/>
        <family val="1"/>
      </rPr>
      <t>(1)</t>
    </r>
    <r>
      <rPr>
        <sz val="10"/>
        <color theme="1"/>
        <rFont val="標楷體"/>
        <family val="4"/>
        <charset val="136"/>
      </rPr>
      <t>欄第</t>
    </r>
    <r>
      <rPr>
        <sz val="10"/>
        <color theme="1"/>
        <rFont val="Times New Roman"/>
        <family val="1"/>
      </rPr>
      <t>(4)</t>
    </r>
    <r>
      <rPr>
        <sz val="10"/>
        <color theme="1"/>
        <rFont val="標楷體"/>
        <family val="4"/>
        <charset val="136"/>
      </rPr>
      <t>列之金額一致。</t>
    </r>
    <phoneticPr fontId="30" type="noConversion"/>
  </si>
  <si>
    <r>
      <rPr>
        <sz val="10"/>
        <color theme="1"/>
        <rFont val="標楷體"/>
        <family val="4"/>
        <charset val="136"/>
      </rPr>
      <t>係依金管保財字第</t>
    </r>
    <r>
      <rPr>
        <sz val="10"/>
        <color theme="1"/>
        <rFont val="Times New Roman"/>
        <family val="1"/>
      </rPr>
      <t>10102515281</t>
    </r>
    <r>
      <rPr>
        <sz val="10"/>
        <color theme="1"/>
        <rFont val="標楷體"/>
        <family val="4"/>
        <charset val="136"/>
      </rPr>
      <t>號函收回第</t>
    </r>
    <r>
      <rPr>
        <sz val="10"/>
        <color theme="1"/>
        <rFont val="Times New Roman"/>
        <family val="1"/>
      </rPr>
      <t>(2)</t>
    </r>
    <r>
      <rPr>
        <sz val="10"/>
        <color theme="1"/>
        <rFont val="標楷體"/>
        <family val="4"/>
        <charset val="136"/>
      </rPr>
      <t>欄並提列於特別盈餘公積之金額</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</si>
  <si>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(2)</t>
    </r>
    <r>
      <rPr>
        <sz val="10"/>
        <color theme="1"/>
        <rFont val="標楷體"/>
        <family val="4"/>
        <charset val="136"/>
      </rPr>
      <t>列之金額應等於「表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(2+3)</t>
    </r>
    <r>
      <rPr>
        <sz val="10"/>
        <color theme="1"/>
        <rFont val="標楷體"/>
        <family val="4"/>
        <charset val="136"/>
      </rPr>
      <t>列之合計數。</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</si>
  <si>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(3)</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(4)</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</si>
  <si>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(4)</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(5)</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</si>
  <si>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(6)</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(11)</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</si>
  <si>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(7)</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(12)</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</si>
  <si>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(9)</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(15)</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</si>
  <si>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(10)</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(16)</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</si>
  <si>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(11)</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(17)</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</si>
  <si>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(12)</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(18)</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</si>
  <si>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(12)</t>
    </r>
    <r>
      <rPr>
        <sz val="10"/>
        <color theme="1"/>
        <rFont val="標楷體"/>
        <family val="4"/>
        <charset val="136"/>
      </rPr>
      <t>欄第</t>
    </r>
    <r>
      <rPr>
        <sz val="10"/>
        <color theme="1"/>
        <rFont val="Times New Roman"/>
        <family val="1"/>
      </rPr>
      <t>(15)</t>
    </r>
    <r>
      <rPr>
        <sz val="10"/>
        <color theme="1"/>
        <rFont val="標楷體"/>
        <family val="4"/>
        <charset val="136"/>
      </rPr>
      <t>列之金額應等於「表</t>
    </r>
    <r>
      <rPr>
        <sz val="10"/>
        <color theme="1"/>
        <rFont val="Times New Roman"/>
        <family val="1"/>
      </rPr>
      <t>13-1</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(20)</t>
    </r>
    <r>
      <rPr>
        <sz val="10"/>
        <color theme="1"/>
        <rFont val="標楷體"/>
        <family val="4"/>
        <charset val="136"/>
      </rPr>
      <t>欄之合計數。</t>
    </r>
    <phoneticPr fontId="30"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</si>
  <si>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次發行公司債（原始發行金額</t>
    </r>
    <r>
      <rPr>
        <sz val="12"/>
        <color theme="1"/>
        <rFont val="Times New Roman"/>
        <family val="1"/>
      </rPr>
      <t xml:space="preserve"> __________ </t>
    </r>
    <r>
      <rPr>
        <sz val="12"/>
        <color theme="1"/>
        <rFont val="標楷體"/>
        <family val="4"/>
        <charset val="136"/>
      </rPr>
      <t>）</t>
    </r>
    <phoneticPr fontId="30"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</si>
  <si>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30" type="noConversion"/>
  </si>
  <si>
    <r>
      <rPr>
        <b/>
        <sz val="12"/>
        <color theme="1"/>
        <rFont val="標楷體"/>
        <family val="4"/>
        <charset val="136"/>
      </rPr>
      <t>債權人名稱</t>
    </r>
    <phoneticPr fontId="28" type="noConversion"/>
  </si>
  <si>
    <r>
      <rPr>
        <b/>
        <sz val="12"/>
        <color theme="1"/>
        <rFont val="標楷體"/>
        <family val="4"/>
        <charset val="136"/>
      </rPr>
      <t>與本公司關係</t>
    </r>
    <phoneticPr fontId="28" type="noConversion"/>
  </si>
  <si>
    <r>
      <rPr>
        <b/>
        <sz val="12"/>
        <color theme="1"/>
        <rFont val="標楷體"/>
        <family val="4"/>
        <charset val="136"/>
      </rPr>
      <t>是否為保險業實質互相投資</t>
    </r>
    <phoneticPr fontId="28" type="noConversion"/>
  </si>
  <si>
    <r>
      <rPr>
        <b/>
        <sz val="12"/>
        <color theme="1"/>
        <rFont val="標楷體"/>
        <family val="4"/>
        <charset val="136"/>
      </rPr>
      <t>募集方式</t>
    </r>
    <phoneticPr fontId="28" type="noConversion"/>
  </si>
  <si>
    <r>
      <rPr>
        <b/>
        <sz val="12"/>
        <color theme="1"/>
        <rFont val="標楷體"/>
        <family val="4"/>
        <charset val="136"/>
      </rPr>
      <t>發行日</t>
    </r>
    <phoneticPr fontId="28" type="noConversion"/>
  </si>
  <si>
    <r>
      <rPr>
        <b/>
        <sz val="12"/>
        <color theme="1"/>
        <rFont val="標楷體"/>
        <family val="4"/>
        <charset val="136"/>
      </rPr>
      <t>到期日</t>
    </r>
    <phoneticPr fontId="28" type="noConversion"/>
  </si>
  <si>
    <r>
      <rPr>
        <b/>
        <sz val="12"/>
        <color theme="1"/>
        <rFont val="標楷體"/>
        <family val="4"/>
        <charset val="136"/>
      </rPr>
      <t>剩餘年限</t>
    </r>
    <phoneticPr fontId="28" type="noConversion"/>
  </si>
  <si>
    <r>
      <rPr>
        <b/>
        <sz val="12"/>
        <color theme="1"/>
        <rFont val="標楷體"/>
        <family val="4"/>
        <charset val="136"/>
      </rPr>
      <t>是否為累積公司債</t>
    </r>
    <phoneticPr fontId="30" type="noConversion"/>
  </si>
  <si>
    <r>
      <rPr>
        <b/>
        <sz val="12"/>
        <color theme="1"/>
        <rFont val="標楷體"/>
        <family val="4"/>
        <charset val="136"/>
      </rPr>
      <t>是否有利率加碼條件或其他提前贖回之誘因</t>
    </r>
    <phoneticPr fontId="30" type="noConversion"/>
  </si>
  <si>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28" type="noConversion"/>
  </si>
  <si>
    <r>
      <rPr>
        <b/>
        <sz val="12"/>
        <color theme="1"/>
        <rFont val="標楷體"/>
        <family val="4"/>
        <charset val="136"/>
      </rPr>
      <t>備註</t>
    </r>
    <phoneticPr fontId="28"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</si>
  <si>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次發行小計</t>
    </r>
    <phoneticPr fontId="30" type="noConversion"/>
  </si>
  <si>
    <r>
      <rPr>
        <sz val="12"/>
        <color theme="1"/>
        <rFont val="標楷體"/>
        <family val="4"/>
        <charset val="136"/>
      </rPr>
      <t>（原始發行金額</t>
    </r>
    <r>
      <rPr>
        <sz val="12"/>
        <color theme="1"/>
        <rFont val="Times New Roman"/>
        <family val="1"/>
      </rPr>
      <t xml:space="preserve"> __________ </t>
    </r>
    <r>
      <rPr>
        <sz val="12"/>
        <color theme="1"/>
        <rFont val="標楷體"/>
        <family val="4"/>
        <charset val="136"/>
      </rPr>
      <t>）</t>
    </r>
    <phoneticPr fontId="30" type="noConversion"/>
  </si>
  <si>
    <r>
      <rPr>
        <b/>
        <sz val="12"/>
        <color theme="1"/>
        <rFont val="標楷體"/>
        <family val="4"/>
        <charset val="136"/>
      </rPr>
      <t>合計</t>
    </r>
  </si>
  <si>
    <r>
      <rPr>
        <sz val="12"/>
        <color theme="1"/>
        <rFont val="標楷體"/>
        <family val="4"/>
        <charset val="136"/>
      </rPr>
      <t>填表說明：</t>
    </r>
  </si>
  <si>
    <r>
      <t xml:space="preserve">(1) </t>
    </r>
    <r>
      <rPr>
        <sz val="12"/>
        <color theme="1"/>
        <rFont val="標楷體"/>
        <family val="4"/>
        <charset val="136"/>
      </rPr>
      <t>與本公司之關係請填</t>
    </r>
    <r>
      <rPr>
        <sz val="12"/>
        <color theme="1"/>
        <rFont val="Times New Roman"/>
        <family val="1"/>
      </rPr>
      <t>A.</t>
    </r>
    <r>
      <rPr>
        <sz val="12"/>
        <color theme="1"/>
        <rFont val="標楷體"/>
        <family val="4"/>
        <charset val="136"/>
      </rPr>
      <t>保險業負責人</t>
    </r>
    <r>
      <rPr>
        <sz val="12"/>
        <color theme="1"/>
        <rFont val="Times New Roman"/>
        <family val="1"/>
      </rPr>
      <t>(</t>
    </r>
    <r>
      <rPr>
        <sz val="12"/>
        <color theme="1"/>
        <rFont val="標楷體"/>
        <family val="4"/>
        <charset val="136"/>
      </rPr>
      <t>依據保險業負責人應具備資格條件準則</t>
    </r>
    <r>
      <rPr>
        <sz val="12"/>
        <color theme="1"/>
        <rFont val="Times New Roman"/>
        <family val="1"/>
      </rPr>
      <t>), B.</t>
    </r>
    <r>
      <rPr>
        <sz val="12"/>
        <color theme="1"/>
        <rFont val="標楷體"/>
        <family val="4"/>
        <charset val="136"/>
      </rPr>
      <t>主要股東</t>
    </r>
    <r>
      <rPr>
        <sz val="12"/>
        <color theme="1"/>
        <rFont val="Times New Roman"/>
        <family val="1"/>
      </rPr>
      <t>(</t>
    </r>
    <r>
      <rPr>
        <sz val="12"/>
        <color theme="1"/>
        <rFont val="標楷體"/>
        <family val="4"/>
        <charset val="136"/>
      </rPr>
      <t>係指具有本公司已發行股</t>
    </r>
  </si>
  <si>
    <r>
      <rPr>
        <sz val="12"/>
        <color theme="1"/>
        <rFont val="標楷體"/>
        <family val="4"/>
        <charset val="136"/>
      </rPr>
      <t>份總數</t>
    </r>
    <r>
      <rPr>
        <sz val="12"/>
        <color theme="1"/>
        <rFont val="Times New Roman"/>
        <family val="1"/>
      </rPr>
      <t>10%</t>
    </r>
    <r>
      <rPr>
        <sz val="12"/>
        <color theme="1"/>
        <rFont val="標楷體"/>
        <family val="4"/>
        <charset val="136"/>
      </rPr>
      <t>以上或前十大持股比率或有指派董監事之股東</t>
    </r>
    <r>
      <rPr>
        <sz val="12"/>
        <color theme="1"/>
        <rFont val="Times New Roman"/>
        <family val="1"/>
      </rPr>
      <t>), C.</t>
    </r>
    <r>
      <rPr>
        <sz val="12"/>
        <color theme="1"/>
        <rFont val="標楷體"/>
        <family val="4"/>
        <charset val="136"/>
      </rPr>
      <t>本公司對其有控制與從屬關係之公司</t>
    </r>
    <r>
      <rPr>
        <sz val="12"/>
        <color theme="1"/>
        <rFont val="Times New Roman"/>
        <family val="1"/>
      </rPr>
      <t>(</t>
    </r>
    <r>
      <rPr>
        <sz val="12"/>
        <color theme="1"/>
        <rFont val="標楷體"/>
        <family val="4"/>
        <charset val="136"/>
      </rPr>
      <t>請依公司法第六章</t>
    </r>
    <r>
      <rPr>
        <sz val="12"/>
        <color theme="1"/>
        <rFont val="Times New Roman"/>
        <family val="1"/>
      </rPr>
      <t xml:space="preserve"> </t>
    </r>
    <phoneticPr fontId="30" type="noConversion"/>
  </si>
  <si>
    <r>
      <rPr>
        <sz val="12"/>
        <color theme="1"/>
        <rFont val="標楷體"/>
        <family val="4"/>
        <charset val="136"/>
      </rPr>
      <t>之一關係企業章規定</t>
    </r>
    <r>
      <rPr>
        <sz val="12"/>
        <color theme="1"/>
        <rFont val="Times New Roman"/>
        <family val="1"/>
      </rPr>
      <t>), D.</t>
    </r>
    <r>
      <rPr>
        <sz val="12"/>
        <color theme="1"/>
        <rFont val="標楷體"/>
        <family val="4"/>
        <charset val="136"/>
      </rPr>
      <t>同一關係企業</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若為多重身分者</t>
    </r>
    <r>
      <rPr>
        <sz val="12"/>
        <color theme="1"/>
        <rFont val="Times New Roman"/>
        <family val="1"/>
      </rPr>
      <t xml:space="preserve">, </t>
    </r>
    <r>
      <rPr>
        <sz val="12"/>
        <color theme="1"/>
        <rFont val="標楷體"/>
        <family val="4"/>
        <charset val="136"/>
      </rPr>
      <t>填寫方式如</t>
    </r>
    <r>
      <rPr>
        <sz val="12"/>
        <color theme="1"/>
        <rFont val="Times New Roman"/>
        <family val="1"/>
      </rPr>
      <t>B;C</t>
    </r>
  </si>
  <si>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為保險業實質互相投資之具資本性質債券</t>
    </r>
    <r>
      <rPr>
        <sz val="12"/>
        <color theme="1"/>
        <rFont val="Times New Roman"/>
        <family val="1"/>
      </rPr>
      <t>, N.</t>
    </r>
    <r>
      <rPr>
        <sz val="12"/>
        <color theme="1"/>
        <rFont val="標楷體"/>
        <family val="4"/>
        <charset val="136"/>
      </rPr>
      <t>非「保險業實質互相投資之具資本性質債券」</t>
    </r>
    <phoneticPr fontId="30" type="noConversion"/>
  </si>
  <si>
    <r>
      <t xml:space="preserve">(3) </t>
    </r>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30"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</si>
  <si>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</si>
  <si>
    <r>
      <t xml:space="preserve">(5) </t>
    </r>
    <r>
      <rPr>
        <sz val="12"/>
        <color theme="1"/>
        <rFont val="標楷體"/>
        <family val="4"/>
        <charset val="136"/>
      </rPr>
      <t>是否為累積公司債，請填列</t>
    </r>
    <r>
      <rPr>
        <sz val="12"/>
        <color theme="1"/>
        <rFont val="Times New Roman"/>
        <family val="1"/>
      </rPr>
      <t>Y.</t>
    </r>
    <r>
      <rPr>
        <sz val="12"/>
        <color theme="1"/>
        <rFont val="標楷體"/>
        <family val="4"/>
        <charset val="136"/>
      </rPr>
      <t>累積公司債</t>
    </r>
    <r>
      <rPr>
        <sz val="12"/>
        <color theme="1"/>
        <rFont val="Times New Roman"/>
        <family val="1"/>
      </rPr>
      <t>, N.</t>
    </r>
    <r>
      <rPr>
        <sz val="12"/>
        <color theme="1"/>
        <rFont val="標楷體"/>
        <family val="4"/>
        <charset val="136"/>
      </rPr>
      <t>非累積公司債</t>
    </r>
    <phoneticPr fontId="30" type="noConversion"/>
  </si>
  <si>
    <r>
      <t xml:space="preserve">(6) </t>
    </r>
    <r>
      <rPr>
        <sz val="12"/>
        <color theme="1"/>
        <rFont val="標楷體"/>
        <family val="4"/>
        <charset val="136"/>
      </rPr>
      <t>是否有利率加碼條件或其他提前贖回之誘因，請填列</t>
    </r>
    <r>
      <rPr>
        <sz val="12"/>
        <color theme="1"/>
        <rFont val="Times New Roman"/>
        <family val="1"/>
      </rPr>
      <t>Y.</t>
    </r>
    <r>
      <rPr>
        <sz val="12"/>
        <color theme="1"/>
        <rFont val="標楷體"/>
        <family val="4"/>
        <charset val="136"/>
      </rPr>
      <t>有</t>
    </r>
    <r>
      <rPr>
        <sz val="12"/>
        <color theme="1"/>
        <rFont val="Times New Roman"/>
        <family val="1"/>
      </rPr>
      <t>, N.</t>
    </r>
    <r>
      <rPr>
        <sz val="12"/>
        <color theme="1"/>
        <rFont val="標楷體"/>
        <family val="4"/>
        <charset val="136"/>
      </rPr>
      <t>無</t>
    </r>
    <phoneticPr fontId="30" type="noConversion"/>
  </si>
  <si>
    <r>
      <t xml:space="preserve">(7) </t>
    </r>
    <r>
      <rPr>
        <sz val="12"/>
        <color theme="1"/>
        <rFont val="標楷體"/>
        <family val="4"/>
        <charset val="136"/>
      </rPr>
      <t>若有分次發行公司債者，應分別填報</t>
    </r>
    <phoneticPr fontId="30" type="noConversion"/>
  </si>
  <si>
    <r>
      <t xml:space="preserve">(8) </t>
    </r>
    <r>
      <rPr>
        <sz val="12"/>
        <color theme="1"/>
        <rFont val="標楷體"/>
        <family val="4"/>
        <charset val="136"/>
      </rPr>
      <t>可計入自有資本加計項之比例係指依金管保財字第</t>
    </r>
    <r>
      <rPr>
        <sz val="12"/>
        <color theme="1"/>
        <rFont val="Times New Roman"/>
        <family val="1"/>
      </rPr>
      <t>10002517111</t>
    </r>
    <r>
      <rPr>
        <sz val="12"/>
        <color theme="1"/>
        <rFont val="標楷體"/>
        <family val="4"/>
        <charset val="136"/>
      </rPr>
      <t>號函計算，依距到期日之時間進行本金比例調整，於</t>
    </r>
    <r>
      <rPr>
        <sz val="12"/>
        <color theme="1"/>
        <rFont val="Times New Roman"/>
        <family val="1"/>
      </rPr>
      <t>5</t>
    </r>
    <r>
      <rPr>
        <sz val="12"/>
        <color theme="1"/>
        <rFont val="標楷體"/>
        <family val="4"/>
        <charset val="136"/>
      </rPr>
      <t>年內逐年遞減至</t>
    </r>
    <r>
      <rPr>
        <sz val="12"/>
        <color theme="1"/>
        <rFont val="Times New Roman"/>
        <family val="1"/>
      </rPr>
      <t>0%</t>
    </r>
    <r>
      <rPr>
        <sz val="12"/>
        <color theme="1"/>
        <rFont val="標楷體"/>
        <family val="4"/>
        <charset val="136"/>
      </rPr>
      <t>。</t>
    </r>
    <phoneticPr fontId="30" type="noConversion"/>
  </si>
  <si>
    <r>
      <t xml:space="preserve">(9) </t>
    </r>
    <r>
      <rPr>
        <sz val="12"/>
        <color theme="1"/>
        <rFont val="標楷體"/>
        <family val="4"/>
        <charset val="136"/>
      </rPr>
      <t>已發行負債型特別股及具資本性質債券得計入自有資本之總額上限，於表</t>
    </r>
    <r>
      <rPr>
        <sz val="12"/>
        <color theme="1"/>
        <rFont val="Times New Roman"/>
        <family val="1"/>
      </rPr>
      <t>30-8</t>
    </r>
    <r>
      <rPr>
        <sz val="12"/>
        <color theme="1"/>
        <rFont val="標楷體"/>
        <family val="4"/>
        <charset val="136"/>
      </rPr>
      <t>計算。</t>
    </r>
    <phoneticPr fontId="30"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</si>
  <si>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次發行特別股（原始發行金額</t>
    </r>
    <r>
      <rPr>
        <sz val="12"/>
        <color theme="1"/>
        <rFont val="Times New Roman"/>
        <family val="1"/>
      </rPr>
      <t xml:space="preserve"> __________ </t>
    </r>
    <r>
      <rPr>
        <sz val="12"/>
        <color theme="1"/>
        <rFont val="標楷體"/>
        <family val="4"/>
        <charset val="136"/>
      </rPr>
      <t>）</t>
    </r>
    <phoneticPr fontId="30" type="noConversion"/>
  </si>
  <si>
    <r>
      <rPr>
        <b/>
        <sz val="12"/>
        <color theme="1"/>
        <rFont val="標楷體"/>
        <family val="4"/>
        <charset val="136"/>
      </rPr>
      <t>股東名稱</t>
    </r>
    <phoneticPr fontId="28" type="noConversion"/>
  </si>
  <si>
    <r>
      <rPr>
        <b/>
        <sz val="12"/>
        <color theme="1"/>
        <rFont val="標楷體"/>
        <family val="4"/>
        <charset val="136"/>
      </rPr>
      <t>募集方式</t>
    </r>
    <phoneticPr fontId="30" type="noConversion"/>
  </si>
  <si>
    <r>
      <rPr>
        <b/>
        <sz val="12"/>
        <color theme="1"/>
        <rFont val="標楷體"/>
        <family val="4"/>
        <charset val="136"/>
      </rPr>
      <t>小計</t>
    </r>
    <phoneticPr fontId="30" type="noConversion"/>
  </si>
  <si>
    <r>
      <rPr>
        <b/>
        <sz val="12"/>
        <color theme="1"/>
        <rFont val="標楷體"/>
        <family val="4"/>
        <charset val="136"/>
      </rPr>
      <t>合計</t>
    </r>
    <phoneticPr fontId="30" type="noConversion"/>
  </si>
  <si>
    <r>
      <rPr>
        <sz val="12"/>
        <color theme="1"/>
        <rFont val="標楷體"/>
        <family val="4"/>
        <charset val="136"/>
      </rPr>
      <t>填表說明：</t>
    </r>
    <phoneticPr fontId="28" type="noConversion"/>
  </si>
  <si>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為保險業實質互相投資之負債型特別股</t>
    </r>
    <r>
      <rPr>
        <sz val="12"/>
        <color theme="1"/>
        <rFont val="Times New Roman"/>
        <family val="1"/>
      </rPr>
      <t>, N.</t>
    </r>
    <r>
      <rPr>
        <sz val="12"/>
        <color theme="1"/>
        <rFont val="標楷體"/>
        <family val="4"/>
        <charset val="136"/>
      </rPr>
      <t>非「保險業實質互相投資之負債型特別股」</t>
    </r>
    <phoneticPr fontId="30"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</si>
  <si>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phoneticPr fontId="30" type="noConversion"/>
  </si>
  <si>
    <r>
      <t xml:space="preserve">(5) </t>
    </r>
    <r>
      <rPr>
        <sz val="12"/>
        <color theme="1"/>
        <rFont val="標楷體"/>
        <family val="4"/>
        <charset val="136"/>
      </rPr>
      <t>是否為累積特別股，請填列</t>
    </r>
    <r>
      <rPr>
        <sz val="12"/>
        <color theme="1"/>
        <rFont val="Times New Roman"/>
        <family val="1"/>
      </rPr>
      <t>Y.</t>
    </r>
    <r>
      <rPr>
        <sz val="12"/>
        <color theme="1"/>
        <rFont val="標楷體"/>
        <family val="4"/>
        <charset val="136"/>
      </rPr>
      <t>累積特別股</t>
    </r>
    <r>
      <rPr>
        <sz val="12"/>
        <color theme="1"/>
        <rFont val="Times New Roman"/>
        <family val="1"/>
      </rPr>
      <t>, N.</t>
    </r>
    <r>
      <rPr>
        <sz val="12"/>
        <color theme="1"/>
        <rFont val="標楷體"/>
        <family val="4"/>
        <charset val="136"/>
      </rPr>
      <t>非累積特別股</t>
    </r>
    <phoneticPr fontId="30" type="noConversion"/>
  </si>
  <si>
    <r>
      <t xml:space="preserve">(7) </t>
    </r>
    <r>
      <rPr>
        <sz val="12"/>
        <color theme="1"/>
        <rFont val="標楷體"/>
        <family val="4"/>
        <charset val="136"/>
      </rPr>
      <t>若有分次發行特別股者，應分別填報</t>
    </r>
    <phoneticPr fontId="30" type="noConversion"/>
  </si>
  <si>
    <r>
      <rPr>
        <b/>
        <sz val="12"/>
        <color theme="1"/>
        <rFont val="標楷體"/>
        <family val="4"/>
        <charset val="136"/>
      </rPr>
      <t>風險項目</t>
    </r>
  </si>
  <si>
    <r>
      <rPr>
        <b/>
        <sz val="12"/>
        <color theme="1"/>
        <rFont val="標楷體"/>
        <family val="4"/>
        <charset val="136"/>
      </rPr>
      <t>資料來源</t>
    </r>
  </si>
  <si>
    <r>
      <rPr>
        <b/>
        <sz val="12"/>
        <color theme="1"/>
        <rFont val="標楷體"/>
        <family val="4"/>
        <charset val="136"/>
      </rPr>
      <t>金額</t>
    </r>
  </si>
  <si>
    <r>
      <rPr>
        <b/>
        <sz val="12"/>
        <color theme="1"/>
        <rFont val="標楷體"/>
        <family val="4"/>
        <charset val="136"/>
      </rPr>
      <t>係數</t>
    </r>
  </si>
  <si>
    <r>
      <rPr>
        <b/>
        <sz val="12"/>
        <color theme="1"/>
        <rFont val="標楷體"/>
        <family val="4"/>
        <charset val="136"/>
      </rPr>
      <t>自有資本額</t>
    </r>
  </si>
  <si>
    <r>
      <t xml:space="preserve"> 6.1 </t>
    </r>
    <r>
      <rPr>
        <sz val="12"/>
        <color theme="1"/>
        <rFont val="標楷體"/>
        <family val="4"/>
        <charset val="136"/>
      </rPr>
      <t>業主權益總額</t>
    </r>
    <r>
      <rPr>
        <sz val="12"/>
        <color theme="1"/>
        <rFont val="Times New Roman"/>
        <family val="1"/>
      </rPr>
      <t>(</t>
    </r>
    <r>
      <rPr>
        <sz val="12"/>
        <color theme="1"/>
        <rFont val="標楷體"/>
        <family val="4"/>
        <charset val="136"/>
      </rPr>
      <t>淨認許股東權益</t>
    </r>
    <r>
      <rPr>
        <sz val="12"/>
        <color theme="1"/>
        <rFont val="Times New Roman"/>
        <family val="1"/>
      </rPr>
      <t>)</t>
    </r>
    <phoneticPr fontId="2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</si>
  <si>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(14)</t>
    </r>
    <r>
      <rPr>
        <sz val="12"/>
        <color theme="1"/>
        <rFont val="標楷體"/>
        <family val="4"/>
        <charset val="136"/>
      </rPr>
      <t>欄第</t>
    </r>
    <r>
      <rPr>
        <sz val="12"/>
        <color theme="1"/>
        <rFont val="Times New Roman"/>
        <family val="1"/>
      </rPr>
      <t>(95)</t>
    </r>
    <r>
      <rPr>
        <sz val="12"/>
        <color theme="1"/>
        <rFont val="標楷體"/>
        <family val="4"/>
        <charset val="136"/>
      </rPr>
      <t>列</t>
    </r>
    <phoneticPr fontId="28" type="noConversion"/>
  </si>
  <si>
    <r>
      <rPr>
        <sz val="12"/>
        <color theme="1"/>
        <rFont val="標楷體"/>
        <family val="4"/>
        <charset val="136"/>
      </rPr>
      <t>加計：</t>
    </r>
    <phoneticPr fontId="28" type="noConversion"/>
  </si>
  <si>
    <r>
      <t xml:space="preserve"> 6.2 </t>
    </r>
    <r>
      <rPr>
        <sz val="12"/>
        <color theme="1"/>
        <rFont val="標楷體"/>
        <family val="4"/>
        <charset val="136"/>
      </rPr>
      <t>危險變動特別準備金</t>
    </r>
    <phoneticPr fontId="28"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</si>
  <si>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(41-15-16-17)</t>
    </r>
    <r>
      <rPr>
        <sz val="12"/>
        <color theme="1"/>
        <rFont val="標楷體"/>
        <family val="4"/>
        <charset val="136"/>
      </rPr>
      <t>列、第</t>
    </r>
    <r>
      <rPr>
        <sz val="12"/>
        <color theme="1"/>
        <rFont val="Times New Roman"/>
        <family val="1"/>
      </rPr>
      <t>(29)</t>
    </r>
    <r>
      <rPr>
        <sz val="12"/>
        <color theme="1"/>
        <rFont val="標楷體"/>
        <family val="4"/>
        <charset val="136"/>
      </rPr>
      <t>欄第</t>
    </r>
    <r>
      <rPr>
        <sz val="12"/>
        <color theme="1"/>
        <rFont val="Times New Roman"/>
        <family val="1"/>
      </rPr>
      <t>(21+30)</t>
    </r>
    <r>
      <rPr>
        <sz val="12"/>
        <color theme="1"/>
        <rFont val="標楷體"/>
        <family val="4"/>
        <charset val="136"/>
      </rPr>
      <t>，及加計「表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(15)</t>
    </r>
    <r>
      <rPr>
        <sz val="12"/>
        <color theme="1"/>
        <rFont val="標楷體"/>
        <family val="4"/>
        <charset val="136"/>
      </rPr>
      <t>列</t>
    </r>
    <phoneticPr fontId="28" type="noConversion"/>
  </si>
  <si>
    <r>
      <t xml:space="preserve"> 6.3 </t>
    </r>
    <r>
      <rPr>
        <sz val="12"/>
        <color theme="1"/>
        <rFont val="標楷體"/>
        <family val="4"/>
        <charset val="136"/>
      </rPr>
      <t>異常業務損失特別準備金</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</si>
  <si>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r>
      <rPr>
        <sz val="12"/>
        <color theme="1"/>
        <rFont val="標楷體"/>
        <family val="4"/>
        <charset val="136"/>
      </rPr>
      <t>」第</t>
    </r>
    <r>
      <rPr>
        <sz val="12"/>
        <color theme="1"/>
        <rFont val="Times New Roman"/>
        <family val="1"/>
      </rPr>
      <t>(25)</t>
    </r>
    <r>
      <rPr>
        <sz val="12"/>
        <color theme="1"/>
        <rFont val="標楷體"/>
        <family val="4"/>
        <charset val="136"/>
      </rPr>
      <t>欄第</t>
    </r>
    <r>
      <rPr>
        <sz val="12"/>
        <color theme="1"/>
        <rFont val="Times New Roman"/>
        <family val="1"/>
      </rPr>
      <t>(15)</t>
    </r>
    <r>
      <rPr>
        <sz val="12"/>
        <color theme="1"/>
        <rFont val="標楷體"/>
        <family val="4"/>
        <charset val="136"/>
      </rPr>
      <t>列</t>
    </r>
    <phoneticPr fontId="28" type="noConversion"/>
  </si>
  <si>
    <r>
      <t xml:space="preserve"> 6.4.1 </t>
    </r>
    <r>
      <rPr>
        <sz val="12"/>
        <color theme="1"/>
        <rFont val="標楷體"/>
        <family val="4"/>
        <charset val="136"/>
      </rPr>
      <t>負債型特別股：為非累積且無利率加碼條件或其他提前贖回之誘因</t>
    </r>
    <phoneticPr fontId="2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</si>
  <si>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</si>
  <si>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6.4.2 </t>
    </r>
    <r>
      <rPr>
        <sz val="12"/>
        <color theme="1"/>
        <rFont val="標楷體"/>
        <family val="4"/>
        <charset val="136"/>
      </rPr>
      <t>負債型特別股：為累積或有利率加碼條件或其他提前贖回之誘因</t>
    </r>
    <phoneticPr fontId="2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</si>
  <si>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：發行負債型特別股明細表」負債型特別股：為累積或有利率加碼條件或其他提前贖回之誘因第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</si>
  <si>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6.5.1 </t>
    </r>
    <r>
      <rPr>
        <sz val="12"/>
        <color theme="1"/>
        <rFont val="標楷體"/>
        <family val="4"/>
        <charset val="136"/>
      </rPr>
      <t>具資本性資債券：為非累積且無利率加碼條件或其他提前贖回之誘因</t>
    </r>
    <phoneticPr fontId="2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</si>
  <si>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</si>
  <si>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6.5.2 </t>
    </r>
    <r>
      <rPr>
        <sz val="12"/>
        <color theme="1"/>
        <rFont val="標楷體"/>
        <family val="4"/>
        <charset val="136"/>
      </rPr>
      <t>具資本性資債券：為累積或有利率加碼條件或其他提前贖回之誘因</t>
    </r>
    <phoneticPr fontId="2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</si>
  <si>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：發行具資本性質債券明細表」具資本性資債券：為累積或有利率加碼條件或其他提前贖回之誘因第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</si>
  <si>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6.6 </t>
    </r>
    <r>
      <rPr>
        <sz val="12"/>
        <color theme="1"/>
        <rFont val="標楷體"/>
        <family val="4"/>
        <charset val="136"/>
      </rPr>
      <t>不動產投資評價調整數</t>
    </r>
    <phoneticPr fontId="2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</si>
  <si>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(4)</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</si>
  <si>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 6.7 </t>
    </r>
    <r>
      <rPr>
        <sz val="12"/>
        <color theme="1"/>
        <rFont val="標楷體"/>
        <family val="4"/>
        <charset val="136"/>
      </rPr>
      <t>特別準備</t>
    </r>
    <r>
      <rPr>
        <sz val="12"/>
        <color theme="1"/>
        <rFont val="Times New Roman"/>
        <family val="1"/>
      </rPr>
      <t>-</t>
    </r>
    <r>
      <rPr>
        <sz val="12"/>
        <color theme="1"/>
        <rFont val="標楷體"/>
        <family val="4"/>
        <charset val="136"/>
      </rPr>
      <t>不動產增值利益</t>
    </r>
    <phoneticPr fontId="2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</si>
  <si>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</si>
  <si>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 6.8 </t>
    </r>
    <r>
      <rPr>
        <sz val="12"/>
        <color theme="1"/>
        <rFont val="標楷體"/>
        <family val="4"/>
        <charset val="136"/>
      </rPr>
      <t>得計入自有資本之異常業務損失特別準備金(財產再保險)</t>
    </r>
    <phoneticPr fontId="28"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</si>
  <si>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：得計入自有資本之異常業務損失特別準備金」第</t>
    </r>
    <r>
      <rPr>
        <sz val="12"/>
        <color theme="1"/>
        <rFont val="Times New Roman"/>
        <family val="1"/>
      </rPr>
      <t>(9)</t>
    </r>
    <r>
      <rPr>
        <sz val="12"/>
        <color theme="1"/>
        <rFont val="標楷體"/>
        <family val="4"/>
        <charset val="136"/>
      </rPr>
      <t>欄第</t>
    </r>
    <r>
      <rPr>
        <sz val="12"/>
        <color theme="1"/>
        <rFont val="Times New Roman"/>
        <family val="1"/>
      </rPr>
      <t>(2)</t>
    </r>
    <r>
      <rPr>
        <sz val="12"/>
        <color theme="1"/>
        <rFont val="標楷體"/>
        <family val="4"/>
        <charset val="136"/>
      </rPr>
      <t>列</t>
    </r>
    <phoneticPr fontId="28" type="noConversion"/>
  </si>
  <si>
    <r>
      <t xml:space="preserve"> 6.9  </t>
    </r>
    <r>
      <rPr>
        <sz val="12"/>
        <color theme="1"/>
        <rFont val="標楷體"/>
        <family val="4"/>
        <charset val="136"/>
      </rPr>
      <t>其他經主管機關專案核定調整之項目及金額者，另依核定之方式計算</t>
    </r>
    <phoneticPr fontId="28" type="noConversion"/>
  </si>
  <si>
    <r>
      <rPr>
        <sz val="12"/>
        <color theme="1"/>
        <rFont val="標楷體"/>
        <family val="4"/>
        <charset val="136"/>
      </rPr>
      <t>減除：</t>
    </r>
    <phoneticPr fontId="28" type="noConversion"/>
  </si>
  <si>
    <r>
      <t xml:space="preserve"> 6.10 </t>
    </r>
    <r>
      <rPr>
        <sz val="12"/>
        <color theme="1"/>
        <rFont val="標楷體"/>
        <family val="4"/>
        <charset val="136"/>
      </rPr>
      <t>調整股票型金融資產帳載金額為半年收盤平均價</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</si>
  <si>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(7)</t>
    </r>
    <r>
      <rPr>
        <sz val="12"/>
        <color theme="1"/>
        <rFont val="標楷體"/>
        <family val="4"/>
        <charset val="136"/>
      </rPr>
      <t>欄第</t>
    </r>
    <r>
      <rPr>
        <sz val="12"/>
        <color theme="1"/>
        <rFont val="Times New Roman"/>
        <family val="1"/>
      </rPr>
      <t>(6)</t>
    </r>
    <r>
      <rPr>
        <sz val="12"/>
        <color theme="1"/>
        <rFont val="標楷體"/>
        <family val="4"/>
        <charset val="136"/>
      </rPr>
      <t>列</t>
    </r>
    <phoneticPr fontId="28" type="noConversion"/>
  </si>
  <si>
    <r>
      <t xml:space="preserve"> 6.11 </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上市櫃股票投資」未實現評價利益</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</si>
  <si>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r>
      <rPr>
        <sz val="12"/>
        <color theme="1"/>
        <rFont val="Times New Roman"/>
        <family val="1"/>
      </rPr>
      <t xml:space="preserve"> (</t>
    </r>
    <r>
      <rPr>
        <sz val="12"/>
        <color theme="1"/>
        <rFont val="標楷體"/>
        <family val="4"/>
        <charset val="136"/>
      </rPr>
      <t>須為正值；若為負值請填</t>
    </r>
    <r>
      <rPr>
        <sz val="12"/>
        <color theme="1"/>
        <rFont val="Times New Roman"/>
        <family val="1"/>
      </rPr>
      <t>0)</t>
    </r>
    <phoneticPr fontId="28" type="noConversion"/>
  </si>
  <si>
    <r>
      <t xml:space="preserve">6.12 </t>
    </r>
    <r>
      <rPr>
        <sz val="12"/>
        <color theme="1"/>
        <rFont val="標楷體"/>
        <family val="4"/>
        <charset val="136"/>
      </rPr>
      <t>「透過其他綜合損益按公允價值衡量之金融資產</t>
    </r>
    <r>
      <rPr>
        <sz val="12"/>
        <color theme="1"/>
        <rFont val="Times New Roman"/>
        <family val="1"/>
      </rPr>
      <t>--</t>
    </r>
    <r>
      <rPr>
        <sz val="12"/>
        <color theme="1"/>
        <rFont val="標楷體"/>
        <family val="4"/>
        <charset val="136"/>
      </rPr>
      <t>上市櫃股票投資」未實現評價利益</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</si>
  <si>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(6)</t>
    </r>
    <r>
      <rPr>
        <sz val="12"/>
        <color theme="1"/>
        <rFont val="標楷體"/>
        <family val="4"/>
        <charset val="136"/>
      </rPr>
      <t>欄第</t>
    </r>
    <r>
      <rPr>
        <sz val="12"/>
        <color theme="1"/>
        <rFont val="Times New Roman"/>
        <family val="1"/>
      </rPr>
      <t>(2)</t>
    </r>
    <r>
      <rPr>
        <sz val="12"/>
        <color theme="1"/>
        <rFont val="標楷體"/>
        <family val="4"/>
        <charset val="136"/>
      </rPr>
      <t>列</t>
    </r>
    <r>
      <rPr>
        <sz val="12"/>
        <color theme="1"/>
        <rFont val="Times New Roman"/>
        <family val="1"/>
      </rPr>
      <t xml:space="preserve"> (</t>
    </r>
    <r>
      <rPr>
        <sz val="12"/>
        <color theme="1"/>
        <rFont val="標楷體"/>
        <family val="4"/>
        <charset val="136"/>
      </rPr>
      <t>須為正值；若為負值請填</t>
    </r>
    <r>
      <rPr>
        <sz val="12"/>
        <color theme="1"/>
        <rFont val="Times New Roman"/>
        <family val="1"/>
      </rPr>
      <t>0)</t>
    </r>
    <phoneticPr fontId="28" type="noConversion"/>
  </si>
  <si>
    <r>
      <t xml:space="preserve">6.13 </t>
    </r>
    <r>
      <rPr>
        <sz val="12"/>
        <color theme="1"/>
        <rFont val="標楷體"/>
        <family val="4"/>
        <charset val="136"/>
      </rPr>
      <t>投資於屬實質互相投資之具資本性質債券及負債型特別股</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</si>
  <si>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(31)</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</si>
  <si>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 xml:space="preserve">6.14 </t>
    </r>
    <r>
      <rPr>
        <sz val="12"/>
        <color theme="1"/>
        <rFont val="標楷體"/>
        <family val="4"/>
        <charset val="136"/>
      </rPr>
      <t>投資於非屬實質互相投資之具資本性質債券及負債型特別股合計超過淨值</t>
    </r>
    <r>
      <rPr>
        <sz val="12"/>
        <color theme="1"/>
        <rFont val="Times New Roman"/>
        <family val="1"/>
      </rPr>
      <t>10%</t>
    </r>
    <r>
      <rPr>
        <sz val="12"/>
        <color theme="1"/>
        <rFont val="標楷體"/>
        <family val="4"/>
        <charset val="136"/>
      </rPr>
      <t>金額</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</si>
  <si>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(31)</t>
    </r>
    <r>
      <rPr>
        <sz val="12"/>
        <color theme="1"/>
        <rFont val="標楷體"/>
        <family val="4"/>
        <charset val="136"/>
      </rPr>
      <t>欄第</t>
    </r>
    <r>
      <rPr>
        <sz val="12"/>
        <color theme="1"/>
        <rFont val="Times New Roman"/>
        <family val="1"/>
      </rPr>
      <t>(23)</t>
    </r>
    <r>
      <rPr>
        <sz val="12"/>
        <color theme="1"/>
        <rFont val="標楷體"/>
        <family val="4"/>
        <charset val="136"/>
      </rPr>
      <t>列</t>
    </r>
    <phoneticPr fontId="28" type="noConversion"/>
  </si>
  <si>
    <r>
      <t xml:space="preserve">6.15 </t>
    </r>
    <r>
      <rPr>
        <sz val="12"/>
        <color theme="1"/>
        <rFont val="標楷體"/>
        <family val="4"/>
        <charset val="136"/>
      </rPr>
      <t>異常業務損失特別準備金(財產再保險)</t>
    </r>
    <phoneticPr fontId="28"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</si>
  <si>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(26)</t>
    </r>
    <r>
      <rPr>
        <sz val="12"/>
        <color theme="1"/>
        <rFont val="標楷體"/>
        <family val="4"/>
        <charset val="136"/>
      </rPr>
      <t>欄第</t>
    </r>
    <r>
      <rPr>
        <sz val="12"/>
        <color theme="1"/>
        <rFont val="Times New Roman"/>
        <family val="1"/>
      </rPr>
      <t>(41</t>
    </r>
    <r>
      <rPr>
        <sz val="12"/>
        <color theme="1"/>
        <rFont val="標楷體"/>
        <family val="4"/>
        <charset val="136"/>
      </rPr>
      <t>－</t>
    </r>
    <r>
      <rPr>
        <sz val="12"/>
        <color theme="1"/>
        <rFont val="Times New Roman"/>
        <family val="1"/>
      </rPr>
      <t>15</t>
    </r>
    <r>
      <rPr>
        <sz val="12"/>
        <color theme="1"/>
        <rFont val="標楷體"/>
        <family val="4"/>
        <charset val="136"/>
      </rPr>
      <t>－</t>
    </r>
    <r>
      <rPr>
        <sz val="12"/>
        <color theme="1"/>
        <rFont val="Times New Roman"/>
        <family val="1"/>
      </rPr>
      <t>16</t>
    </r>
    <r>
      <rPr>
        <sz val="12"/>
        <color theme="1"/>
        <rFont val="標楷體"/>
        <family val="4"/>
        <charset val="136"/>
      </rPr>
      <t>－</t>
    </r>
    <r>
      <rPr>
        <sz val="12"/>
        <color theme="1"/>
        <rFont val="Times New Roman"/>
        <family val="1"/>
      </rPr>
      <t>17)</t>
    </r>
    <r>
      <rPr>
        <sz val="12"/>
        <color theme="1"/>
        <rFont val="標楷體"/>
        <family val="4"/>
        <charset val="136"/>
      </rPr>
      <t>列</t>
    </r>
    <phoneticPr fontId="28" type="noConversion"/>
  </si>
  <si>
    <r>
      <t xml:space="preserve">6.16 </t>
    </r>
    <r>
      <rPr>
        <sz val="12"/>
        <color theme="1"/>
        <rFont val="標楷體"/>
        <family val="4"/>
        <charset val="136"/>
      </rPr>
      <t>投資性不動產後續衡量採用公允價值模式計算自有資本影響數</t>
    </r>
    <phoneticPr fontId="2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</si>
  <si>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(12)</t>
    </r>
    <r>
      <rPr>
        <sz val="12"/>
        <color theme="1"/>
        <rFont val="標楷體"/>
        <family val="4"/>
        <charset val="136"/>
      </rPr>
      <t>欄第</t>
    </r>
    <r>
      <rPr>
        <sz val="12"/>
        <color theme="1"/>
        <rFont val="Times New Roman"/>
        <family val="1"/>
      </rPr>
      <t>(17)</t>
    </r>
    <r>
      <rPr>
        <sz val="12"/>
        <color theme="1"/>
        <rFont val="標楷體"/>
        <family val="4"/>
        <charset val="136"/>
      </rPr>
      <t>列</t>
    </r>
    <phoneticPr fontId="28" type="noConversion"/>
  </si>
  <si>
    <r>
      <t xml:space="preserve">6.17 </t>
    </r>
    <r>
      <rPr>
        <sz val="12"/>
        <color theme="1"/>
        <rFont val="標楷體"/>
        <family val="4"/>
        <charset val="136"/>
      </rPr>
      <t>投資於關係人且屬於國外保險相關事業其該公司之法定資本不足數</t>
    </r>
    <r>
      <rPr>
        <sz val="12"/>
        <color theme="1"/>
        <rFont val="Times New Roman"/>
        <family val="1"/>
      </rPr>
      <t>(</t>
    </r>
    <r>
      <rPr>
        <sz val="12"/>
        <color theme="1"/>
        <rFont val="標楷體"/>
        <family val="4"/>
        <charset val="136"/>
      </rPr>
      <t>註1</t>
    </r>
    <r>
      <rPr>
        <sz val="12"/>
        <color theme="1"/>
        <rFont val="Times New Roman"/>
        <family val="1"/>
      </rPr>
      <t>)</t>
    </r>
    <phoneticPr fontId="28" type="noConversion"/>
  </si>
  <si>
    <r>
      <t xml:space="preserve">6.18 </t>
    </r>
    <r>
      <rPr>
        <sz val="12"/>
        <color theme="1"/>
        <rFont val="標楷體"/>
        <family val="4"/>
        <charset val="136"/>
      </rPr>
      <t>未上市櫃股票投資未實現評價利益</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</si>
  <si>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(13)</t>
    </r>
    <r>
      <rPr>
        <sz val="12"/>
        <color theme="1"/>
        <rFont val="標楷體"/>
        <family val="4"/>
        <charset val="136"/>
      </rPr>
      <t>欄第</t>
    </r>
    <r>
      <rPr>
        <sz val="12"/>
        <color theme="1"/>
        <rFont val="Times New Roman"/>
        <family val="1"/>
      </rPr>
      <t>(13)</t>
    </r>
    <r>
      <rPr>
        <sz val="12"/>
        <color theme="1"/>
        <rFont val="標楷體"/>
        <family val="4"/>
        <charset val="136"/>
      </rPr>
      <t>列</t>
    </r>
    <phoneticPr fontId="28" type="noConversion"/>
  </si>
  <si>
    <r>
      <t xml:space="preserve">6.19.1 </t>
    </r>
    <r>
      <rPr>
        <sz val="12"/>
        <color theme="1"/>
        <rFont val="標楷體"/>
        <family val="4"/>
        <charset val="136"/>
      </rPr>
      <t>負債型特別股及具資本性質債券計入自有資本額度合計超過當期自有資本</t>
    </r>
    <r>
      <rPr>
        <sz val="12"/>
        <color theme="1"/>
        <rFont val="Times New Roman"/>
        <family val="1"/>
      </rPr>
      <t>20%</t>
    </r>
    <r>
      <rPr>
        <sz val="12"/>
        <color theme="1"/>
        <rFont val="標楷體"/>
        <family val="4"/>
        <charset val="136"/>
      </rPr>
      <t>之金額：為非累積且無利率加碼條件或其他提前贖回之誘因</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</si>
  <si>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6.4</t>
    </r>
    <r>
      <rPr>
        <sz val="12"/>
        <color theme="1"/>
        <rFont val="標楷體"/>
        <family val="4"/>
        <charset val="136"/>
      </rPr>
      <t>及</t>
    </r>
    <r>
      <rPr>
        <sz val="12"/>
        <color theme="1"/>
        <rFont val="Times New Roman"/>
        <family val="1"/>
      </rPr>
      <t>6.5</t>
    </r>
    <r>
      <rPr>
        <sz val="12"/>
        <color theme="1"/>
        <rFont val="標楷體"/>
        <family val="4"/>
        <charset val="136"/>
      </rPr>
      <t>合計超過當期自有資本</t>
    </r>
    <r>
      <rPr>
        <sz val="12"/>
        <color theme="1"/>
        <rFont val="Times New Roman"/>
        <family val="1"/>
      </rPr>
      <t>20%</t>
    </r>
    <r>
      <rPr>
        <sz val="12"/>
        <color theme="1"/>
        <rFont val="標楷體"/>
        <family val="4"/>
        <charset val="136"/>
      </rPr>
      <t>之部分(註3)</t>
    </r>
    <phoneticPr fontId="30" type="noConversion"/>
  </si>
  <si>
    <r>
      <t xml:space="preserve">6.19.2 </t>
    </r>
    <r>
      <rPr>
        <sz val="12"/>
        <color theme="1"/>
        <rFont val="標楷體"/>
        <family val="4"/>
        <charset val="136"/>
      </rPr>
      <t>負債型特別股及具資本性質債券計入自有資本額度合計超過當期自有資本</t>
    </r>
    <r>
      <rPr>
        <sz val="12"/>
        <color theme="1"/>
        <rFont val="Times New Roman"/>
        <family val="1"/>
      </rPr>
      <t>20%</t>
    </r>
    <r>
      <rPr>
        <sz val="12"/>
        <color theme="1"/>
        <rFont val="標楷體"/>
        <family val="4"/>
        <charset val="136"/>
      </rPr>
      <t>之金額：為累積或有利率加碼條件或其他提前贖回之誘因</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</si>
  <si>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6.4</t>
    </r>
    <r>
      <rPr>
        <sz val="12"/>
        <color theme="1"/>
        <rFont val="標楷體"/>
        <family val="4"/>
        <charset val="136"/>
      </rPr>
      <t>及</t>
    </r>
    <r>
      <rPr>
        <sz val="12"/>
        <color theme="1"/>
        <rFont val="Times New Roman"/>
        <family val="1"/>
      </rPr>
      <t>6.5</t>
    </r>
    <r>
      <rPr>
        <sz val="12"/>
        <color theme="1"/>
        <rFont val="標楷體"/>
        <family val="4"/>
        <charset val="136"/>
      </rPr>
      <t>合計超過當期自有資本</t>
    </r>
    <r>
      <rPr>
        <sz val="12"/>
        <color theme="1"/>
        <rFont val="Times New Roman"/>
        <family val="1"/>
      </rPr>
      <t>20%</t>
    </r>
    <r>
      <rPr>
        <sz val="12"/>
        <color theme="1"/>
        <rFont val="標楷體"/>
        <family val="4"/>
        <charset val="136"/>
      </rPr>
      <t>之部分</t>
    </r>
    <r>
      <rPr>
        <sz val="12"/>
        <color theme="1"/>
        <rFont val="Times New Roman"/>
        <family val="1"/>
      </rPr>
      <t>(</t>
    </r>
    <r>
      <rPr>
        <sz val="12"/>
        <color theme="1"/>
        <rFont val="標楷體"/>
        <family val="4"/>
        <charset val="136"/>
      </rPr>
      <t>註3</t>
    </r>
    <r>
      <rPr>
        <sz val="12"/>
        <color theme="1"/>
        <rFont val="Times New Roman"/>
        <family val="1"/>
      </rPr>
      <t>)</t>
    </r>
    <phoneticPr fontId="30" type="noConversion"/>
  </si>
  <si>
    <r>
      <t xml:space="preserve">6.20 </t>
    </r>
    <r>
      <rPr>
        <sz val="12"/>
        <color theme="1"/>
        <rFont val="標楷體"/>
        <family val="4"/>
        <charset val="136"/>
      </rPr>
      <t>總額受限制部分資本來源項目</t>
    </r>
    <r>
      <rPr>
        <sz val="12"/>
        <color theme="1"/>
        <rFont val="Times New Roman"/>
        <family val="1"/>
      </rPr>
      <t>(</t>
    </r>
    <r>
      <rPr>
        <sz val="12"/>
        <color theme="1"/>
        <rFont val="標楷體"/>
        <family val="4"/>
        <charset val="136"/>
      </rPr>
      <t>註4</t>
    </r>
    <r>
      <rPr>
        <sz val="12"/>
        <color theme="1"/>
        <rFont val="Times New Roman"/>
        <family val="1"/>
      </rPr>
      <t>)</t>
    </r>
    <r>
      <rPr>
        <sz val="12"/>
        <color theme="1"/>
        <rFont val="標楷體"/>
        <family val="4"/>
        <charset val="136"/>
      </rPr>
      <t>合計超過當期自有資本</t>
    </r>
    <r>
      <rPr>
        <sz val="12"/>
        <color theme="1"/>
        <rFont val="Times New Roman"/>
        <family val="1"/>
      </rPr>
      <t>50%</t>
    </r>
    <r>
      <rPr>
        <sz val="12"/>
        <color theme="1"/>
        <rFont val="標楷體"/>
        <family val="4"/>
        <charset val="136"/>
      </rPr>
      <t>之金額</t>
    </r>
    <phoneticPr fontId="32"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</si>
  <si>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(7)</t>
    </r>
    <r>
      <rPr>
        <sz val="12"/>
        <color theme="1"/>
        <rFont val="標楷體"/>
        <family val="4"/>
        <charset val="136"/>
      </rPr>
      <t>欄第</t>
    </r>
    <r>
      <rPr>
        <sz val="12"/>
        <color theme="1"/>
        <rFont val="Times New Roman"/>
        <family val="1"/>
      </rPr>
      <t>(1)</t>
    </r>
    <r>
      <rPr>
        <sz val="12"/>
        <color theme="1"/>
        <rFont val="標楷體"/>
        <family val="4"/>
        <charset val="136"/>
      </rPr>
      <t>列</t>
    </r>
    <phoneticPr fontId="30" type="noConversion"/>
  </si>
  <si>
    <r>
      <rPr>
        <b/>
        <sz val="12"/>
        <color theme="1"/>
        <rFont val="標楷體"/>
        <family val="4"/>
        <charset val="136"/>
      </rPr>
      <t>《調整後自有資本》總計</t>
    </r>
    <phoneticPr fontId="28" type="noConversion"/>
  </si>
  <si>
    <r>
      <rPr>
        <sz val="12"/>
        <color theme="1"/>
        <rFont val="標楷體"/>
        <family val="4"/>
        <charset val="136"/>
      </rPr>
      <t>註2：依金管保財字第</t>
    </r>
    <r>
      <rPr>
        <sz val="12"/>
        <color theme="1"/>
        <rFont val="Times New Roman"/>
        <family val="1"/>
      </rPr>
      <t>10002517111</t>
    </r>
    <r>
      <rPr>
        <sz val="12"/>
        <color theme="1"/>
        <rFont val="標楷體"/>
        <family val="4"/>
        <charset val="136"/>
      </rPr>
      <t>號函已發行負債型特別股及具資本性質債券得計入自有資本之總額上限，不得超過當期自有資本之</t>
    </r>
    <r>
      <rPr>
        <sz val="12"/>
        <color theme="1"/>
        <rFont val="Times New Roman"/>
        <family val="1"/>
      </rPr>
      <t>20%</t>
    </r>
    <r>
      <rPr>
        <sz val="12"/>
        <color theme="1"/>
        <rFont val="標楷體"/>
        <family val="4"/>
        <charset val="136"/>
      </rPr>
      <t>。</t>
    </r>
    <phoneticPr fontId="30" type="noConversion"/>
  </si>
  <si>
    <r>
      <rPr>
        <sz val="12"/>
        <color theme="1"/>
        <rFont val="標楷體"/>
        <family val="4"/>
        <charset val="136"/>
      </rPr>
      <t>註3：若超過</t>
    </r>
    <r>
      <rPr>
        <sz val="12"/>
        <color theme="1"/>
        <rFont val="Times New Roman"/>
        <family val="1"/>
      </rPr>
      <t>20%</t>
    </r>
    <r>
      <rPr>
        <sz val="12"/>
        <color theme="1"/>
        <rFont val="標楷體"/>
        <family val="4"/>
        <charset val="136"/>
      </rPr>
      <t>其超過部分優先由發行條件為累積或有利率加碼條件或其他提前贖回之誘因項下扣除。</t>
    </r>
    <phoneticPr fontId="30" type="noConversion"/>
  </si>
  <si>
    <r>
      <rPr>
        <sz val="12"/>
        <color theme="1"/>
        <rFont val="標楷體"/>
        <family val="4"/>
        <charset val="136"/>
      </rPr>
      <t>註4：依金管保財字第</t>
    </r>
    <r>
      <rPr>
        <sz val="12"/>
        <color theme="1"/>
        <rFont val="Times New Roman"/>
        <family val="1"/>
      </rPr>
      <t>1080495528</t>
    </r>
    <r>
      <rPr>
        <sz val="12"/>
        <color theme="1"/>
        <rFont val="標楷體"/>
        <family val="4"/>
        <charset val="136"/>
      </rPr>
      <t>號函，屬累積性質或含有利率加碼條件或其他提前贖回誘因之具資本性質債券或負債型特別股，及得計入自有資本之不動產投資評價調整數與不動產增值利益特別準備之總額不得超過當期自有資本之</t>
    </r>
    <r>
      <rPr>
        <sz val="12"/>
        <color theme="1"/>
        <rFont val="Times New Roman"/>
        <family val="1"/>
      </rPr>
      <t>50%</t>
    </r>
    <r>
      <rPr>
        <sz val="12"/>
        <color theme="1"/>
        <rFont val="標楷體"/>
        <family val="4"/>
        <charset val="136"/>
      </rPr>
      <t>。</t>
    </r>
    <phoneticPr fontId="30" type="noConversion"/>
  </si>
  <si>
    <r>
      <rPr>
        <sz val="10"/>
        <color theme="1"/>
        <rFont val="標楷體"/>
        <family val="4"/>
        <charset val="136"/>
      </rPr>
      <t>表</t>
    </r>
    <r>
      <rPr>
        <sz val="10"/>
        <color theme="1"/>
        <rFont val="Book Antiqua"/>
        <family val="1"/>
      </rPr>
      <t>30-7</t>
    </r>
    <r>
      <rPr>
        <sz val="10"/>
        <color theme="1"/>
        <rFont val="標楷體"/>
        <family val="4"/>
        <charset val="136"/>
      </rPr>
      <t>：</t>
    </r>
    <r>
      <rPr>
        <sz val="10"/>
        <color theme="1"/>
        <rFont val="Book Antiqua"/>
        <family val="1"/>
      </rPr>
      <t>R5</t>
    </r>
    <r>
      <rPr>
        <sz val="10"/>
        <color theme="1"/>
        <rFont val="標楷體"/>
        <family val="4"/>
        <charset val="136"/>
      </rPr>
      <t>：其他風險計算表</t>
    </r>
    <phoneticPr fontId="28" type="noConversion"/>
  </si>
  <si>
    <r>
      <rPr>
        <sz val="10"/>
        <color theme="1"/>
        <rFont val="標楷體"/>
        <family val="4"/>
        <charset val="136"/>
      </rPr>
      <t>單位：新台幣元</t>
    </r>
    <phoneticPr fontId="28"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</si>
  <si>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28" type="noConversion"/>
  </si>
  <si>
    <r>
      <rPr>
        <b/>
        <sz val="10"/>
        <color theme="1"/>
        <rFont val="標楷體"/>
        <family val="4"/>
        <charset val="136"/>
      </rPr>
      <t>資</t>
    </r>
    <r>
      <rPr>
        <b/>
        <sz val="10"/>
        <color theme="1"/>
        <rFont val="Book Antiqua"/>
        <family val="1"/>
      </rPr>
      <t xml:space="preserve">      </t>
    </r>
    <r>
      <rPr>
        <b/>
        <sz val="10"/>
        <color theme="1"/>
        <rFont val="標楷體"/>
        <family val="4"/>
        <charset val="136"/>
      </rPr>
      <t>料</t>
    </r>
    <r>
      <rPr>
        <b/>
        <sz val="10"/>
        <color theme="1"/>
        <rFont val="Book Antiqua"/>
        <family val="1"/>
      </rPr>
      <t xml:space="preserve">      </t>
    </r>
    <r>
      <rPr>
        <b/>
        <sz val="10"/>
        <color theme="1"/>
        <rFont val="標楷體"/>
        <family val="4"/>
        <charset val="136"/>
      </rPr>
      <t>來</t>
    </r>
    <r>
      <rPr>
        <b/>
        <sz val="10"/>
        <color theme="1"/>
        <rFont val="Book Antiqua"/>
        <family val="1"/>
      </rPr>
      <t xml:space="preserve">      </t>
    </r>
    <r>
      <rPr>
        <b/>
        <sz val="10"/>
        <color theme="1"/>
        <rFont val="標楷體"/>
        <family val="4"/>
        <charset val="136"/>
      </rPr>
      <t>源</t>
    </r>
    <phoneticPr fontId="28"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</si>
  <si>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</si>
  <si>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phoneticPr fontId="28" type="noConversion"/>
  </si>
  <si>
    <r>
      <rPr>
        <b/>
        <sz val="10"/>
        <color theme="1"/>
        <rFont val="標楷體"/>
        <family val="4"/>
        <charset val="136"/>
      </rPr>
      <t>風險係數</t>
    </r>
  </si>
  <si>
    <r>
      <rPr>
        <b/>
        <sz val="10"/>
        <color theme="1"/>
        <rFont val="標楷體"/>
        <family val="4"/>
        <charset val="136"/>
      </rPr>
      <t>風險資本額</t>
    </r>
  </si>
  <si>
    <r>
      <t xml:space="preserve"> 5.1 </t>
    </r>
    <r>
      <rPr>
        <sz val="10"/>
        <color theme="1"/>
        <rFont val="標楷體"/>
        <family val="4"/>
        <charset val="136"/>
      </rPr>
      <t>再保業務保費收入</t>
    </r>
    <phoneticPr fontId="28" type="noConversion"/>
  </si>
  <si>
    <r>
      <t xml:space="preserve">  5.1.1</t>
    </r>
    <r>
      <rPr>
        <sz val="10"/>
        <color theme="1"/>
        <rFont val="標楷體"/>
        <family val="4"/>
        <charset val="136"/>
      </rPr>
      <t>產險業務</t>
    </r>
    <phoneticPr fontId="28" type="noConversion"/>
  </si>
  <si>
    <r>
      <rPr>
        <sz val="10"/>
        <color theme="1"/>
        <rFont val="標楷體"/>
        <family val="4"/>
        <charset val="136"/>
      </rPr>
      <t>「表</t>
    </r>
    <r>
      <rPr>
        <sz val="10"/>
        <color theme="1"/>
        <rFont val="Book Antiqua"/>
        <family val="1"/>
      </rPr>
      <t>20-1:</t>
    </r>
    <r>
      <rPr>
        <sz val="10"/>
        <color theme="1"/>
        <rFont val="標楷體"/>
        <family val="4"/>
        <charset val="136"/>
      </rPr>
      <t>分入再保險業務業績比較分析表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(1)</t>
    </r>
    <r>
      <rPr>
        <sz val="10"/>
        <color theme="1"/>
        <rFont val="標楷體"/>
        <family val="4"/>
        <charset val="136"/>
      </rPr>
      <t>欄第</t>
    </r>
    <r>
      <rPr>
        <sz val="10"/>
        <color theme="1"/>
        <rFont val="Book Antiqua"/>
        <family val="1"/>
      </rPr>
      <t>(41)</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(15)</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(16)</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(17)</t>
    </r>
    <r>
      <rPr>
        <sz val="10"/>
        <color theme="1"/>
        <rFont val="標楷體"/>
        <family val="4"/>
        <charset val="136"/>
      </rPr>
      <t>列</t>
    </r>
    <phoneticPr fontId="28" type="noConversion"/>
  </si>
  <si>
    <r>
      <t xml:space="preserve">  5.1.2</t>
    </r>
    <r>
      <rPr>
        <sz val="10"/>
        <color theme="1"/>
        <rFont val="標楷體"/>
        <family val="4"/>
        <charset val="136"/>
      </rPr>
      <t>壽險業務</t>
    </r>
    <phoneticPr fontId="28" type="noConversion"/>
  </si>
  <si>
    <r>
      <rPr>
        <sz val="10"/>
        <color theme="1"/>
        <rFont val="標楷體"/>
        <family val="4"/>
        <charset val="136"/>
      </rPr>
      <t>「表</t>
    </r>
    <r>
      <rPr>
        <sz val="10"/>
        <color theme="1"/>
        <rFont val="Book Antiqua"/>
        <family val="1"/>
      </rPr>
      <t>20-2:</t>
    </r>
    <r>
      <rPr>
        <sz val="10"/>
        <color theme="1"/>
        <rFont val="標楷體"/>
        <family val="4"/>
        <charset val="136"/>
      </rPr>
      <t>分入再保險業務業績比較分析表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(1)</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</si>
  <si>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 5.2 </t>
    </r>
    <r>
      <rPr>
        <sz val="10"/>
        <color theme="1"/>
        <rFont val="標楷體"/>
        <family val="4"/>
        <charset val="136"/>
      </rPr>
      <t>保險業資產總額</t>
    </r>
    <phoneticPr fontId="28" type="noConversion"/>
  </si>
  <si>
    <r>
      <rPr>
        <sz val="10"/>
        <color theme="1"/>
        <rFont val="標楷體"/>
        <family val="4"/>
        <charset val="136"/>
      </rPr>
      <t>「表</t>
    </r>
    <r>
      <rPr>
        <sz val="10"/>
        <color theme="1"/>
        <rFont val="Book Antiqua"/>
        <family val="1"/>
      </rPr>
      <t>03</t>
    </r>
    <r>
      <rPr>
        <sz val="10"/>
        <color theme="1"/>
        <rFont val="標楷體"/>
        <family val="4"/>
        <charset val="136"/>
      </rPr>
      <t>：資產負債表」第</t>
    </r>
    <r>
      <rPr>
        <sz val="10"/>
        <color theme="1"/>
        <rFont val="Book Antiqua"/>
        <family val="1"/>
      </rPr>
      <t>(7)</t>
    </r>
    <r>
      <rPr>
        <sz val="10"/>
        <color theme="1"/>
        <rFont val="標楷體"/>
        <family val="4"/>
        <charset val="136"/>
      </rPr>
      <t>欄第</t>
    </r>
    <r>
      <rPr>
        <sz val="10"/>
        <color theme="1"/>
        <rFont val="Book Antiqua"/>
        <family val="1"/>
      </rPr>
      <t>(98-63-64-65-66-67-92)</t>
    </r>
    <r>
      <rPr>
        <sz val="10"/>
        <color theme="1"/>
        <rFont val="標楷體"/>
        <family val="4"/>
        <charset val="136"/>
      </rPr>
      <t>列</t>
    </r>
    <r>
      <rPr>
        <sz val="10"/>
        <color theme="1"/>
        <rFont val="Book Antiqua"/>
        <family val="1"/>
      </rPr>
      <t>-</t>
    </r>
    <r>
      <rPr>
        <sz val="10"/>
        <color theme="1"/>
        <rFont val="標楷體"/>
        <family val="4"/>
        <charset val="136"/>
      </rPr>
      <t>「表</t>
    </r>
    <r>
      <rPr>
        <sz val="10"/>
        <color theme="1"/>
        <rFont val="Book Antiqua"/>
        <family val="1"/>
      </rPr>
      <t>30-8-3</t>
    </r>
    <r>
      <rPr>
        <sz val="10"/>
        <color theme="1"/>
        <rFont val="標楷體"/>
        <family val="4"/>
        <charset val="136"/>
      </rPr>
      <t>：不動產投資採市價評價計入自有資本調整計算表」第</t>
    </r>
    <r>
      <rPr>
        <sz val="10"/>
        <color theme="1"/>
        <rFont val="Book Antiqua"/>
        <family val="1"/>
      </rPr>
      <t>(12)</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</si>
  <si>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rPr>
        <b/>
        <sz val="10"/>
        <color theme="1"/>
        <rFont val="標楷體"/>
        <family val="4"/>
        <charset val="136"/>
      </rPr>
      <t>《其他風險》總計</t>
    </r>
    <phoneticPr fontId="28" type="noConversion"/>
  </si>
  <si>
    <r>
      <rPr>
        <sz val="10"/>
        <color theme="1"/>
        <rFont val="標楷體"/>
        <family val="4"/>
        <charset val="136"/>
      </rPr>
      <t>註：填報半年報報表時，資料來源表之數值僅包含本半年度金額，應加計前一年度下半年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</si>
  <si>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t>
    </r>
    <phoneticPr fontId="28" type="noConversion"/>
  </si>
  <si>
    <r>
      <rPr>
        <sz val="10"/>
        <color theme="1"/>
        <rFont val="標楷體"/>
        <family val="4"/>
        <charset val="136"/>
      </rPr>
      <t>單位：新台幣元</t>
    </r>
    <phoneticPr fontId="30" type="noConversion"/>
  </si>
  <si>
    <r>
      <rPr>
        <sz val="10"/>
        <color theme="1"/>
        <rFont val="標楷體"/>
        <family val="4"/>
        <charset val="136"/>
      </rPr>
      <t xml:space="preserve">列
號
</t>
    </r>
    <phoneticPr fontId="28" type="noConversion"/>
  </si>
  <si>
    <r>
      <rPr>
        <sz val="10"/>
        <color theme="1"/>
        <rFont val="標楷體"/>
        <family val="4"/>
        <charset val="136"/>
      </rPr>
      <t>商品名稱</t>
    </r>
    <phoneticPr fontId="28" type="noConversion"/>
  </si>
  <si>
    <r>
      <rPr>
        <sz val="10"/>
        <color theme="1"/>
        <rFont val="標楷體"/>
        <family val="4"/>
        <charset val="136"/>
      </rPr>
      <t>商品種類</t>
    </r>
    <r>
      <rPr>
        <sz val="10"/>
        <color theme="1"/>
        <rFont val="Book Antiqua"/>
        <family val="1"/>
      </rPr>
      <t>(</t>
    </r>
    <r>
      <rPr>
        <sz val="10"/>
        <color theme="1"/>
        <rFont val="標楷體"/>
        <family val="4"/>
        <charset val="136"/>
      </rPr>
      <t>代號</t>
    </r>
    <r>
      <rPr>
        <sz val="10"/>
        <color theme="1"/>
        <rFont val="Book Antiqua"/>
        <family val="1"/>
      </rPr>
      <t>)</t>
    </r>
    <phoneticPr fontId="28" type="noConversion"/>
  </si>
  <si>
    <r>
      <rPr>
        <sz val="10"/>
        <color theme="1"/>
        <rFont val="標楷體"/>
        <family val="4"/>
        <charset val="136"/>
      </rPr>
      <t>自留業務</t>
    </r>
    <phoneticPr fontId="28" type="noConversion"/>
  </si>
  <si>
    <r>
      <rPr>
        <sz val="10"/>
        <color theme="1"/>
        <rFont val="標楷體"/>
        <family val="4"/>
        <charset val="136"/>
      </rPr>
      <t>分出業務</t>
    </r>
    <phoneticPr fontId="28" type="noConversion"/>
  </si>
  <si>
    <r>
      <rPr>
        <sz val="10"/>
        <color theme="1"/>
        <rFont val="標楷體"/>
        <family val="4"/>
        <charset val="136"/>
      </rPr>
      <t>淨自留</t>
    </r>
    <phoneticPr fontId="28" type="noConversion"/>
  </si>
  <si>
    <r>
      <rPr>
        <sz val="10"/>
        <color theme="1"/>
        <rFont val="標楷體"/>
        <family val="4"/>
        <charset val="136"/>
      </rPr>
      <t>保單價值準備金</t>
    </r>
    <r>
      <rPr>
        <sz val="10"/>
        <color theme="1"/>
        <rFont val="Book Antiqua"/>
        <family val="1"/>
      </rPr>
      <t>/</t>
    </r>
    <r>
      <rPr>
        <sz val="10"/>
        <color theme="1"/>
        <rFont val="標楷體"/>
        <family val="4"/>
        <charset val="136"/>
      </rPr>
      <t>責任準備金</t>
    </r>
    <phoneticPr fontId="28" type="noConversion"/>
  </si>
  <si>
    <r>
      <rPr>
        <sz val="10"/>
        <color theme="1"/>
        <rFont val="標楷體"/>
        <family val="4"/>
        <charset val="136"/>
      </rPr>
      <t>保單預定利率</t>
    </r>
    <r>
      <rPr>
        <sz val="10"/>
        <color theme="1"/>
        <rFont val="Book Antiqua"/>
        <family val="1"/>
      </rPr>
      <t>(</t>
    </r>
    <r>
      <rPr>
        <sz val="10"/>
        <color theme="1"/>
        <rFont val="標楷體"/>
        <family val="4"/>
        <charset val="136"/>
      </rPr>
      <t>註</t>
    </r>
    <r>
      <rPr>
        <sz val="10"/>
        <color theme="1"/>
        <rFont val="Book Antiqua"/>
        <family val="1"/>
      </rPr>
      <t>1)</t>
    </r>
    <phoneticPr fontId="28" type="noConversion"/>
  </si>
  <si>
    <r>
      <rPr>
        <sz val="10"/>
        <color theme="1"/>
        <rFont val="標楷體"/>
        <family val="4"/>
        <charset val="136"/>
      </rPr>
      <t>分紅利率</t>
    </r>
    <r>
      <rPr>
        <sz val="10"/>
        <color theme="1"/>
        <rFont val="Book Antiqua"/>
        <family val="1"/>
      </rPr>
      <t>/</t>
    </r>
    <r>
      <rPr>
        <sz val="10"/>
        <color theme="1"/>
        <rFont val="標楷體"/>
        <family val="4"/>
        <charset val="136"/>
      </rPr>
      <t xml:space="preserve">宣告利率
</t>
    </r>
    <r>
      <rPr>
        <sz val="10"/>
        <color theme="1"/>
        <rFont val="Book Antiqua"/>
        <family val="1"/>
      </rPr>
      <t>(</t>
    </r>
    <r>
      <rPr>
        <sz val="10"/>
        <color theme="1"/>
        <rFont val="標楷體"/>
        <family val="4"/>
        <charset val="136"/>
      </rPr>
      <t>註</t>
    </r>
    <r>
      <rPr>
        <sz val="10"/>
        <color theme="1"/>
        <rFont val="Book Antiqua"/>
        <family val="1"/>
      </rPr>
      <t>2)</t>
    </r>
    <phoneticPr fontId="28"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</si>
  <si>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3)</t>
    </r>
    <phoneticPr fontId="28" type="noConversion"/>
  </si>
  <si>
    <r>
      <rPr>
        <sz val="10"/>
        <color theme="1"/>
        <rFont val="標楷體"/>
        <family val="4"/>
        <charset val="136"/>
      </rPr>
      <t>風險資本額</t>
    </r>
    <phoneticPr fontId="28"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</si>
  <si>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4)</t>
    </r>
    <phoneticPr fontId="28" type="noConversion"/>
  </si>
  <si>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phoneticPr fontId="28" type="noConversion"/>
  </si>
  <si>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phoneticPr fontId="28" type="noConversion"/>
  </si>
  <si>
    <r>
      <rPr>
        <sz val="10"/>
        <color theme="1"/>
        <rFont val="標楷體"/>
        <family val="4"/>
        <charset val="136"/>
      </rPr>
      <t>《超過一年之人身保險業務》總計</t>
    </r>
    <phoneticPr fontId="28" type="noConversion"/>
  </si>
  <si>
    <r>
      <rPr>
        <sz val="10"/>
        <color theme="1"/>
        <rFont val="標楷體"/>
        <family val="4"/>
        <charset val="136"/>
      </rPr>
      <t>註</t>
    </r>
    <r>
      <rPr>
        <sz val="10"/>
        <color theme="1"/>
        <rFont val="Book Antiqua"/>
        <family val="1"/>
      </rPr>
      <t>1</t>
    </r>
    <r>
      <rPr>
        <sz val="10"/>
        <color theme="1"/>
        <rFont val="標楷體"/>
        <family val="4"/>
        <charset val="136"/>
      </rPr>
      <t>：保單預定利率依簽單公司資訊填列</t>
    </r>
    <phoneticPr fontId="28" type="noConversion"/>
  </si>
  <si>
    <r>
      <rPr>
        <sz val="10"/>
        <color theme="1"/>
        <rFont val="標楷體"/>
        <family val="4"/>
        <charset val="136"/>
      </rPr>
      <t>註</t>
    </r>
    <r>
      <rPr>
        <sz val="10"/>
        <color theme="1"/>
        <rFont val="Book Antiqua"/>
        <family val="1"/>
      </rPr>
      <t>2</t>
    </r>
    <r>
      <rPr>
        <sz val="10"/>
        <color theme="1"/>
        <rFont val="標楷體"/>
        <family val="4"/>
        <charset val="136"/>
      </rPr>
      <t>：分紅及宣告利率依分入再保合約條件填列，若再保合約未約定，則依簽單公司資訊填列</t>
    </r>
    <phoneticPr fontId="28" type="noConversion"/>
  </si>
  <si>
    <r>
      <rPr>
        <sz val="10"/>
        <color theme="1"/>
        <rFont val="標楷體"/>
        <family val="4"/>
        <charset val="136"/>
      </rPr>
      <t>註</t>
    </r>
    <r>
      <rPr>
        <sz val="10"/>
        <color theme="1"/>
        <rFont val="Book Antiqua"/>
        <family val="1"/>
      </rPr>
      <t>3</t>
    </r>
    <r>
      <rPr>
        <sz val="10"/>
        <color theme="1"/>
        <rFont val="標楷體"/>
        <family val="4"/>
        <charset val="136"/>
      </rPr>
      <t>：係針對自留業務部分計算投資報酬率。自由分紅保單之投資報酬率係指最近</t>
    </r>
    <r>
      <rPr>
        <sz val="10"/>
        <color theme="1"/>
        <rFont val="Book Antiqua"/>
        <family val="1"/>
      </rPr>
      <t>5</t>
    </r>
    <r>
      <rPr>
        <sz val="10"/>
        <color theme="1"/>
        <rFont val="標楷體"/>
        <family val="4"/>
        <charset val="136"/>
      </rPr>
      <t>年實際資金運用狀況之平均投資報酬率；若專設帳簿設置未達</t>
    </r>
    <r>
      <rPr>
        <sz val="10"/>
        <color theme="1"/>
        <rFont val="Book Antiqua"/>
        <family val="1"/>
      </rPr>
      <t>5</t>
    </r>
    <r>
      <rPr>
        <sz val="10"/>
        <color theme="1"/>
        <rFont val="標楷體"/>
        <family val="4"/>
        <charset val="136"/>
      </rPr>
      <t>年，則採設置至今之平均投資報酬率（請保留詳細工作表，以利查核）。</t>
    </r>
    <phoneticPr fontId="28" type="noConversion"/>
  </si>
  <si>
    <r>
      <rPr>
        <sz val="10"/>
        <color theme="1"/>
        <rFont val="標楷體"/>
        <family val="4"/>
        <charset val="136"/>
      </rPr>
      <t>註</t>
    </r>
    <r>
      <rPr>
        <sz val="10"/>
        <color theme="1"/>
        <rFont val="Book Antiqua"/>
        <family val="1"/>
      </rPr>
      <t>4</t>
    </r>
    <r>
      <rPr>
        <sz val="10"/>
        <color theme="1"/>
        <rFont val="標楷體"/>
        <family val="4"/>
        <charset val="136"/>
      </rPr>
      <t>：依轉再保險合約約定之條件或實際給付報酬率填列</t>
    </r>
    <phoneticPr fontId="28" type="noConversion"/>
  </si>
  <si>
    <r>
      <rPr>
        <sz val="10"/>
        <color theme="1"/>
        <rFont val="標楷體"/>
        <family val="4"/>
        <charset val="136"/>
      </rPr>
      <t>註</t>
    </r>
    <r>
      <rPr>
        <sz val="10"/>
        <color theme="1"/>
        <rFont val="Book Antiqua"/>
        <family val="1"/>
      </rPr>
      <t>5</t>
    </r>
    <r>
      <rPr>
        <sz val="10"/>
        <color theme="1"/>
        <rFont val="標楷體"/>
        <family val="4"/>
        <charset val="136"/>
      </rPr>
      <t>：無區隔資投報率採「表</t>
    </r>
    <r>
      <rPr>
        <sz val="10"/>
        <color theme="1"/>
        <rFont val="Book Antiqua"/>
        <family val="1"/>
      </rPr>
      <t>30-8-6</t>
    </r>
    <r>
      <rPr>
        <sz val="10"/>
        <color theme="1"/>
        <rFont val="標楷體"/>
        <family val="4"/>
        <charset val="136"/>
      </rPr>
      <t>最近五年度資金運用收益率平均數」。</t>
    </r>
    <r>
      <rPr>
        <sz val="10"/>
        <color indexed="10"/>
        <rFont val="標楷體"/>
        <family val="4"/>
        <charset val="136"/>
      </rPr>
      <t/>
    </r>
    <phoneticPr fontId="28" type="noConversion"/>
  </si>
  <si>
    <r>
      <rPr>
        <sz val="10"/>
        <color theme="1"/>
        <rFont val="標楷體"/>
        <family val="4"/>
        <charset val="136"/>
      </rPr>
      <t>註</t>
    </r>
    <r>
      <rPr>
        <sz val="10"/>
        <color theme="1"/>
        <rFont val="Book Antiqua"/>
        <family val="1"/>
      </rPr>
      <t>6</t>
    </r>
    <r>
      <rPr>
        <sz val="10"/>
        <color theme="1"/>
        <rFont val="標楷體"/>
        <family val="4"/>
        <charset val="136"/>
      </rPr>
      <t>：商品種類依下表「商品種類代號表」填寫商品代號。</t>
    </r>
    <phoneticPr fontId="28" type="noConversion"/>
  </si>
  <si>
    <r>
      <rPr>
        <sz val="10"/>
        <color theme="1"/>
        <rFont val="標楷體"/>
        <family val="4"/>
        <charset val="136"/>
      </rPr>
      <t>商品種類代號表</t>
    </r>
    <phoneticPr fontId="28" type="noConversion"/>
  </si>
  <si>
    <r>
      <rPr>
        <sz val="10"/>
        <color theme="1"/>
        <rFont val="標楷體"/>
        <family val="4"/>
        <charset val="136"/>
      </rPr>
      <t>商品種類</t>
    </r>
    <phoneticPr fontId="28" type="noConversion"/>
  </si>
  <si>
    <r>
      <rPr>
        <sz val="10"/>
        <color theme="1"/>
        <rFont val="標楷體"/>
        <family val="4"/>
        <charset val="136"/>
      </rPr>
      <t>代號</t>
    </r>
    <phoneticPr fontId="28" type="noConversion"/>
  </si>
  <si>
    <r>
      <rPr>
        <sz val="10"/>
        <color theme="1"/>
        <rFont val="標楷體"/>
        <family val="4"/>
        <charset val="136"/>
      </rPr>
      <t>傳統型</t>
    </r>
    <r>
      <rPr>
        <sz val="10"/>
        <color theme="1"/>
        <rFont val="Book Antiqua"/>
        <family val="1"/>
      </rPr>
      <t>-</t>
    </r>
    <r>
      <rPr>
        <sz val="10"/>
        <color theme="1"/>
        <rFont val="標楷體"/>
        <family val="4"/>
        <charset val="136"/>
      </rPr>
      <t>不分紅</t>
    </r>
  </si>
  <si>
    <r>
      <rPr>
        <sz val="10"/>
        <color theme="1"/>
        <rFont val="標楷體"/>
        <family val="4"/>
        <charset val="136"/>
      </rPr>
      <t>傳統型</t>
    </r>
    <r>
      <rPr>
        <sz val="10"/>
        <color theme="1"/>
        <rFont val="Book Antiqua"/>
        <family val="1"/>
      </rPr>
      <t>-</t>
    </r>
    <r>
      <rPr>
        <sz val="10"/>
        <color theme="1"/>
        <rFont val="標楷體"/>
        <family val="4"/>
        <charset val="136"/>
      </rPr>
      <t>自由分紅</t>
    </r>
  </si>
  <si>
    <r>
      <rPr>
        <sz val="10"/>
        <color theme="1"/>
        <rFont val="標楷體"/>
        <family val="4"/>
        <charset val="136"/>
      </rPr>
      <t>利變壽險</t>
    </r>
  </si>
  <si>
    <r>
      <rPr>
        <sz val="10"/>
        <color theme="1"/>
        <rFont val="標楷體"/>
        <family val="4"/>
        <charset val="136"/>
      </rPr>
      <t>勞退年金</t>
    </r>
  </si>
  <si>
    <r>
      <rPr>
        <sz val="10"/>
        <color theme="1"/>
        <rFont val="標楷體"/>
        <family val="4"/>
        <charset val="136"/>
      </rPr>
      <t>萬能壽險</t>
    </r>
  </si>
  <si>
    <r>
      <rPr>
        <sz val="10"/>
        <color theme="1"/>
        <rFont val="標楷體"/>
        <family val="4"/>
        <charset val="136"/>
      </rPr>
      <t>傳統年金</t>
    </r>
  </si>
  <si>
    <r>
      <rPr>
        <sz val="10"/>
        <color theme="1"/>
        <rFont val="標楷體"/>
        <family val="4"/>
        <charset val="136"/>
      </rPr>
      <t>利變年金</t>
    </r>
  </si>
  <si>
    <r>
      <rPr>
        <sz val="10"/>
        <color theme="1"/>
        <rFont val="標楷體"/>
        <family val="4"/>
        <charset val="136"/>
      </rPr>
      <t>表</t>
    </r>
    <r>
      <rPr>
        <sz val="10"/>
        <color theme="1"/>
        <rFont val="Book Antiqua"/>
        <family val="1"/>
      </rPr>
      <t>30-6</t>
    </r>
    <r>
      <rPr>
        <sz val="10"/>
        <color theme="1"/>
        <rFont val="標楷體"/>
        <family val="4"/>
        <charset val="136"/>
      </rPr>
      <t>：</t>
    </r>
    <r>
      <rPr>
        <sz val="10"/>
        <color theme="1"/>
        <rFont val="Book Antiqua"/>
        <family val="1"/>
      </rPr>
      <t>R4</t>
    </r>
    <r>
      <rPr>
        <sz val="10"/>
        <color theme="1"/>
        <rFont val="標楷體"/>
        <family val="4"/>
        <charset val="136"/>
      </rPr>
      <t>：資產負債配置風險計算表</t>
    </r>
    <phoneticPr fontId="28"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</si>
  <si>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28"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</si>
  <si>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phoneticPr fontId="28" type="noConversion"/>
  </si>
  <si>
    <r>
      <rPr>
        <b/>
        <sz val="10"/>
        <color theme="1"/>
        <rFont val="標楷體"/>
        <family val="4"/>
        <charset val="136"/>
      </rPr>
      <t>準備金提存利率</t>
    </r>
    <r>
      <rPr>
        <b/>
        <sz val="10"/>
        <color theme="1"/>
        <rFont val="Book Antiqua"/>
        <family val="1"/>
      </rPr>
      <t>(</t>
    </r>
    <r>
      <rPr>
        <b/>
        <sz val="10"/>
        <color theme="1"/>
        <rFont val="標楷體"/>
        <family val="4"/>
        <charset val="136"/>
      </rPr>
      <t>註</t>
    </r>
    <r>
      <rPr>
        <b/>
        <sz val="10"/>
        <color theme="1"/>
        <rFont val="Book Antiqua"/>
        <family val="1"/>
      </rPr>
      <t>)</t>
    </r>
    <phoneticPr fontId="28" type="noConversion"/>
  </si>
  <si>
    <r>
      <rPr>
        <b/>
        <sz val="10"/>
        <color theme="1"/>
        <rFont val="標楷體"/>
        <family val="4"/>
        <charset val="136"/>
      </rPr>
      <t>公司投資
報酬率</t>
    </r>
    <phoneticPr fontId="28" type="noConversion"/>
  </si>
  <si>
    <r>
      <rPr>
        <b/>
        <sz val="10"/>
        <color theme="1"/>
        <rFont val="標楷體"/>
        <family val="4"/>
        <charset val="136"/>
      </rPr>
      <t>風險資本額</t>
    </r>
    <phoneticPr fontId="28" type="noConversion"/>
  </si>
  <si>
    <r>
      <t xml:space="preserve"> 4.1 </t>
    </r>
    <r>
      <rPr>
        <sz val="10"/>
        <color theme="1"/>
        <rFont val="標楷體"/>
        <family val="4"/>
        <charset val="136"/>
      </rPr>
      <t>長期住宅火險未滿期保費準備金</t>
    </r>
    <phoneticPr fontId="28" type="noConversion"/>
  </si>
  <si>
    <r>
      <rPr>
        <sz val="10"/>
        <color theme="1"/>
        <rFont val="標楷體"/>
        <family val="4"/>
        <charset val="136"/>
      </rPr>
      <t>「表</t>
    </r>
    <r>
      <rPr>
        <sz val="10"/>
        <color theme="1"/>
        <rFont val="Book Antiqua"/>
        <family val="1"/>
      </rPr>
      <t>30-8-6</t>
    </r>
    <r>
      <rPr>
        <sz val="10"/>
        <color theme="1"/>
        <rFont val="標楷體"/>
        <family val="4"/>
        <charset val="136"/>
      </rPr>
      <t>：資金運用收益率調整計算表」第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</si>
  <si>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 4.2 </t>
    </r>
    <r>
      <rPr>
        <sz val="10"/>
        <color theme="1"/>
        <rFont val="標楷體"/>
        <family val="4"/>
        <charset val="136"/>
      </rPr>
      <t>長期商業火險未滿期保費準備金</t>
    </r>
    <phoneticPr fontId="28" type="noConversion"/>
  </si>
  <si>
    <r>
      <t xml:space="preserve"> 4.3 </t>
    </r>
    <r>
      <rPr>
        <sz val="10"/>
        <color theme="1"/>
        <rFont val="標楷體"/>
        <family val="4"/>
        <charset val="136"/>
      </rPr>
      <t>還本型火險責任準備金</t>
    </r>
    <phoneticPr fontId="28" type="noConversion"/>
  </si>
  <si>
    <r>
      <t xml:space="preserve">4.3.1 </t>
    </r>
    <r>
      <rPr>
        <sz val="10"/>
        <color theme="1"/>
        <rFont val="標楷體"/>
        <family val="4"/>
        <charset val="136"/>
      </rPr>
      <t>還本型長期住宅火險責任準備金</t>
    </r>
    <phoneticPr fontId="28" type="noConversion"/>
  </si>
  <si>
    <r>
      <t xml:space="preserve">4.3.2 </t>
    </r>
    <r>
      <rPr>
        <sz val="10"/>
        <color theme="1"/>
        <rFont val="標楷體"/>
        <family val="4"/>
        <charset val="136"/>
      </rPr>
      <t>還本型長期商業火險責任準備金</t>
    </r>
    <phoneticPr fontId="28" type="noConversion"/>
  </si>
  <si>
    <r>
      <t xml:space="preserve"> 4.4 </t>
    </r>
    <r>
      <rPr>
        <sz val="10"/>
        <color theme="1"/>
        <rFont val="標楷體"/>
        <family val="4"/>
        <charset val="136"/>
      </rPr>
      <t>還本型火險未滿期保費準備金</t>
    </r>
    <phoneticPr fontId="28" type="noConversion"/>
  </si>
  <si>
    <r>
      <t xml:space="preserve">4.4.1 </t>
    </r>
    <r>
      <rPr>
        <sz val="10"/>
        <color theme="1"/>
        <rFont val="標楷體"/>
        <family val="4"/>
        <charset val="136"/>
      </rPr>
      <t>還本型長期住宅火險未滿期保費準備金</t>
    </r>
    <phoneticPr fontId="28" type="noConversion"/>
  </si>
  <si>
    <r>
      <t xml:space="preserve">4.4.2 </t>
    </r>
    <r>
      <rPr>
        <sz val="10"/>
        <color theme="1"/>
        <rFont val="標楷體"/>
        <family val="4"/>
        <charset val="136"/>
      </rPr>
      <t>還本型長期商業火險未滿期保費準備金</t>
    </r>
    <phoneticPr fontId="28" type="noConversion"/>
  </si>
  <si>
    <r>
      <t xml:space="preserve"> 4.5</t>
    </r>
    <r>
      <rPr>
        <sz val="10"/>
        <color theme="1"/>
        <rFont val="標楷體"/>
        <family val="4"/>
        <charset val="136"/>
      </rPr>
      <t>超過一年之人身保險業務</t>
    </r>
    <phoneticPr fontId="28" type="noConversion"/>
  </si>
  <si>
    <r>
      <t xml:space="preserve">    4.5.1</t>
    </r>
    <r>
      <rPr>
        <sz val="10"/>
        <color theme="1"/>
        <rFont val="標楷體"/>
        <family val="4"/>
        <charset val="136"/>
      </rPr>
      <t>人壽保險－超過一年之人身保險業務</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</si>
  <si>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：超過一年之人身保險業務利率風險計算表」人壽保險－超過一年之人身保險業務淨自留風險資本第</t>
    </r>
    <r>
      <rPr>
        <sz val="10"/>
        <color theme="1"/>
        <rFont val="Book Antiqua"/>
        <family val="1"/>
      </rPr>
      <t>(11)</t>
    </r>
    <r>
      <rPr>
        <sz val="10"/>
        <color theme="1"/>
        <rFont val="標楷體"/>
        <family val="4"/>
        <charset val="136"/>
      </rPr>
      <t>欄</t>
    </r>
    <phoneticPr fontId="28" type="noConversion"/>
  </si>
  <si>
    <r>
      <t xml:space="preserve">    4.5.2</t>
    </r>
    <r>
      <rPr>
        <sz val="10"/>
        <color theme="1"/>
        <rFont val="標楷體"/>
        <family val="4"/>
        <charset val="136"/>
      </rPr>
      <t>年金保險－超過一年之人身保險業務</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</si>
  <si>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：超過一年之人身保險業務利率風險計算表」年金保險－超過一年之人身保險業務淨自留風險資本第</t>
    </r>
    <r>
      <rPr>
        <sz val="10"/>
        <color theme="1"/>
        <rFont val="Book Antiqua"/>
        <family val="1"/>
      </rPr>
      <t>(11)</t>
    </r>
    <r>
      <rPr>
        <sz val="10"/>
        <color theme="1"/>
        <rFont val="標楷體"/>
        <family val="4"/>
        <charset val="136"/>
      </rPr>
      <t>欄</t>
    </r>
    <phoneticPr fontId="28" type="noConversion"/>
  </si>
  <si>
    <r>
      <rPr>
        <b/>
        <sz val="10"/>
        <color theme="1"/>
        <rFont val="標楷體"/>
        <family val="4"/>
        <charset val="136"/>
      </rPr>
      <t>《資產負債配置風險》總計</t>
    </r>
    <phoneticPr fontId="28" type="noConversion"/>
  </si>
  <si>
    <r>
      <rPr>
        <sz val="10"/>
        <color theme="1"/>
        <rFont val="標楷體"/>
        <family val="4"/>
        <charset val="136"/>
      </rPr>
      <t>註：「準備金提存利率」係指保單設計之初所採用之利率，若公司簽證精算人員依其專業判斷調整此險種準備金之提存利率，則採用調整後之利率。</t>
    </r>
    <phoneticPr fontId="28" type="noConversion"/>
  </si>
  <si>
    <r>
      <rPr>
        <sz val="12"/>
        <color theme="1"/>
        <rFont val="標楷體"/>
        <family val="4"/>
        <charset val="136"/>
      </rPr>
      <t>表</t>
    </r>
    <r>
      <rPr>
        <sz val="12"/>
        <color theme="1"/>
        <rFont val="Arial"/>
        <family val="2"/>
      </rPr>
      <t>30-5-3</t>
    </r>
    <r>
      <rPr>
        <sz val="12"/>
        <color theme="1"/>
        <rFont val="標楷體"/>
        <family val="4"/>
        <charset val="136"/>
      </rPr>
      <t>：</t>
    </r>
    <r>
      <rPr>
        <sz val="12"/>
        <color theme="1"/>
        <rFont val="Arial"/>
        <family val="2"/>
      </rPr>
      <t>R</t>
    </r>
    <r>
      <rPr>
        <vertAlign val="subscript"/>
        <sz val="12"/>
        <color theme="1"/>
        <rFont val="Arial"/>
        <family val="2"/>
      </rPr>
      <t>3c</t>
    </r>
    <r>
      <rPr>
        <sz val="12"/>
        <color theme="1"/>
        <rFont val="標楷體"/>
        <family val="4"/>
        <charset val="136"/>
      </rPr>
      <t>：天災風險資本計算表</t>
    </r>
    <phoneticPr fontId="28" type="noConversion"/>
  </si>
  <si>
    <r>
      <rPr>
        <sz val="12"/>
        <color theme="1"/>
        <rFont val="標楷體"/>
        <family val="4"/>
        <charset val="136"/>
      </rPr>
      <t>計算工具</t>
    </r>
    <r>
      <rPr>
        <sz val="12"/>
        <color theme="1"/>
        <rFont val="Arial"/>
        <family val="2"/>
      </rPr>
      <t>(</t>
    </r>
    <r>
      <rPr>
        <sz val="12"/>
        <color theme="1"/>
        <rFont val="標楷體"/>
        <family val="4"/>
        <charset val="136"/>
      </rPr>
      <t>註</t>
    </r>
    <r>
      <rPr>
        <sz val="12"/>
        <color theme="1"/>
        <rFont val="Arial"/>
        <family val="2"/>
      </rPr>
      <t>1):</t>
    </r>
    <phoneticPr fontId="28" type="noConversion"/>
  </si>
  <si>
    <r>
      <rPr>
        <b/>
        <sz val="12"/>
        <color theme="1"/>
        <rFont val="標楷體"/>
        <family val="4"/>
        <charset val="136"/>
      </rPr>
      <t>項</t>
    </r>
    <r>
      <rPr>
        <b/>
        <sz val="12"/>
        <color theme="1"/>
        <rFont val="Arial"/>
        <family val="2"/>
      </rPr>
      <t xml:space="preserve">     </t>
    </r>
    <r>
      <rPr>
        <b/>
        <sz val="12"/>
        <color theme="1"/>
        <rFont val="標楷體"/>
        <family val="4"/>
        <charset val="136"/>
      </rPr>
      <t>目</t>
    </r>
    <phoneticPr fontId="28" type="noConversion"/>
  </si>
  <si>
    <r>
      <rPr>
        <b/>
        <sz val="12"/>
        <color theme="1"/>
        <rFont val="標楷體"/>
        <family val="4"/>
        <charset val="136"/>
      </rPr>
      <t>損失額度</t>
    </r>
  </si>
  <si>
    <r>
      <rPr>
        <b/>
        <sz val="12"/>
        <color theme="1"/>
        <rFont val="標楷體"/>
        <family val="4"/>
        <charset val="136"/>
      </rPr>
      <t>風險係數</t>
    </r>
    <phoneticPr fontId="28" type="noConversion"/>
  </si>
  <si>
    <r>
      <rPr>
        <b/>
        <sz val="12"/>
        <color theme="1"/>
        <rFont val="標楷體"/>
        <family val="4"/>
        <charset val="136"/>
      </rPr>
      <t>風險資本額</t>
    </r>
  </si>
  <si>
    <r>
      <rPr>
        <sz val="12"/>
        <color theme="1"/>
        <rFont val="標楷體"/>
        <family val="4"/>
        <charset val="136"/>
      </rPr>
      <t>地震淨自留風險</t>
    </r>
    <phoneticPr fontId="28" type="noConversion"/>
  </si>
  <si>
    <r>
      <rPr>
        <sz val="12"/>
        <color theme="1"/>
        <rFont val="標楷體"/>
        <family val="4"/>
        <charset val="136"/>
      </rPr>
      <t>地震信用風險</t>
    </r>
  </si>
  <si>
    <r>
      <rPr>
        <sz val="12"/>
        <color theme="1"/>
        <rFont val="標楷體"/>
        <family val="4"/>
        <charset val="136"/>
      </rPr>
      <t>地震風險資本</t>
    </r>
  </si>
  <si>
    <r>
      <rPr>
        <sz val="12"/>
        <color theme="1"/>
        <rFont val="標楷體"/>
        <family val="4"/>
        <charset val="136"/>
      </rPr>
      <t>颱風洪水淨自留風險</t>
    </r>
    <phoneticPr fontId="28" type="noConversion"/>
  </si>
  <si>
    <r>
      <rPr>
        <sz val="12"/>
        <color theme="1"/>
        <rFont val="標楷體"/>
        <family val="4"/>
        <charset val="136"/>
      </rPr>
      <t>颱風洪水信用風險</t>
    </r>
  </si>
  <si>
    <r>
      <rPr>
        <sz val="12"/>
        <color theme="1"/>
        <rFont val="標楷體"/>
        <family val="4"/>
        <charset val="136"/>
      </rPr>
      <t>颱風洪水風險資本</t>
    </r>
  </si>
  <si>
    <r>
      <rPr>
        <b/>
        <sz val="12"/>
        <color theme="1"/>
        <rFont val="標楷體"/>
        <family val="4"/>
        <charset val="136"/>
      </rPr>
      <t>天災風險資本</t>
    </r>
    <r>
      <rPr>
        <b/>
        <sz val="12"/>
        <color theme="1"/>
        <rFont val="Arial"/>
        <family val="2"/>
      </rPr>
      <t>R</t>
    </r>
    <r>
      <rPr>
        <b/>
        <vertAlign val="subscript"/>
        <sz val="12"/>
        <color theme="1"/>
        <rFont val="Arial"/>
        <family val="2"/>
      </rPr>
      <t>3c</t>
    </r>
    <r>
      <rPr>
        <b/>
        <sz val="12"/>
        <color theme="1"/>
        <rFont val="標楷體"/>
        <family val="4"/>
        <charset val="136"/>
      </rPr>
      <t>合計</t>
    </r>
    <phoneticPr fontId="28" type="noConversion"/>
  </si>
  <si>
    <r>
      <rPr>
        <b/>
        <sz val="12"/>
        <color theme="1"/>
        <rFont val="標楷體"/>
        <family val="4"/>
        <charset val="136"/>
      </rPr>
      <t>分進業務損失金額
(註</t>
    </r>
    <r>
      <rPr>
        <b/>
        <sz val="12"/>
        <color theme="1"/>
        <rFont val="Arial"/>
        <family val="2"/>
      </rPr>
      <t>3</t>
    </r>
    <r>
      <rPr>
        <b/>
        <sz val="12"/>
        <color theme="1"/>
        <rFont val="標楷體"/>
        <family val="4"/>
        <charset val="136"/>
      </rPr>
      <t>)</t>
    </r>
    <phoneticPr fontId="28" type="noConversion"/>
  </si>
  <si>
    <r>
      <rPr>
        <b/>
        <sz val="12"/>
        <color theme="1"/>
        <rFont val="標楷體"/>
        <family val="4"/>
        <charset val="136"/>
      </rPr>
      <t>自留業務損失金額
(註</t>
    </r>
    <r>
      <rPr>
        <b/>
        <sz val="12"/>
        <color theme="1"/>
        <rFont val="Arial"/>
        <family val="2"/>
      </rPr>
      <t>4</t>
    </r>
    <r>
      <rPr>
        <b/>
        <sz val="12"/>
        <color theme="1"/>
        <rFont val="標楷體"/>
        <family val="4"/>
        <charset val="136"/>
      </rPr>
      <t>)</t>
    </r>
    <phoneticPr fontId="28" type="noConversion"/>
  </si>
  <si>
    <r>
      <t>非比例性轉再保合約的風險抵減額度
(註</t>
    </r>
    <r>
      <rPr>
        <b/>
        <sz val="12"/>
        <color theme="1"/>
        <rFont val="Arial"/>
        <family val="2"/>
      </rPr>
      <t>5</t>
    </r>
    <r>
      <rPr>
        <b/>
        <sz val="12"/>
        <color theme="1"/>
        <rFont val="標楷體"/>
        <family val="4"/>
        <charset val="136"/>
      </rPr>
      <t>)</t>
    </r>
    <phoneticPr fontId="28" type="noConversion"/>
  </si>
  <si>
    <r>
      <t>法定調整項
(註</t>
    </r>
    <r>
      <rPr>
        <b/>
        <sz val="12"/>
        <color theme="1"/>
        <rFont val="Arial"/>
        <family val="2"/>
      </rPr>
      <t>6</t>
    </r>
    <r>
      <rPr>
        <b/>
        <sz val="12"/>
        <color theme="1"/>
        <rFont val="標楷體"/>
        <family val="4"/>
        <charset val="136"/>
      </rPr>
      <t>)</t>
    </r>
    <phoneticPr fontId="28" type="noConversion"/>
  </si>
  <si>
    <r>
      <rPr>
        <b/>
        <sz val="12"/>
        <color theme="1"/>
        <rFont val="標楷體"/>
        <family val="4"/>
        <charset val="136"/>
      </rPr>
      <t>淨自留損失總額</t>
    </r>
    <phoneticPr fontId="69" type="noConversion"/>
  </si>
  <si>
    <r>
      <rPr>
        <b/>
        <sz val="12"/>
        <color theme="1"/>
        <rFont val="標楷體"/>
        <family val="4"/>
        <charset val="136"/>
      </rPr>
      <t>無信用風險考量的
分出業務損失金額
(註</t>
    </r>
    <r>
      <rPr>
        <b/>
        <sz val="12"/>
        <color theme="1"/>
        <rFont val="Arial"/>
        <family val="2"/>
      </rPr>
      <t>2</t>
    </r>
    <r>
      <rPr>
        <b/>
        <sz val="12"/>
        <color theme="1"/>
        <rFont val="標楷體"/>
        <family val="4"/>
        <charset val="136"/>
      </rPr>
      <t>)</t>
    </r>
    <phoneticPr fontId="28" type="noConversion"/>
  </si>
  <si>
    <r>
      <rPr>
        <b/>
        <sz val="12"/>
        <color theme="1"/>
        <rFont val="標楷體"/>
        <family val="4"/>
        <charset val="136"/>
      </rPr>
      <t>地震風險資本</t>
    </r>
    <r>
      <rPr>
        <b/>
        <sz val="12"/>
        <color theme="1"/>
        <rFont val="Arial"/>
        <family val="2"/>
      </rPr>
      <t>:</t>
    </r>
    <phoneticPr fontId="28" type="noConversion"/>
  </si>
  <si>
    <r>
      <rPr>
        <sz val="12"/>
        <color theme="1"/>
        <rFont val="標楷體"/>
        <family val="4"/>
        <charset val="136"/>
      </rPr>
      <t>迴歸期</t>
    </r>
    <r>
      <rPr>
        <sz val="12"/>
        <color theme="1"/>
        <rFont val="Arial"/>
        <family val="2"/>
      </rPr>
      <t>20</t>
    </r>
    <r>
      <rPr>
        <sz val="12"/>
        <color theme="1"/>
        <rFont val="標楷體"/>
        <family val="4"/>
        <charset val="136"/>
      </rPr>
      <t>年</t>
    </r>
    <phoneticPr fontId="28" type="noConversion"/>
  </si>
  <si>
    <r>
      <rPr>
        <sz val="12"/>
        <color theme="1"/>
        <rFont val="標楷體"/>
        <family val="4"/>
        <charset val="136"/>
      </rPr>
      <t>迴歸期</t>
    </r>
    <r>
      <rPr>
        <sz val="12"/>
        <color theme="1"/>
        <rFont val="Arial"/>
        <family val="2"/>
      </rPr>
      <t>50</t>
    </r>
    <r>
      <rPr>
        <sz val="12"/>
        <color theme="1"/>
        <rFont val="標楷體"/>
        <family val="4"/>
        <charset val="136"/>
      </rPr>
      <t>年</t>
    </r>
  </si>
  <si>
    <r>
      <rPr>
        <sz val="12"/>
        <color theme="1"/>
        <rFont val="標楷體"/>
        <family val="4"/>
        <charset val="136"/>
      </rPr>
      <t>迴歸期</t>
    </r>
    <r>
      <rPr>
        <sz val="12"/>
        <color theme="1"/>
        <rFont val="Arial"/>
        <family val="2"/>
      </rPr>
      <t>100</t>
    </r>
    <r>
      <rPr>
        <sz val="12"/>
        <color theme="1"/>
        <rFont val="標楷體"/>
        <family val="4"/>
        <charset val="136"/>
      </rPr>
      <t>年</t>
    </r>
  </si>
  <si>
    <r>
      <rPr>
        <sz val="12"/>
        <color theme="1"/>
        <rFont val="標楷體"/>
        <family val="4"/>
        <charset val="136"/>
      </rPr>
      <t>迴歸期</t>
    </r>
    <r>
      <rPr>
        <sz val="12"/>
        <color theme="1"/>
        <rFont val="Arial"/>
        <family val="2"/>
      </rPr>
      <t>200</t>
    </r>
    <r>
      <rPr>
        <sz val="12"/>
        <color theme="1"/>
        <rFont val="標楷體"/>
        <family val="4"/>
        <charset val="136"/>
      </rPr>
      <t>年</t>
    </r>
    <phoneticPr fontId="28" type="noConversion"/>
  </si>
  <si>
    <r>
      <rPr>
        <b/>
        <sz val="12"/>
        <color theme="1"/>
        <rFont val="標楷體"/>
        <family val="4"/>
        <charset val="136"/>
      </rPr>
      <t>颱風洪水風險</t>
    </r>
    <r>
      <rPr>
        <b/>
        <sz val="12"/>
        <color theme="1"/>
        <rFont val="Arial"/>
        <family val="2"/>
      </rPr>
      <t>:</t>
    </r>
    <phoneticPr fontId="28" type="noConversion"/>
  </si>
  <si>
    <r>
      <rPr>
        <sz val="12"/>
        <color theme="1"/>
        <rFont val="標楷體"/>
        <family val="4"/>
        <charset val="136"/>
      </rPr>
      <t>註</t>
    </r>
    <r>
      <rPr>
        <sz val="12"/>
        <color theme="1"/>
        <rFont val="Arial"/>
        <family val="2"/>
      </rPr>
      <t xml:space="preserve">1 : </t>
    </r>
    <r>
      <rPr>
        <sz val="12"/>
        <color theme="1"/>
        <rFont val="標楷體"/>
        <family val="4"/>
        <charset val="136"/>
      </rPr>
      <t>標準係數法請依據財團法人保險事業發展中心公告之最新</t>
    </r>
    <r>
      <rPr>
        <sz val="12"/>
        <color theme="1"/>
        <rFont val="新細明體"/>
        <family val="1"/>
        <charset val="136"/>
      </rPr>
      <t>「</t>
    </r>
    <r>
      <rPr>
        <sz val="12"/>
        <color theme="1"/>
        <rFont val="標楷體"/>
        <family val="4"/>
        <charset val="136"/>
      </rPr>
      <t>天災風險資本標準係數法試算表</t>
    </r>
    <r>
      <rPr>
        <sz val="12"/>
        <color theme="1"/>
        <rFont val="新細明體"/>
        <family val="1"/>
        <charset val="136"/>
      </rPr>
      <t>」</t>
    </r>
    <r>
      <rPr>
        <sz val="12"/>
        <color theme="1"/>
        <rFont val="標楷體"/>
        <family val="4"/>
        <charset val="136"/>
      </rPr>
      <t>填報。</t>
    </r>
    <phoneticPr fontId="28" type="noConversion"/>
  </si>
  <si>
    <r>
      <rPr>
        <sz val="12"/>
        <color theme="1"/>
        <rFont val="標楷體"/>
        <family val="4"/>
        <charset val="136"/>
      </rPr>
      <t>註</t>
    </r>
    <r>
      <rPr>
        <sz val="12"/>
        <color theme="1"/>
        <rFont val="Arial"/>
        <family val="2"/>
      </rPr>
      <t xml:space="preserve">2 : </t>
    </r>
    <r>
      <rPr>
        <sz val="12"/>
        <color theme="1"/>
        <rFont val="標楷體"/>
        <family val="4"/>
        <charset val="136"/>
      </rPr>
      <t>係指分出對象為政府擔保之基金或政府授權相關機構，目前台灣尚無該類機構。</t>
    </r>
    <phoneticPr fontId="28" type="noConversion"/>
  </si>
  <si>
    <r>
      <rPr>
        <sz val="12"/>
        <color theme="1"/>
        <rFont val="標楷體"/>
        <family val="4"/>
        <charset val="136"/>
      </rPr>
      <t>註</t>
    </r>
    <r>
      <rPr>
        <sz val="12"/>
        <color theme="1"/>
        <rFont val="Arial"/>
        <family val="2"/>
      </rPr>
      <t xml:space="preserve">3 : </t>
    </r>
    <r>
      <rPr>
        <sz val="12"/>
        <color theme="1"/>
        <rFont val="標楷體"/>
        <family val="4"/>
        <charset val="136"/>
      </rPr>
      <t>係指各公司的分進業務，包含國內分進，但不考量任何再保分出之業務。若採內部</t>
    </r>
    <r>
      <rPr>
        <sz val="12"/>
        <color theme="1"/>
        <rFont val="Arial"/>
        <family val="2"/>
      </rPr>
      <t>/</t>
    </r>
    <r>
      <rPr>
        <sz val="12"/>
        <color theme="1"/>
        <rFont val="標楷體"/>
        <family val="4"/>
        <charset val="136"/>
      </rPr>
      <t>商用天災模型直接計算，則填列內部</t>
    </r>
    <r>
      <rPr>
        <sz val="12"/>
        <color theme="1"/>
        <rFont val="Arial"/>
        <family val="2"/>
      </rPr>
      <t>/</t>
    </r>
    <r>
      <rPr>
        <sz val="12"/>
        <color theme="1"/>
        <rFont val="標楷體"/>
        <family val="4"/>
        <charset val="136"/>
      </rPr>
      <t>商用模型的分進損失金額。</t>
    </r>
    <r>
      <rPr>
        <sz val="12"/>
        <color theme="1"/>
        <rFont val="Arial"/>
        <family val="2"/>
      </rPr>
      <t>(Gross-Gross</t>
    </r>
    <r>
      <rPr>
        <sz val="12"/>
        <color theme="1"/>
        <rFont val="標楷體"/>
        <family val="4"/>
        <charset val="136"/>
      </rPr>
      <t>數</t>
    </r>
    <r>
      <rPr>
        <sz val="12"/>
        <color theme="1"/>
        <rFont val="Arial"/>
        <family val="2"/>
      </rPr>
      <t>)</t>
    </r>
    <phoneticPr fontId="28" type="noConversion"/>
  </si>
  <si>
    <r>
      <rPr>
        <sz val="12"/>
        <color theme="1"/>
        <rFont val="標楷體"/>
        <family val="4"/>
        <charset val="136"/>
      </rPr>
      <t>註</t>
    </r>
    <r>
      <rPr>
        <sz val="12"/>
        <color theme="1"/>
        <rFont val="Arial"/>
        <family val="2"/>
      </rPr>
      <t xml:space="preserve">4 : </t>
    </r>
    <r>
      <rPr>
        <sz val="12"/>
        <color theme="1"/>
        <rFont val="標楷體"/>
        <family val="4"/>
        <charset val="136"/>
      </rPr>
      <t>係指各公司的分進業務經考量比例性再保分出後之業務。若採內部</t>
    </r>
    <r>
      <rPr>
        <sz val="12"/>
        <color theme="1"/>
        <rFont val="Arial"/>
        <family val="2"/>
      </rPr>
      <t>/</t>
    </r>
    <r>
      <rPr>
        <sz val="12"/>
        <color theme="1"/>
        <rFont val="標楷體"/>
        <family val="4"/>
        <charset val="136"/>
      </rPr>
      <t>商用天災模型直接計算，則填列內部</t>
    </r>
    <r>
      <rPr>
        <sz val="12"/>
        <color theme="1"/>
        <rFont val="Arial"/>
        <family val="2"/>
      </rPr>
      <t>/</t>
    </r>
    <r>
      <rPr>
        <sz val="12"/>
        <color theme="1"/>
        <rFont val="標楷體"/>
        <family val="4"/>
        <charset val="136"/>
      </rPr>
      <t>商用模型的自留損失金額。</t>
    </r>
    <r>
      <rPr>
        <sz val="12"/>
        <color theme="1"/>
        <rFont val="Arial"/>
        <family val="2"/>
      </rPr>
      <t>(Gross-Net</t>
    </r>
    <r>
      <rPr>
        <sz val="12"/>
        <color theme="1"/>
        <rFont val="標楷體"/>
        <family val="4"/>
        <charset val="136"/>
      </rPr>
      <t>數</t>
    </r>
    <r>
      <rPr>
        <sz val="12"/>
        <color theme="1"/>
        <rFont val="Arial"/>
        <family val="2"/>
      </rPr>
      <t>)</t>
    </r>
    <phoneticPr fontId="28" type="noConversion"/>
  </si>
  <si>
    <r>
      <rPr>
        <sz val="12"/>
        <color theme="1"/>
        <rFont val="標楷體"/>
        <family val="4"/>
        <charset val="136"/>
      </rPr>
      <t>註</t>
    </r>
    <r>
      <rPr>
        <sz val="12"/>
        <color theme="1"/>
        <rFont val="Arial"/>
        <family val="2"/>
      </rPr>
      <t xml:space="preserve">5 : </t>
    </r>
    <r>
      <rPr>
        <sz val="12"/>
        <color theme="1"/>
        <rFont val="標楷體"/>
        <family val="4"/>
        <charset val="136"/>
      </rPr>
      <t>各公司在各回歸期下的損失，可透過非比例轉再保合約攤回之損失額度。</t>
    </r>
    <phoneticPr fontId="28" type="noConversion"/>
  </si>
  <si>
    <r>
      <rPr>
        <sz val="12"/>
        <color theme="1"/>
        <rFont val="標楷體"/>
        <family val="4"/>
        <charset val="136"/>
      </rPr>
      <t>註</t>
    </r>
    <r>
      <rPr>
        <sz val="12"/>
        <color theme="1"/>
        <rFont val="Arial"/>
        <family val="2"/>
      </rPr>
      <t xml:space="preserve">6 : </t>
    </r>
    <r>
      <rPr>
        <sz val="12"/>
        <color theme="1"/>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28" type="noConversion"/>
  </si>
  <si>
    <r>
      <rPr>
        <sz val="10"/>
        <color theme="1"/>
        <rFont val="標楷體"/>
        <family val="4"/>
        <charset val="136"/>
      </rPr>
      <t>表</t>
    </r>
    <r>
      <rPr>
        <sz val="10"/>
        <color theme="1"/>
        <rFont val="Book Antiqua"/>
        <family val="1"/>
      </rPr>
      <t>30-5</t>
    </r>
    <r>
      <rPr>
        <sz val="10"/>
        <color theme="1"/>
        <rFont val="標楷體"/>
        <family val="4"/>
        <charset val="136"/>
      </rPr>
      <t>：</t>
    </r>
    <r>
      <rPr>
        <sz val="10"/>
        <color theme="1"/>
        <rFont val="Book Antiqua"/>
        <family val="1"/>
      </rPr>
      <t>R3</t>
    </r>
    <r>
      <rPr>
        <sz val="10"/>
        <color theme="1"/>
        <rFont val="標楷體"/>
        <family val="4"/>
        <charset val="136"/>
      </rPr>
      <t>：核保風險計算表</t>
    </r>
    <phoneticPr fontId="28" type="noConversion"/>
  </si>
  <si>
    <r>
      <rPr>
        <sz val="10"/>
        <color theme="1"/>
        <rFont val="標楷體"/>
        <family val="4"/>
        <charset val="136"/>
      </rPr>
      <t>單位：新台幣元</t>
    </r>
    <r>
      <rPr>
        <sz val="10"/>
        <color theme="1"/>
        <rFont val="Book Antiqua"/>
        <family val="1"/>
      </rPr>
      <t>,%</t>
    </r>
    <phoneticPr fontId="16" type="noConversion"/>
  </si>
  <si>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r>
      <rPr>
        <b/>
        <sz val="10"/>
        <color theme="1"/>
        <rFont val="Book Antiqua"/>
        <family val="1"/>
      </rPr>
      <t>(</t>
    </r>
    <r>
      <rPr>
        <b/>
        <sz val="10"/>
        <color theme="1"/>
        <rFont val="標楷體"/>
        <family val="4"/>
        <charset val="136"/>
      </rPr>
      <t>註</t>
    </r>
    <r>
      <rPr>
        <b/>
        <sz val="10"/>
        <color theme="1"/>
        <rFont val="Book Antiqua"/>
        <family val="1"/>
      </rPr>
      <t>1)</t>
    </r>
    <phoneticPr fontId="28" type="noConversion"/>
  </si>
  <si>
    <r>
      <rPr>
        <b/>
        <sz val="10"/>
        <color theme="1"/>
        <rFont val="標楷體"/>
        <family val="4"/>
        <charset val="136"/>
      </rPr>
      <t>風險係數</t>
    </r>
    <phoneticPr fontId="28" type="noConversion"/>
  </si>
  <si>
    <r>
      <t xml:space="preserve">R3a </t>
    </r>
    <r>
      <rPr>
        <sz val="10"/>
        <color theme="1"/>
        <rFont val="標楷體"/>
        <family val="4"/>
        <charset val="136"/>
      </rPr>
      <t>準備金風險</t>
    </r>
    <phoneticPr fontId="28" type="noConversion"/>
  </si>
  <si>
    <r>
      <t>3a.1</t>
    </r>
    <r>
      <rPr>
        <sz val="10"/>
        <color theme="1"/>
        <rFont val="標楷體"/>
        <family val="4"/>
        <charset val="136"/>
      </rPr>
      <t>自留賠款準備金風險</t>
    </r>
    <r>
      <rPr>
        <sz val="10"/>
        <color theme="1"/>
        <rFont val="Book Antiqua"/>
        <family val="1"/>
      </rPr>
      <t>--</t>
    </r>
    <r>
      <rPr>
        <sz val="10"/>
        <color theme="1"/>
        <rFont val="標楷體"/>
        <family val="4"/>
        <charset val="136"/>
      </rPr>
      <t>比例性業務</t>
    </r>
    <phoneticPr fontId="28" type="noConversion"/>
  </si>
  <si>
    <r>
      <t>3a.1.1</t>
    </r>
    <r>
      <rPr>
        <sz val="10"/>
        <color theme="1"/>
        <rFont val="標楷體"/>
        <family val="4"/>
        <charset val="136"/>
      </rPr>
      <t>財產保險業</t>
    </r>
    <phoneticPr fontId="28" type="noConversion"/>
  </si>
  <si>
    <r>
      <t>3a.1.1.1</t>
    </r>
    <r>
      <rPr>
        <sz val="10"/>
        <color theme="1"/>
        <rFont val="標楷體"/>
        <family val="4"/>
        <charset val="136"/>
      </rPr>
      <t>國內業務</t>
    </r>
    <phoneticPr fontId="28" type="noConversion"/>
  </si>
  <si>
    <r>
      <t xml:space="preserve">3a.1.1.1.1   </t>
    </r>
    <r>
      <rPr>
        <sz val="10"/>
        <color theme="1"/>
        <rFont val="標楷體"/>
        <family val="4"/>
        <charset val="136"/>
      </rPr>
      <t>一年期住宅火災保險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</si>
  <si>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</si>
  <si>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3a.1.1.1.2   </t>
    </r>
    <r>
      <rPr>
        <sz val="10"/>
        <color theme="1"/>
        <rFont val="標楷體"/>
        <family val="4"/>
        <charset val="136"/>
      </rPr>
      <t>長期住宅火災保險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</si>
  <si>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</si>
  <si>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3a.1.1.1.3   </t>
    </r>
    <r>
      <rPr>
        <sz val="10"/>
        <color theme="1"/>
        <rFont val="標楷體"/>
        <family val="4"/>
        <charset val="136"/>
      </rPr>
      <t>一年期商業火災保險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</si>
  <si>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</si>
  <si>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3a.1.1.1.4   </t>
    </r>
    <r>
      <rPr>
        <sz val="10"/>
        <color theme="1"/>
        <rFont val="標楷體"/>
        <family val="4"/>
        <charset val="136"/>
      </rPr>
      <t>長期商業火災保險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</si>
  <si>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</si>
  <si>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3a.1.1.1.5   </t>
    </r>
    <r>
      <rPr>
        <sz val="10"/>
        <color theme="1"/>
        <rFont val="標楷體"/>
        <family val="4"/>
        <charset val="136"/>
      </rPr>
      <t>內陸運輸保險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</si>
  <si>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</si>
  <si>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3a.1.1.1.6   </t>
    </r>
    <r>
      <rPr>
        <sz val="10"/>
        <color theme="1"/>
        <rFont val="標楷體"/>
        <family val="4"/>
        <charset val="136"/>
      </rPr>
      <t>貨物運輸保險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</si>
  <si>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phoneticPr fontId="28" type="noConversion"/>
  </si>
  <si>
    <r>
      <t xml:space="preserve">3a.1.1.1.7   </t>
    </r>
    <r>
      <rPr>
        <sz val="10"/>
        <color theme="1"/>
        <rFont val="標楷體"/>
        <family val="4"/>
        <charset val="136"/>
      </rPr>
      <t>船體保險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</si>
  <si>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phoneticPr fontId="28" type="noConversion"/>
  </si>
  <si>
    <r>
      <t xml:space="preserve">3a.1.1.1.8   </t>
    </r>
    <r>
      <rPr>
        <sz val="10"/>
        <color theme="1"/>
        <rFont val="標楷體"/>
        <family val="4"/>
        <charset val="136"/>
      </rPr>
      <t>漁船保險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</si>
  <si>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(9)</t>
    </r>
    <r>
      <rPr>
        <sz val="10"/>
        <color theme="1"/>
        <rFont val="標楷體"/>
        <family val="4"/>
        <charset val="136"/>
      </rPr>
      <t>列</t>
    </r>
    <phoneticPr fontId="28" type="noConversion"/>
  </si>
  <si>
    <r>
      <t xml:space="preserve">3a.1.1.1.9   </t>
    </r>
    <r>
      <rPr>
        <sz val="10"/>
        <color theme="1"/>
        <rFont val="標楷體"/>
        <family val="4"/>
        <charset val="136"/>
      </rPr>
      <t>航空保險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</si>
  <si>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</si>
  <si>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3a.1.1.1.10 </t>
    </r>
    <r>
      <rPr>
        <sz val="10"/>
        <color theme="1"/>
        <rFont val="標楷體"/>
        <family val="4"/>
        <charset val="136"/>
      </rPr>
      <t>一般自用汽車財產損失保險</t>
    </r>
    <r>
      <rPr>
        <sz val="10"/>
        <color theme="1"/>
        <rFont val="Book Antiqua"/>
        <family val="1"/>
      </rPr>
      <t xml:space="preserve"> </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</si>
  <si>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</si>
  <si>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3a.1.1.1.11 </t>
    </r>
    <r>
      <rPr>
        <sz val="10"/>
        <color theme="1"/>
        <rFont val="標楷體"/>
        <family val="4"/>
        <charset val="136"/>
      </rPr>
      <t>一般商業汽車財產損失保險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</si>
  <si>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</si>
  <si>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3a.1.1.1.12 </t>
    </r>
    <r>
      <rPr>
        <sz val="10"/>
        <color theme="1"/>
        <rFont val="標楷體"/>
        <family val="4"/>
        <charset val="136"/>
      </rPr>
      <t>一般自用汽車責任保險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</si>
  <si>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</si>
  <si>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3a.1.1.1.13 </t>
    </r>
    <r>
      <rPr>
        <sz val="10"/>
        <color theme="1"/>
        <rFont val="標楷體"/>
        <family val="4"/>
        <charset val="136"/>
      </rPr>
      <t>一般商業汽車責任保險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</si>
  <si>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</si>
  <si>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 xml:space="preserve">3a.1.1.1.14 </t>
    </r>
    <r>
      <rPr>
        <sz val="10"/>
        <color theme="1"/>
        <rFont val="標楷體"/>
        <family val="4"/>
        <charset val="136"/>
      </rPr>
      <t>強制自用汽車責任保險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</si>
  <si>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</si>
  <si>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3a.1.1.1.15 </t>
    </r>
    <r>
      <rPr>
        <sz val="10"/>
        <color theme="1"/>
        <rFont val="標楷體"/>
        <family val="4"/>
        <charset val="136"/>
      </rPr>
      <t>強制商業汽車責任保險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</si>
  <si>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(16)</t>
    </r>
    <r>
      <rPr>
        <sz val="10"/>
        <color theme="1"/>
        <rFont val="標楷體"/>
        <family val="4"/>
        <charset val="136"/>
      </rPr>
      <t>列</t>
    </r>
    <phoneticPr fontId="28" type="noConversion"/>
  </si>
  <si>
    <r>
      <t xml:space="preserve">3a.1.1.1.16 </t>
    </r>
    <r>
      <rPr>
        <sz val="10"/>
        <color theme="1"/>
        <rFont val="標楷體"/>
        <family val="4"/>
        <charset val="136"/>
      </rPr>
      <t>強制機車責任保險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</si>
  <si>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(17)</t>
    </r>
    <r>
      <rPr>
        <sz val="10"/>
        <color theme="1"/>
        <rFont val="標楷體"/>
        <family val="4"/>
        <charset val="136"/>
      </rPr>
      <t>列</t>
    </r>
    <phoneticPr fontId="28" type="noConversion"/>
  </si>
  <si>
    <r>
      <t xml:space="preserve">3a.1.1.1.17 </t>
    </r>
    <r>
      <rPr>
        <sz val="10"/>
        <color theme="1"/>
        <rFont val="標楷體"/>
        <family val="4"/>
        <charset val="136"/>
      </rPr>
      <t>一般責任保險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</si>
  <si>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(18)</t>
    </r>
    <r>
      <rPr>
        <sz val="10"/>
        <color theme="1"/>
        <rFont val="標楷體"/>
        <family val="4"/>
        <charset val="136"/>
      </rPr>
      <t>列</t>
    </r>
    <phoneticPr fontId="28" type="noConversion"/>
  </si>
  <si>
    <r>
      <t xml:space="preserve">3a.1.1.1.18 </t>
    </r>
    <r>
      <rPr>
        <sz val="10"/>
        <color theme="1"/>
        <rFont val="標楷體"/>
        <family val="4"/>
        <charset val="136"/>
      </rPr>
      <t>專業責任保險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</si>
  <si>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(19)</t>
    </r>
    <r>
      <rPr>
        <sz val="10"/>
        <color theme="1"/>
        <rFont val="標楷體"/>
        <family val="4"/>
        <charset val="136"/>
      </rPr>
      <t>列</t>
    </r>
    <phoneticPr fontId="28" type="noConversion"/>
  </si>
  <si>
    <r>
      <t xml:space="preserve">3a.1.1.1.19 </t>
    </r>
    <r>
      <rPr>
        <sz val="10"/>
        <color theme="1"/>
        <rFont val="標楷體"/>
        <family val="4"/>
        <charset val="136"/>
      </rPr>
      <t>工程保險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</si>
  <si>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(20)</t>
    </r>
    <r>
      <rPr>
        <sz val="10"/>
        <color theme="1"/>
        <rFont val="標楷體"/>
        <family val="4"/>
        <charset val="136"/>
      </rPr>
      <t>列</t>
    </r>
    <phoneticPr fontId="28" type="noConversion"/>
  </si>
  <si>
    <r>
      <t xml:space="preserve">3a.1.1.1.20 </t>
    </r>
    <r>
      <rPr>
        <sz val="10"/>
        <color theme="1"/>
        <rFont val="標楷體"/>
        <family val="4"/>
        <charset val="136"/>
      </rPr>
      <t>核能保險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</si>
  <si>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(21)</t>
    </r>
    <r>
      <rPr>
        <sz val="10"/>
        <color theme="1"/>
        <rFont val="標楷體"/>
        <family val="4"/>
        <charset val="136"/>
      </rPr>
      <t>列</t>
    </r>
    <phoneticPr fontId="28" type="noConversion"/>
  </si>
  <si>
    <r>
      <t xml:space="preserve">3a.1.1.1.28 </t>
    </r>
    <r>
      <rPr>
        <sz val="10"/>
        <color theme="1"/>
        <rFont val="標楷體"/>
        <family val="4"/>
        <charset val="136"/>
      </rPr>
      <t>保證保險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</si>
  <si>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(22)</t>
    </r>
    <r>
      <rPr>
        <sz val="10"/>
        <color theme="1"/>
        <rFont val="標楷體"/>
        <family val="4"/>
        <charset val="136"/>
      </rPr>
      <t>列</t>
    </r>
    <phoneticPr fontId="28" type="noConversion"/>
  </si>
  <si>
    <r>
      <t xml:space="preserve">3a.1.1.1.22 </t>
    </r>
    <r>
      <rPr>
        <sz val="10"/>
        <color theme="1"/>
        <rFont val="標楷體"/>
        <family val="4"/>
        <charset val="136"/>
      </rPr>
      <t>信用保險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</si>
  <si>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(23)</t>
    </r>
    <r>
      <rPr>
        <sz val="10"/>
        <color theme="1"/>
        <rFont val="標楷體"/>
        <family val="4"/>
        <charset val="136"/>
      </rPr>
      <t>列</t>
    </r>
    <phoneticPr fontId="28" type="noConversion"/>
  </si>
  <si>
    <r>
      <t xml:space="preserve">3a.1.1.1.23 </t>
    </r>
    <r>
      <rPr>
        <sz val="10"/>
        <color theme="1"/>
        <rFont val="標楷體"/>
        <family val="4"/>
        <charset val="136"/>
      </rPr>
      <t>其他財產保險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</si>
  <si>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(24)</t>
    </r>
    <r>
      <rPr>
        <sz val="10"/>
        <color theme="1"/>
        <rFont val="標楷體"/>
        <family val="4"/>
        <charset val="136"/>
      </rPr>
      <t>列</t>
    </r>
    <phoneticPr fontId="28" type="noConversion"/>
  </si>
  <si>
    <r>
      <t xml:space="preserve">3a.1.1.1.24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</si>
  <si>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(25)</t>
    </r>
    <r>
      <rPr>
        <sz val="10"/>
        <color theme="1"/>
        <rFont val="標楷體"/>
        <family val="4"/>
        <charset val="136"/>
      </rPr>
      <t>列</t>
    </r>
    <phoneticPr fontId="28" type="noConversion"/>
  </si>
  <si>
    <r>
      <t xml:space="preserve">3a.1.1.1.25 </t>
    </r>
    <r>
      <rPr>
        <sz val="10"/>
        <color theme="1"/>
        <rFont val="標楷體"/>
        <family val="4"/>
        <charset val="136"/>
      </rPr>
      <t>非政策性地震險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</si>
  <si>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(26)</t>
    </r>
    <r>
      <rPr>
        <sz val="10"/>
        <color theme="1"/>
        <rFont val="標楷體"/>
        <family val="4"/>
        <charset val="136"/>
      </rPr>
      <t>列</t>
    </r>
    <phoneticPr fontId="28" type="noConversion"/>
  </si>
  <si>
    <r>
      <t xml:space="preserve">3a.1.1.1.26 </t>
    </r>
    <r>
      <rPr>
        <sz val="10"/>
        <color theme="1"/>
        <rFont val="標楷體"/>
        <family val="4"/>
        <charset val="136"/>
      </rPr>
      <t>個人綜合保險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</si>
  <si>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(27)</t>
    </r>
    <r>
      <rPr>
        <sz val="10"/>
        <color theme="1"/>
        <rFont val="標楷體"/>
        <family val="4"/>
        <charset val="136"/>
      </rPr>
      <t>列</t>
    </r>
    <phoneticPr fontId="28" type="noConversion"/>
  </si>
  <si>
    <r>
      <t xml:space="preserve">3a.1.1.1.27 </t>
    </r>
    <r>
      <rPr>
        <sz val="10"/>
        <color theme="1"/>
        <rFont val="標楷體"/>
        <family val="4"/>
        <charset val="136"/>
      </rPr>
      <t>商業綜合保險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</si>
  <si>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(28)</t>
    </r>
    <r>
      <rPr>
        <sz val="10"/>
        <color theme="1"/>
        <rFont val="標楷體"/>
        <family val="4"/>
        <charset val="136"/>
      </rPr>
      <t>列</t>
    </r>
    <phoneticPr fontId="28" type="noConversion"/>
  </si>
  <si>
    <r>
      <t xml:space="preserve">3a.1.1.1.28 </t>
    </r>
    <r>
      <rPr>
        <sz val="10"/>
        <color theme="1"/>
        <rFont val="標楷體"/>
        <family val="4"/>
        <charset val="136"/>
      </rPr>
      <t>颱風、洪水保險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</si>
  <si>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(29)</t>
    </r>
    <r>
      <rPr>
        <sz val="10"/>
        <color theme="1"/>
        <rFont val="標楷體"/>
        <family val="4"/>
        <charset val="136"/>
      </rPr>
      <t>列</t>
    </r>
    <phoneticPr fontId="28" type="noConversion"/>
  </si>
  <si>
    <r>
      <t xml:space="preserve">3a.1.1.1.29 </t>
    </r>
    <r>
      <rPr>
        <sz val="10"/>
        <color theme="1"/>
        <rFont val="標楷體"/>
        <family val="4"/>
        <charset val="136"/>
      </rPr>
      <t>政策性住宅地震基本保險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</si>
  <si>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(30)</t>
    </r>
    <r>
      <rPr>
        <sz val="10"/>
        <color theme="1"/>
        <rFont val="標楷體"/>
        <family val="4"/>
        <charset val="136"/>
      </rPr>
      <t>列</t>
    </r>
    <phoneticPr fontId="28" type="noConversion"/>
  </si>
  <si>
    <r>
      <t xml:space="preserve">3a.1.1.1.30 </t>
    </r>
    <r>
      <rPr>
        <sz val="10"/>
        <color theme="1"/>
        <rFont val="標楷體"/>
        <family val="4"/>
        <charset val="136"/>
      </rPr>
      <t>健康保險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</si>
  <si>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(31)</t>
    </r>
    <r>
      <rPr>
        <sz val="10"/>
        <color theme="1"/>
        <rFont val="標楷體"/>
        <family val="4"/>
        <charset val="136"/>
      </rPr>
      <t>列</t>
    </r>
    <phoneticPr fontId="28" type="noConversion"/>
  </si>
  <si>
    <r>
      <t>3a.1.1.2</t>
    </r>
    <r>
      <rPr>
        <sz val="10"/>
        <color theme="1"/>
        <rFont val="標楷體"/>
        <family val="4"/>
        <charset val="136"/>
      </rPr>
      <t>國外業務</t>
    </r>
    <phoneticPr fontId="28" type="noConversion"/>
  </si>
  <si>
    <r>
      <t xml:space="preserve">3a.1.1.2.1 </t>
    </r>
    <r>
      <rPr>
        <sz val="10"/>
        <color theme="1"/>
        <rFont val="標楷體"/>
        <family val="4"/>
        <charset val="136"/>
      </rPr>
      <t>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</si>
  <si>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(33)</t>
    </r>
    <r>
      <rPr>
        <sz val="10"/>
        <color theme="1"/>
        <rFont val="標楷體"/>
        <family val="4"/>
        <charset val="136"/>
      </rPr>
      <t>列</t>
    </r>
    <phoneticPr fontId="28" type="noConversion"/>
  </si>
  <si>
    <r>
      <t xml:space="preserve">3a.1.1.2.2 </t>
    </r>
    <r>
      <rPr>
        <sz val="10"/>
        <color theme="1"/>
        <rFont val="標楷體"/>
        <family val="4"/>
        <charset val="136"/>
      </rPr>
      <t>貨物海上保險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</si>
  <si>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(34)</t>
    </r>
    <r>
      <rPr>
        <sz val="10"/>
        <color theme="1"/>
        <rFont val="標楷體"/>
        <family val="4"/>
        <charset val="136"/>
      </rPr>
      <t>列</t>
    </r>
    <phoneticPr fontId="28" type="noConversion"/>
  </si>
  <si>
    <r>
      <t xml:space="preserve">3a.1.1.2.3 </t>
    </r>
    <r>
      <rPr>
        <sz val="10"/>
        <color theme="1"/>
        <rFont val="標楷體"/>
        <family val="4"/>
        <charset val="136"/>
      </rPr>
      <t>船體保險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</si>
  <si>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(35)</t>
    </r>
    <r>
      <rPr>
        <sz val="10"/>
        <color theme="1"/>
        <rFont val="標楷體"/>
        <family val="4"/>
        <charset val="136"/>
      </rPr>
      <t>列</t>
    </r>
    <phoneticPr fontId="28" type="noConversion"/>
  </si>
  <si>
    <r>
      <t xml:space="preserve">3a.1.1.2.4 </t>
    </r>
    <r>
      <rPr>
        <sz val="10"/>
        <color theme="1"/>
        <rFont val="標楷體"/>
        <family val="4"/>
        <charset val="136"/>
      </rPr>
      <t>漁船保險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</si>
  <si>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(36)</t>
    </r>
    <r>
      <rPr>
        <sz val="10"/>
        <color theme="1"/>
        <rFont val="標楷體"/>
        <family val="4"/>
        <charset val="136"/>
      </rPr>
      <t>列</t>
    </r>
    <phoneticPr fontId="28" type="noConversion"/>
  </si>
  <si>
    <r>
      <t xml:space="preserve">3a.1.1.2.5 </t>
    </r>
    <r>
      <rPr>
        <sz val="10"/>
        <color theme="1"/>
        <rFont val="標楷體"/>
        <family val="4"/>
        <charset val="136"/>
      </rPr>
      <t>汽車保險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</si>
  <si>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(37)</t>
    </r>
    <r>
      <rPr>
        <sz val="10"/>
        <color theme="1"/>
        <rFont val="標楷體"/>
        <family val="4"/>
        <charset val="136"/>
      </rPr>
      <t>列</t>
    </r>
    <phoneticPr fontId="28" type="noConversion"/>
  </si>
  <si>
    <r>
      <t xml:space="preserve">3a.1.1.2.6 </t>
    </r>
    <r>
      <rPr>
        <sz val="10"/>
        <color theme="1"/>
        <rFont val="標楷體"/>
        <family val="4"/>
        <charset val="136"/>
      </rPr>
      <t>航空保險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</si>
  <si>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(38)</t>
    </r>
    <r>
      <rPr>
        <sz val="10"/>
        <color theme="1"/>
        <rFont val="標楷體"/>
        <family val="4"/>
        <charset val="136"/>
      </rPr>
      <t>列</t>
    </r>
    <phoneticPr fontId="28" type="noConversion"/>
  </si>
  <si>
    <r>
      <t xml:space="preserve">3a.1.1.2.7 </t>
    </r>
    <r>
      <rPr>
        <sz val="10"/>
        <color theme="1"/>
        <rFont val="標楷體"/>
        <family val="4"/>
        <charset val="136"/>
      </rPr>
      <t>工程保險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</si>
  <si>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(39)</t>
    </r>
    <r>
      <rPr>
        <sz val="10"/>
        <color theme="1"/>
        <rFont val="標楷體"/>
        <family val="4"/>
        <charset val="136"/>
      </rPr>
      <t>列</t>
    </r>
    <phoneticPr fontId="28" type="noConversion"/>
  </si>
  <si>
    <r>
      <t xml:space="preserve">3a.1.1.2.8 </t>
    </r>
    <r>
      <rPr>
        <sz val="10"/>
        <color theme="1"/>
        <rFont val="標楷體"/>
        <family val="4"/>
        <charset val="136"/>
      </rPr>
      <t>其他財產保險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</si>
  <si>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(40)</t>
    </r>
    <r>
      <rPr>
        <sz val="10"/>
        <color theme="1"/>
        <rFont val="標楷體"/>
        <family val="4"/>
        <charset val="136"/>
      </rPr>
      <t>列</t>
    </r>
    <phoneticPr fontId="28" type="noConversion"/>
  </si>
  <si>
    <r>
      <t>3a.1.2</t>
    </r>
    <r>
      <rPr>
        <sz val="10"/>
        <color theme="1"/>
        <rFont val="標楷體"/>
        <family val="4"/>
        <charset val="136"/>
      </rPr>
      <t>人身保險業</t>
    </r>
    <phoneticPr fontId="28" type="noConversion"/>
  </si>
  <si>
    <r>
      <t>3a.1.2.1</t>
    </r>
    <r>
      <rPr>
        <sz val="10"/>
        <color theme="1"/>
        <rFont val="標楷體"/>
        <family val="4"/>
        <charset val="136"/>
      </rPr>
      <t>國內業務</t>
    </r>
    <phoneticPr fontId="28" type="noConversion"/>
  </si>
  <si>
    <r>
      <t xml:space="preserve">3a.1.2.1.1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</si>
  <si>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</si>
  <si>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3a.1.2.1.2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</si>
  <si>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</si>
  <si>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3a.1.2.1.3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</si>
  <si>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</si>
  <si>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3a.1.2.1.4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</si>
  <si>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</si>
  <si>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3a.1.2.1.5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</si>
  <si>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</si>
  <si>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3a.1.2.1.6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</si>
  <si>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</si>
  <si>
    <r>
      <t xml:space="preserve">3a.1.2.1.7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</si>
  <si>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</si>
  <si>
    <r>
      <t>3a.1.2.2</t>
    </r>
    <r>
      <rPr>
        <sz val="10"/>
        <color theme="1"/>
        <rFont val="標楷體"/>
        <family val="4"/>
        <charset val="136"/>
      </rPr>
      <t>國外業務</t>
    </r>
    <phoneticPr fontId="28" type="noConversion"/>
  </si>
  <si>
    <r>
      <t xml:space="preserve">3a.1.2.2.1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</si>
  <si>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</si>
  <si>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3a.1.2.2.2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</si>
  <si>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</si>
  <si>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3a.1.2.2.3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</si>
  <si>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</si>
  <si>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3a.1.2.2.4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</si>
  <si>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</si>
  <si>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3a.1.2.2.5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</si>
  <si>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</si>
  <si>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3a.2</t>
    </r>
    <r>
      <rPr>
        <sz val="10"/>
        <color theme="1"/>
        <rFont val="標楷體"/>
        <family val="4"/>
        <charset val="136"/>
      </rPr>
      <t>自留賠款準備金風險</t>
    </r>
    <r>
      <rPr>
        <sz val="10"/>
        <color theme="1"/>
        <rFont val="Book Antiqua"/>
        <family val="1"/>
      </rPr>
      <t>--</t>
    </r>
    <r>
      <rPr>
        <sz val="10"/>
        <color theme="1"/>
        <rFont val="標楷體"/>
        <family val="4"/>
        <charset val="136"/>
      </rPr>
      <t>非比例性業務</t>
    </r>
    <phoneticPr fontId="28" type="noConversion"/>
  </si>
  <si>
    <r>
      <t>3a.2.1</t>
    </r>
    <r>
      <rPr>
        <sz val="10"/>
        <color theme="1"/>
        <rFont val="標楷體"/>
        <family val="4"/>
        <charset val="136"/>
      </rPr>
      <t>財產保險業</t>
    </r>
    <phoneticPr fontId="28" type="noConversion"/>
  </si>
  <si>
    <r>
      <t xml:space="preserve">3a.2.1.1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</si>
  <si>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</si>
  <si>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3a.2.1.2 </t>
    </r>
    <r>
      <rPr>
        <sz val="10"/>
        <color theme="1"/>
        <rFont val="標楷體"/>
        <family val="4"/>
        <charset val="136"/>
      </rPr>
      <t>國外業務</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</si>
  <si>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(32)</t>
    </r>
    <r>
      <rPr>
        <sz val="10"/>
        <color theme="1"/>
        <rFont val="標楷體"/>
        <family val="4"/>
        <charset val="136"/>
      </rPr>
      <t>列</t>
    </r>
    <phoneticPr fontId="28" type="noConversion"/>
  </si>
  <si>
    <r>
      <t>3a.2.2</t>
    </r>
    <r>
      <rPr>
        <sz val="10"/>
        <color theme="1"/>
        <rFont val="標楷體"/>
        <family val="4"/>
        <charset val="136"/>
      </rPr>
      <t>人身保險業</t>
    </r>
    <phoneticPr fontId="28" type="noConversion"/>
  </si>
  <si>
    <r>
      <t xml:space="preserve">3a.2.2.1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</si>
  <si>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</si>
  <si>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3a.2.2.2 </t>
    </r>
    <r>
      <rPr>
        <sz val="10"/>
        <color theme="1"/>
        <rFont val="標楷體"/>
        <family val="4"/>
        <charset val="136"/>
      </rPr>
      <t>國外業務</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</si>
  <si>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(9)</t>
    </r>
    <r>
      <rPr>
        <sz val="10"/>
        <color theme="1"/>
        <rFont val="標楷體"/>
        <family val="4"/>
        <charset val="136"/>
      </rPr>
      <t>列</t>
    </r>
    <phoneticPr fontId="28" type="noConversion"/>
  </si>
  <si>
    <r>
      <t xml:space="preserve">3a.3 </t>
    </r>
    <r>
      <rPr>
        <sz val="10"/>
        <color theme="1"/>
        <rFont val="標楷體"/>
        <family val="4"/>
        <charset val="136"/>
      </rPr>
      <t>公司與市場差異性調整</t>
    </r>
    <phoneticPr fontId="28" type="noConversion"/>
  </si>
  <si>
    <r>
      <t xml:space="preserve">3a.4 </t>
    </r>
    <r>
      <rPr>
        <sz val="10"/>
        <color theme="1"/>
        <rFont val="標楷體"/>
        <family val="4"/>
        <charset val="136"/>
      </rPr>
      <t>損失集中調整</t>
    </r>
    <phoneticPr fontId="28" type="noConversion"/>
  </si>
  <si>
    <r>
      <t xml:space="preserve">3a.5 </t>
    </r>
    <r>
      <rPr>
        <sz val="10"/>
        <color theme="1"/>
        <rFont val="標楷體"/>
        <family val="4"/>
        <charset val="136"/>
      </rPr>
      <t>成長風險</t>
    </r>
    <phoneticPr fontId="28" type="noConversion"/>
  </si>
  <si>
    <r>
      <t xml:space="preserve">  </t>
    </r>
    <r>
      <rPr>
        <sz val="10"/>
        <color theme="1"/>
        <rFont val="標楷體"/>
        <family val="4"/>
        <charset val="136"/>
      </rPr>
      <t>【自留賠款準備金風險】合計</t>
    </r>
    <phoneticPr fontId="28" type="noConversion"/>
  </si>
  <si>
    <r>
      <t xml:space="preserve">R3b </t>
    </r>
    <r>
      <rPr>
        <sz val="10"/>
        <color theme="1"/>
        <rFont val="標楷體"/>
        <family val="4"/>
        <charset val="136"/>
      </rPr>
      <t>保費風險</t>
    </r>
    <phoneticPr fontId="28" type="noConversion"/>
  </si>
  <si>
    <r>
      <t xml:space="preserve">3b.1 </t>
    </r>
    <r>
      <rPr>
        <sz val="10"/>
        <color theme="1"/>
        <rFont val="標楷體"/>
        <family val="4"/>
        <charset val="136"/>
      </rPr>
      <t>自留保費風險</t>
    </r>
    <r>
      <rPr>
        <sz val="10"/>
        <color theme="1"/>
        <rFont val="Book Antiqua"/>
        <family val="1"/>
      </rPr>
      <t>-</t>
    </r>
    <r>
      <rPr>
        <sz val="10"/>
        <color theme="1"/>
        <rFont val="標楷體"/>
        <family val="4"/>
        <charset val="136"/>
      </rPr>
      <t>比例性業務</t>
    </r>
    <phoneticPr fontId="28" type="noConversion"/>
  </si>
  <si>
    <r>
      <t>3b.1.1</t>
    </r>
    <r>
      <rPr>
        <sz val="10"/>
        <color theme="1"/>
        <rFont val="標楷體"/>
        <family val="4"/>
        <charset val="136"/>
      </rPr>
      <t>財產保險業</t>
    </r>
    <phoneticPr fontId="28" type="noConversion"/>
  </si>
  <si>
    <r>
      <t>3b.1.1.1</t>
    </r>
    <r>
      <rPr>
        <sz val="10"/>
        <color theme="1"/>
        <rFont val="標楷體"/>
        <family val="4"/>
        <charset val="136"/>
      </rPr>
      <t>國內業務</t>
    </r>
    <phoneticPr fontId="28" type="noConversion"/>
  </si>
  <si>
    <r>
      <t xml:space="preserve">3b.1.1.1.1   </t>
    </r>
    <r>
      <rPr>
        <sz val="10"/>
        <color theme="1"/>
        <rFont val="標楷體"/>
        <family val="4"/>
        <charset val="136"/>
      </rPr>
      <t>一年期住宅火災保險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</si>
  <si>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t>
    </r>
    <r>
      <rPr>
        <sz val="10"/>
        <color theme="1"/>
        <rFont val="標楷體"/>
        <family val="4"/>
        <charset val="136"/>
      </rPr>
      <t>列</t>
    </r>
  </si>
  <si>
    <r>
      <t xml:space="preserve">3b.1.1.1.2   </t>
    </r>
    <r>
      <rPr>
        <sz val="10"/>
        <color theme="1"/>
        <rFont val="標楷體"/>
        <family val="4"/>
        <charset val="136"/>
      </rPr>
      <t>長期住宅火災保險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</si>
  <si>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t>
    </r>
    <r>
      <rPr>
        <sz val="10"/>
        <color theme="1"/>
        <rFont val="標楷體"/>
        <family val="4"/>
        <charset val="136"/>
      </rPr>
      <t>列</t>
    </r>
  </si>
  <si>
    <r>
      <t xml:space="preserve">3b.1.1.1.3   </t>
    </r>
    <r>
      <rPr>
        <sz val="10"/>
        <color theme="1"/>
        <rFont val="標楷體"/>
        <family val="4"/>
        <charset val="136"/>
      </rPr>
      <t>一年期商業火災保險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</si>
  <si>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t>
    </r>
    <r>
      <rPr>
        <sz val="10"/>
        <color theme="1"/>
        <rFont val="標楷體"/>
        <family val="4"/>
        <charset val="136"/>
      </rPr>
      <t>列</t>
    </r>
  </si>
  <si>
    <r>
      <t xml:space="preserve">3b.1.1.1.4   </t>
    </r>
    <r>
      <rPr>
        <sz val="10"/>
        <color theme="1"/>
        <rFont val="標楷體"/>
        <family val="4"/>
        <charset val="136"/>
      </rPr>
      <t>長期商業火災保險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</si>
  <si>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(5)</t>
    </r>
    <r>
      <rPr>
        <sz val="10"/>
        <color theme="1"/>
        <rFont val="標楷體"/>
        <family val="4"/>
        <charset val="136"/>
      </rPr>
      <t>列</t>
    </r>
  </si>
  <si>
    <r>
      <t xml:space="preserve">3b.1.1.1.5   </t>
    </r>
    <r>
      <rPr>
        <sz val="10"/>
        <color theme="1"/>
        <rFont val="標楷體"/>
        <family val="4"/>
        <charset val="136"/>
      </rPr>
      <t>內陸運輸保險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</si>
  <si>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(6)</t>
    </r>
    <r>
      <rPr>
        <sz val="10"/>
        <color theme="1"/>
        <rFont val="標楷體"/>
        <family val="4"/>
        <charset val="136"/>
      </rPr>
      <t>列</t>
    </r>
  </si>
  <si>
    <r>
      <t xml:space="preserve">3b.1.1.1.6   </t>
    </r>
    <r>
      <rPr>
        <sz val="10"/>
        <color theme="1"/>
        <rFont val="標楷體"/>
        <family val="4"/>
        <charset val="136"/>
      </rPr>
      <t>貨物運輸保險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</si>
  <si>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(7)</t>
    </r>
    <r>
      <rPr>
        <sz val="10"/>
        <color theme="1"/>
        <rFont val="標楷體"/>
        <family val="4"/>
        <charset val="136"/>
      </rPr>
      <t>列</t>
    </r>
  </si>
  <si>
    <r>
      <t xml:space="preserve">3b.1.1.1.7   </t>
    </r>
    <r>
      <rPr>
        <sz val="10"/>
        <color theme="1"/>
        <rFont val="標楷體"/>
        <family val="4"/>
        <charset val="136"/>
      </rPr>
      <t>船體保險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</si>
  <si>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(8)</t>
    </r>
    <r>
      <rPr>
        <sz val="10"/>
        <color theme="1"/>
        <rFont val="標楷體"/>
        <family val="4"/>
        <charset val="136"/>
      </rPr>
      <t>列</t>
    </r>
  </si>
  <si>
    <r>
      <t xml:space="preserve">3b.1.1.1.8   </t>
    </r>
    <r>
      <rPr>
        <sz val="10"/>
        <color theme="1"/>
        <rFont val="標楷體"/>
        <family val="4"/>
        <charset val="136"/>
      </rPr>
      <t>漁船保險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</si>
  <si>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(9)</t>
    </r>
    <r>
      <rPr>
        <sz val="10"/>
        <color theme="1"/>
        <rFont val="標楷體"/>
        <family val="4"/>
        <charset val="136"/>
      </rPr>
      <t>列</t>
    </r>
  </si>
  <si>
    <r>
      <t xml:space="preserve">3b.1.1.1.9   </t>
    </r>
    <r>
      <rPr>
        <sz val="10"/>
        <color theme="1"/>
        <rFont val="標楷體"/>
        <family val="4"/>
        <charset val="136"/>
      </rPr>
      <t>航空保險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</si>
  <si>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(10)</t>
    </r>
    <r>
      <rPr>
        <sz val="10"/>
        <color theme="1"/>
        <rFont val="標楷體"/>
        <family val="4"/>
        <charset val="136"/>
      </rPr>
      <t>列</t>
    </r>
  </si>
  <si>
    <r>
      <t xml:space="preserve">3b.1.1.1.10 </t>
    </r>
    <r>
      <rPr>
        <sz val="10"/>
        <color theme="1"/>
        <rFont val="標楷體"/>
        <family val="4"/>
        <charset val="136"/>
      </rPr>
      <t>一般自用汽車財產損失保險</t>
    </r>
    <r>
      <rPr>
        <sz val="10"/>
        <color theme="1"/>
        <rFont val="Book Antiqua"/>
        <family val="1"/>
      </rPr>
      <t xml:space="preserve"> </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</si>
  <si>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(11)</t>
    </r>
    <r>
      <rPr>
        <sz val="10"/>
        <color theme="1"/>
        <rFont val="標楷體"/>
        <family val="4"/>
        <charset val="136"/>
      </rPr>
      <t>列</t>
    </r>
  </si>
  <si>
    <r>
      <t xml:space="preserve">3b.1.1.1.11 </t>
    </r>
    <r>
      <rPr>
        <sz val="10"/>
        <color theme="1"/>
        <rFont val="標楷體"/>
        <family val="4"/>
        <charset val="136"/>
      </rPr>
      <t>一般商業汽車財產損失保險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</si>
  <si>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(12)</t>
    </r>
    <r>
      <rPr>
        <sz val="10"/>
        <color theme="1"/>
        <rFont val="標楷體"/>
        <family val="4"/>
        <charset val="136"/>
      </rPr>
      <t>列</t>
    </r>
  </si>
  <si>
    <r>
      <t xml:space="preserve">3b.1.1.1.12 </t>
    </r>
    <r>
      <rPr>
        <sz val="10"/>
        <color theme="1"/>
        <rFont val="標楷體"/>
        <family val="4"/>
        <charset val="136"/>
      </rPr>
      <t>一般自用汽車責任保險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</si>
  <si>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(13)</t>
    </r>
    <r>
      <rPr>
        <sz val="10"/>
        <color theme="1"/>
        <rFont val="標楷體"/>
        <family val="4"/>
        <charset val="136"/>
      </rPr>
      <t>列</t>
    </r>
  </si>
  <si>
    <r>
      <t xml:space="preserve">3b.1.1.1.13 </t>
    </r>
    <r>
      <rPr>
        <sz val="10"/>
        <color theme="1"/>
        <rFont val="標楷體"/>
        <family val="4"/>
        <charset val="136"/>
      </rPr>
      <t>一般商業汽車責任保險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</si>
  <si>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(14)</t>
    </r>
    <r>
      <rPr>
        <sz val="10"/>
        <color theme="1"/>
        <rFont val="標楷體"/>
        <family val="4"/>
        <charset val="136"/>
      </rPr>
      <t>列</t>
    </r>
  </si>
  <si>
    <r>
      <t xml:space="preserve">3b.1.1.1.14 </t>
    </r>
    <r>
      <rPr>
        <sz val="10"/>
        <color theme="1"/>
        <rFont val="標楷體"/>
        <family val="4"/>
        <charset val="136"/>
      </rPr>
      <t>強制自用汽車責任保險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</si>
  <si>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</si>
  <si>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3b.1.1.1.15 </t>
    </r>
    <r>
      <rPr>
        <sz val="10"/>
        <color theme="1"/>
        <rFont val="標楷體"/>
        <family val="4"/>
        <charset val="136"/>
      </rPr>
      <t>強制商業汽車責任保險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</si>
  <si>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(16)</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</si>
  <si>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(17)</t>
    </r>
    <r>
      <rPr>
        <sz val="10"/>
        <color theme="1"/>
        <rFont val="標楷體"/>
        <family val="4"/>
        <charset val="136"/>
      </rPr>
      <t>列</t>
    </r>
    <phoneticPr fontId="28" type="noConversion"/>
  </si>
  <si>
    <r>
      <t xml:space="preserve">3b.1.1.1.17 </t>
    </r>
    <r>
      <rPr>
        <sz val="10"/>
        <color theme="1"/>
        <rFont val="標楷體"/>
        <family val="4"/>
        <charset val="136"/>
      </rPr>
      <t>一般責任保險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</si>
  <si>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(18)</t>
    </r>
    <r>
      <rPr>
        <sz val="10"/>
        <color theme="1"/>
        <rFont val="標楷體"/>
        <family val="4"/>
        <charset val="136"/>
      </rPr>
      <t>列</t>
    </r>
  </si>
  <si>
    <r>
      <t xml:space="preserve">3b.1.1.1.18 </t>
    </r>
    <r>
      <rPr>
        <sz val="10"/>
        <color theme="1"/>
        <rFont val="標楷體"/>
        <family val="4"/>
        <charset val="136"/>
      </rPr>
      <t>專業責任保險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</si>
  <si>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(19)</t>
    </r>
    <r>
      <rPr>
        <sz val="10"/>
        <color theme="1"/>
        <rFont val="標楷體"/>
        <family val="4"/>
        <charset val="136"/>
      </rPr>
      <t>列</t>
    </r>
  </si>
  <si>
    <r>
      <t xml:space="preserve">3b.1.1.1.19 </t>
    </r>
    <r>
      <rPr>
        <sz val="10"/>
        <color theme="1"/>
        <rFont val="標楷體"/>
        <family val="4"/>
        <charset val="136"/>
      </rPr>
      <t>工程保險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</si>
  <si>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(20)</t>
    </r>
    <r>
      <rPr>
        <sz val="10"/>
        <color theme="1"/>
        <rFont val="標楷體"/>
        <family val="4"/>
        <charset val="136"/>
      </rPr>
      <t>列</t>
    </r>
  </si>
  <si>
    <r>
      <t xml:space="preserve">3b.1.1.1.20 </t>
    </r>
    <r>
      <rPr>
        <sz val="10"/>
        <color theme="1"/>
        <rFont val="標楷體"/>
        <family val="4"/>
        <charset val="136"/>
      </rPr>
      <t>核能保險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</si>
  <si>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(21)</t>
    </r>
    <r>
      <rPr>
        <sz val="10"/>
        <color theme="1"/>
        <rFont val="標楷體"/>
        <family val="4"/>
        <charset val="136"/>
      </rPr>
      <t>列</t>
    </r>
  </si>
  <si>
    <r>
      <t xml:space="preserve">3b.1.1.1.21 </t>
    </r>
    <r>
      <rPr>
        <sz val="10"/>
        <color theme="1"/>
        <rFont val="標楷體"/>
        <family val="4"/>
        <charset val="136"/>
      </rPr>
      <t>保證保險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</si>
  <si>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(22)</t>
    </r>
    <r>
      <rPr>
        <sz val="10"/>
        <color theme="1"/>
        <rFont val="標楷體"/>
        <family val="4"/>
        <charset val="136"/>
      </rPr>
      <t>列</t>
    </r>
  </si>
  <si>
    <r>
      <t xml:space="preserve">3b.1.1.1.22 </t>
    </r>
    <r>
      <rPr>
        <sz val="10"/>
        <color theme="1"/>
        <rFont val="標楷體"/>
        <family val="4"/>
        <charset val="136"/>
      </rPr>
      <t>信用保險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</si>
  <si>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(23)</t>
    </r>
    <r>
      <rPr>
        <sz val="10"/>
        <color theme="1"/>
        <rFont val="標楷體"/>
        <family val="4"/>
        <charset val="136"/>
      </rPr>
      <t>列</t>
    </r>
  </si>
  <si>
    <r>
      <t xml:space="preserve">3b.1.1.1.23 </t>
    </r>
    <r>
      <rPr>
        <sz val="10"/>
        <color theme="1"/>
        <rFont val="標楷體"/>
        <family val="4"/>
        <charset val="136"/>
      </rPr>
      <t>其他財產保險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</si>
  <si>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(24)</t>
    </r>
    <r>
      <rPr>
        <sz val="10"/>
        <color theme="1"/>
        <rFont val="標楷體"/>
        <family val="4"/>
        <charset val="136"/>
      </rPr>
      <t>列</t>
    </r>
  </si>
  <si>
    <r>
      <t xml:space="preserve">3b.1.1.1.24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</si>
  <si>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(25)</t>
    </r>
    <r>
      <rPr>
        <sz val="10"/>
        <color theme="1"/>
        <rFont val="標楷體"/>
        <family val="4"/>
        <charset val="136"/>
      </rPr>
      <t>列</t>
    </r>
  </si>
  <si>
    <r>
      <t xml:space="preserve">3b.1.1.1.25 </t>
    </r>
    <r>
      <rPr>
        <sz val="10"/>
        <color theme="1"/>
        <rFont val="標楷體"/>
        <family val="4"/>
        <charset val="136"/>
      </rPr>
      <t>非政策性地震險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</si>
  <si>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(26)</t>
    </r>
    <r>
      <rPr>
        <sz val="10"/>
        <color theme="1"/>
        <rFont val="標楷體"/>
        <family val="4"/>
        <charset val="136"/>
      </rPr>
      <t>列</t>
    </r>
  </si>
  <si>
    <r>
      <t xml:space="preserve">3b.1.1.1.26 </t>
    </r>
    <r>
      <rPr>
        <sz val="10"/>
        <color theme="1"/>
        <rFont val="標楷體"/>
        <family val="4"/>
        <charset val="136"/>
      </rPr>
      <t>個人綜合保險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</si>
  <si>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(27)</t>
    </r>
    <r>
      <rPr>
        <sz val="10"/>
        <color theme="1"/>
        <rFont val="標楷體"/>
        <family val="4"/>
        <charset val="136"/>
      </rPr>
      <t>列</t>
    </r>
  </si>
  <si>
    <r>
      <t xml:space="preserve">3b.1.1.1.27 </t>
    </r>
    <r>
      <rPr>
        <sz val="10"/>
        <color theme="1"/>
        <rFont val="標楷體"/>
        <family val="4"/>
        <charset val="136"/>
      </rPr>
      <t>商業綜合保險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</si>
  <si>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(28)</t>
    </r>
    <r>
      <rPr>
        <sz val="10"/>
        <color theme="1"/>
        <rFont val="標楷體"/>
        <family val="4"/>
        <charset val="136"/>
      </rPr>
      <t>列</t>
    </r>
  </si>
  <si>
    <r>
      <t>3b.1.1.1.28</t>
    </r>
    <r>
      <rPr>
        <sz val="10"/>
        <color theme="1"/>
        <rFont val="標楷體"/>
        <family val="4"/>
        <charset val="136"/>
      </rPr>
      <t>颱風、洪水保險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</si>
  <si>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(29)</t>
    </r>
    <r>
      <rPr>
        <sz val="10"/>
        <color theme="1"/>
        <rFont val="標楷體"/>
        <family val="4"/>
        <charset val="136"/>
      </rPr>
      <t>列</t>
    </r>
  </si>
  <si>
    <r>
      <t xml:space="preserve">3b.1.1.1.29 </t>
    </r>
    <r>
      <rPr>
        <sz val="10"/>
        <color theme="1"/>
        <rFont val="標楷體"/>
        <family val="4"/>
        <charset val="136"/>
      </rPr>
      <t>政策性住宅地震基本保險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</si>
  <si>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(30)</t>
    </r>
    <r>
      <rPr>
        <sz val="10"/>
        <color theme="1"/>
        <rFont val="標楷體"/>
        <family val="4"/>
        <charset val="136"/>
      </rPr>
      <t>列</t>
    </r>
  </si>
  <si>
    <r>
      <t xml:space="preserve">3b.1.1.1.30 </t>
    </r>
    <r>
      <rPr>
        <sz val="10"/>
        <color theme="1"/>
        <rFont val="標楷體"/>
        <family val="4"/>
        <charset val="136"/>
      </rPr>
      <t>健康保險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</si>
  <si>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(31)</t>
    </r>
    <r>
      <rPr>
        <sz val="10"/>
        <color theme="1"/>
        <rFont val="標楷體"/>
        <family val="4"/>
        <charset val="136"/>
      </rPr>
      <t>列</t>
    </r>
    <phoneticPr fontId="28" type="noConversion"/>
  </si>
  <si>
    <r>
      <t>3b.1.1.2</t>
    </r>
    <r>
      <rPr>
        <sz val="10"/>
        <color theme="1"/>
        <rFont val="標楷體"/>
        <family val="4"/>
        <charset val="136"/>
      </rPr>
      <t>國外業務</t>
    </r>
    <phoneticPr fontId="28" type="noConversion"/>
  </si>
  <si>
    <r>
      <t xml:space="preserve">3b.1.1.2.1 </t>
    </r>
    <r>
      <rPr>
        <sz val="10"/>
        <color theme="1"/>
        <rFont val="標楷體"/>
        <family val="4"/>
        <charset val="136"/>
      </rPr>
      <t>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</si>
  <si>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(33)</t>
    </r>
    <r>
      <rPr>
        <sz val="10"/>
        <color theme="1"/>
        <rFont val="標楷體"/>
        <family val="4"/>
        <charset val="136"/>
      </rPr>
      <t>列</t>
    </r>
    <phoneticPr fontId="28" type="noConversion"/>
  </si>
  <si>
    <r>
      <t xml:space="preserve">3b.1.1.2.2 </t>
    </r>
    <r>
      <rPr>
        <sz val="10"/>
        <color theme="1"/>
        <rFont val="標楷體"/>
        <family val="4"/>
        <charset val="136"/>
      </rPr>
      <t>貨物海上保險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</si>
  <si>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(34)</t>
    </r>
    <r>
      <rPr>
        <sz val="10"/>
        <color theme="1"/>
        <rFont val="標楷體"/>
        <family val="4"/>
        <charset val="136"/>
      </rPr>
      <t>列</t>
    </r>
    <phoneticPr fontId="28" type="noConversion"/>
  </si>
  <si>
    <r>
      <t xml:space="preserve">3b.1.1.2.3 </t>
    </r>
    <r>
      <rPr>
        <sz val="10"/>
        <color theme="1"/>
        <rFont val="標楷體"/>
        <family val="4"/>
        <charset val="136"/>
      </rPr>
      <t>船體保險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</si>
  <si>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(35)</t>
    </r>
    <r>
      <rPr>
        <sz val="10"/>
        <color theme="1"/>
        <rFont val="標楷體"/>
        <family val="4"/>
        <charset val="136"/>
      </rPr>
      <t>列</t>
    </r>
    <phoneticPr fontId="28" type="noConversion"/>
  </si>
  <si>
    <r>
      <t xml:space="preserve">3b.1.1.2.4 </t>
    </r>
    <r>
      <rPr>
        <sz val="10"/>
        <color theme="1"/>
        <rFont val="標楷體"/>
        <family val="4"/>
        <charset val="136"/>
      </rPr>
      <t>漁船保險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</si>
  <si>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(36)</t>
    </r>
    <r>
      <rPr>
        <sz val="10"/>
        <color theme="1"/>
        <rFont val="標楷體"/>
        <family val="4"/>
        <charset val="136"/>
      </rPr>
      <t>列</t>
    </r>
    <phoneticPr fontId="28" type="noConversion"/>
  </si>
  <si>
    <r>
      <t xml:space="preserve">3b.1.1.2.5 </t>
    </r>
    <r>
      <rPr>
        <sz val="10"/>
        <color theme="1"/>
        <rFont val="標楷體"/>
        <family val="4"/>
        <charset val="136"/>
      </rPr>
      <t>汽車保險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</si>
  <si>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(37)</t>
    </r>
    <r>
      <rPr>
        <sz val="10"/>
        <color theme="1"/>
        <rFont val="標楷體"/>
        <family val="4"/>
        <charset val="136"/>
      </rPr>
      <t>列</t>
    </r>
    <phoneticPr fontId="28" type="noConversion"/>
  </si>
  <si>
    <r>
      <t xml:space="preserve">3b.1.1.2.6 </t>
    </r>
    <r>
      <rPr>
        <sz val="10"/>
        <color theme="1"/>
        <rFont val="標楷體"/>
        <family val="4"/>
        <charset val="136"/>
      </rPr>
      <t>航空保險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</si>
  <si>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(38)</t>
    </r>
    <r>
      <rPr>
        <sz val="10"/>
        <color theme="1"/>
        <rFont val="標楷體"/>
        <family val="4"/>
        <charset val="136"/>
      </rPr>
      <t>列</t>
    </r>
    <phoneticPr fontId="28" type="noConversion"/>
  </si>
  <si>
    <r>
      <t xml:space="preserve">3b.1.1.2.7 </t>
    </r>
    <r>
      <rPr>
        <sz val="10"/>
        <color theme="1"/>
        <rFont val="標楷體"/>
        <family val="4"/>
        <charset val="136"/>
      </rPr>
      <t>工程保險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</si>
  <si>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(39)</t>
    </r>
    <r>
      <rPr>
        <sz val="10"/>
        <color theme="1"/>
        <rFont val="標楷體"/>
        <family val="4"/>
        <charset val="136"/>
      </rPr>
      <t>列</t>
    </r>
    <phoneticPr fontId="28" type="noConversion"/>
  </si>
  <si>
    <r>
      <t xml:space="preserve">3b.1.1.2.8 </t>
    </r>
    <r>
      <rPr>
        <sz val="10"/>
        <color theme="1"/>
        <rFont val="標楷體"/>
        <family val="4"/>
        <charset val="136"/>
      </rPr>
      <t>其他財產保險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</si>
  <si>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(40)</t>
    </r>
    <r>
      <rPr>
        <sz val="10"/>
        <color theme="1"/>
        <rFont val="標楷體"/>
        <family val="4"/>
        <charset val="136"/>
      </rPr>
      <t>列</t>
    </r>
    <phoneticPr fontId="28" type="noConversion"/>
  </si>
  <si>
    <r>
      <t>3b.1.2</t>
    </r>
    <r>
      <rPr>
        <sz val="10"/>
        <color theme="1"/>
        <rFont val="標楷體"/>
        <family val="4"/>
        <charset val="136"/>
      </rPr>
      <t>人身保險業</t>
    </r>
    <phoneticPr fontId="28" type="noConversion"/>
  </si>
  <si>
    <r>
      <t>3b.1.2.1</t>
    </r>
    <r>
      <rPr>
        <sz val="10"/>
        <color theme="1"/>
        <rFont val="標楷體"/>
        <family val="4"/>
        <charset val="136"/>
      </rPr>
      <t>國內業務</t>
    </r>
    <phoneticPr fontId="28" type="noConversion"/>
  </si>
  <si>
    <r>
      <t xml:space="preserve">3b.1.2.1.1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</si>
  <si>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</si>
  <si>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3b.1.2.1.2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</si>
  <si>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</si>
  <si>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3b.1.2.1.3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</si>
  <si>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</si>
  <si>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3b.1.2.1.4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</si>
  <si>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</si>
  <si>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3b.1.2.1.5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</si>
  <si>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</si>
  <si>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3b.1.2.1.6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</si>
  <si>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2.1</t>
    </r>
    <r>
      <rPr>
        <sz val="10"/>
        <color theme="1"/>
        <rFont val="標楷體"/>
        <family val="4"/>
        <charset val="136"/>
      </rPr>
      <t>個人壽險風險資本額</t>
    </r>
  </si>
  <si>
    <r>
      <t xml:space="preserve">3b.1.2.1.7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</si>
  <si>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2.2</t>
    </r>
    <r>
      <rPr>
        <sz val="10"/>
        <color theme="1"/>
        <rFont val="標楷體"/>
        <family val="4"/>
        <charset val="136"/>
      </rPr>
      <t>年金保險風險資本額</t>
    </r>
  </si>
  <si>
    <r>
      <t>3b.1.2.2</t>
    </r>
    <r>
      <rPr>
        <sz val="10"/>
        <color theme="1"/>
        <rFont val="標楷體"/>
        <family val="4"/>
        <charset val="136"/>
      </rPr>
      <t>國外業務</t>
    </r>
    <phoneticPr fontId="28" type="noConversion"/>
  </si>
  <si>
    <r>
      <t xml:space="preserve">3b.1.2.2.1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</si>
  <si>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</si>
  <si>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3b.1.2.2.2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</si>
  <si>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</si>
  <si>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3b.1.2.2.3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</si>
  <si>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</si>
  <si>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3b.1.2.2.4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</si>
  <si>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</si>
  <si>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3b.1.2.2.5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</si>
  <si>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</si>
  <si>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3b.2</t>
    </r>
    <r>
      <rPr>
        <sz val="10"/>
        <color theme="1"/>
        <rFont val="標楷體"/>
        <family val="4"/>
        <charset val="136"/>
      </rPr>
      <t>自留保費風險</t>
    </r>
    <r>
      <rPr>
        <sz val="10"/>
        <color theme="1"/>
        <rFont val="Book Antiqua"/>
        <family val="1"/>
      </rPr>
      <t>--</t>
    </r>
    <r>
      <rPr>
        <sz val="10"/>
        <color theme="1"/>
        <rFont val="標楷體"/>
        <family val="4"/>
        <charset val="136"/>
      </rPr>
      <t>非比例性業務</t>
    </r>
    <phoneticPr fontId="28" type="noConversion"/>
  </si>
  <si>
    <r>
      <t>3b.2.1</t>
    </r>
    <r>
      <rPr>
        <sz val="10"/>
        <color theme="1"/>
        <rFont val="標楷體"/>
        <family val="4"/>
        <charset val="136"/>
      </rPr>
      <t>財產保險業</t>
    </r>
    <phoneticPr fontId="28" type="noConversion"/>
  </si>
  <si>
    <r>
      <t xml:space="preserve">3b.2.1.1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</si>
  <si>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</si>
  <si>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3b.2.1.2 </t>
    </r>
    <r>
      <rPr>
        <sz val="10"/>
        <color theme="1"/>
        <rFont val="標楷體"/>
        <family val="4"/>
        <charset val="136"/>
      </rPr>
      <t>國外業務</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</si>
  <si>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(31)</t>
    </r>
    <r>
      <rPr>
        <sz val="10"/>
        <color theme="1"/>
        <rFont val="標楷體"/>
        <family val="4"/>
        <charset val="136"/>
      </rPr>
      <t>列</t>
    </r>
    <phoneticPr fontId="28" type="noConversion"/>
  </si>
  <si>
    <r>
      <t>3b.2.2</t>
    </r>
    <r>
      <rPr>
        <sz val="10"/>
        <color theme="1"/>
        <rFont val="標楷體"/>
        <family val="4"/>
        <charset val="136"/>
      </rPr>
      <t>人身保險業</t>
    </r>
    <phoneticPr fontId="28" type="noConversion"/>
  </si>
  <si>
    <r>
      <t xml:space="preserve">3b.2.2.1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</si>
  <si>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</si>
  <si>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3b.2.2.2 </t>
    </r>
    <r>
      <rPr>
        <sz val="10"/>
        <color theme="1"/>
        <rFont val="標楷體"/>
        <family val="4"/>
        <charset val="136"/>
      </rPr>
      <t>國外業務</t>
    </r>
    <phoneticPr fontId="28"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</si>
  <si>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(7)</t>
    </r>
    <r>
      <rPr>
        <sz val="10"/>
        <color theme="1"/>
        <rFont val="標楷體"/>
        <family val="4"/>
        <charset val="136"/>
      </rPr>
      <t>列</t>
    </r>
    <phoneticPr fontId="28" type="noConversion"/>
  </si>
  <si>
    <r>
      <t xml:space="preserve">3b.3 </t>
    </r>
    <r>
      <rPr>
        <sz val="10"/>
        <color theme="1"/>
        <rFont val="標楷體"/>
        <family val="4"/>
        <charset val="136"/>
      </rPr>
      <t>公司與市場差異性調整</t>
    </r>
    <phoneticPr fontId="28" type="noConversion"/>
  </si>
  <si>
    <r>
      <t xml:space="preserve">3b.4 </t>
    </r>
    <r>
      <rPr>
        <sz val="10"/>
        <color theme="1"/>
        <rFont val="標楷體"/>
        <family val="4"/>
        <charset val="136"/>
      </rPr>
      <t>損失集中調整</t>
    </r>
    <phoneticPr fontId="28" type="noConversion"/>
  </si>
  <si>
    <r>
      <t xml:space="preserve">3b.5 </t>
    </r>
    <r>
      <rPr>
        <sz val="10"/>
        <color theme="1"/>
        <rFont val="標楷體"/>
        <family val="4"/>
        <charset val="136"/>
      </rPr>
      <t>成長風險</t>
    </r>
    <phoneticPr fontId="28" type="noConversion"/>
  </si>
  <si>
    <r>
      <t xml:space="preserve">  </t>
    </r>
    <r>
      <rPr>
        <sz val="10"/>
        <color theme="1"/>
        <rFont val="標楷體"/>
        <family val="4"/>
        <charset val="136"/>
      </rPr>
      <t>【保費風險】合計</t>
    </r>
    <phoneticPr fontId="28" type="noConversion"/>
  </si>
  <si>
    <r>
      <rPr>
        <b/>
        <sz val="10"/>
        <color theme="1"/>
        <rFont val="標楷體"/>
        <family val="4"/>
        <charset val="136"/>
      </rPr>
      <t>《核保風險》總計</t>
    </r>
    <phoneticPr fontId="28" type="noConversion"/>
  </si>
  <si>
    <r>
      <rPr>
        <sz val="10"/>
        <color theme="1"/>
        <rFont val="標楷體"/>
        <family val="4"/>
        <charset val="136"/>
      </rPr>
      <t>註</t>
    </r>
    <r>
      <rPr>
        <sz val="10"/>
        <color theme="1"/>
        <rFont val="Book Antiqua"/>
        <family val="1"/>
      </rPr>
      <t>1</t>
    </r>
    <r>
      <rPr>
        <sz val="10"/>
        <color theme="1"/>
        <rFont val="標楷體"/>
        <family val="4"/>
        <charset val="136"/>
      </rPr>
      <t>：填報半年報報表時，資料來源表之數值僅包含本半年度金額，應加計前一年度下半年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</si>
  <si>
    <r>
      <rPr>
        <sz val="10"/>
        <color theme="1"/>
        <rFont val="標楷體"/>
        <family val="4"/>
        <charset val="136"/>
      </rPr>
      <t>註</t>
    </r>
    <r>
      <rPr>
        <sz val="10"/>
        <color theme="1"/>
        <rFont val="Book Antiqua"/>
        <family val="1"/>
      </rPr>
      <t>2</t>
    </r>
    <r>
      <rPr>
        <sz val="10"/>
        <color theme="1"/>
        <rFont val="標楷體"/>
        <family val="4"/>
        <charset val="136"/>
      </rPr>
      <t>：超過一年之人身保險業務之再保賠款及攤回再保賠款包含賠款與給付。</t>
    </r>
    <phoneticPr fontId="28" type="noConversion"/>
  </si>
  <si>
    <r>
      <rPr>
        <sz val="10"/>
        <color theme="1"/>
        <rFont val="標楷體"/>
        <family val="4"/>
        <charset val="136"/>
      </rPr>
      <t>註</t>
    </r>
    <r>
      <rPr>
        <sz val="10"/>
        <color theme="1"/>
        <rFont val="Book Antiqua"/>
        <family val="1"/>
      </rPr>
      <t>3</t>
    </r>
    <r>
      <rPr>
        <sz val="10"/>
        <color theme="1"/>
        <rFont val="標楷體"/>
        <family val="4"/>
        <charset val="136"/>
      </rPr>
      <t>：除特別說明為「超過一年之人身保險業務」者，其他皆為短年期。</t>
    </r>
    <phoneticPr fontId="28"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</si>
  <si>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0"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</si>
  <si>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28" type="noConversion"/>
  </si>
  <si>
    <r>
      <rPr>
        <b/>
        <sz val="12"/>
        <color theme="1"/>
        <rFont val="標楷體"/>
        <family val="4"/>
        <charset val="136"/>
      </rPr>
      <t>發行機構信用評等</t>
    </r>
    <phoneticPr fontId="28"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</si>
  <si>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金額</t>
    </r>
    <phoneticPr fontId="30"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</si>
  <si>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金額</t>
    </r>
    <phoneticPr fontId="28"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</si>
  <si>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金額</t>
    </r>
    <phoneticPr fontId="28"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</si>
  <si>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風險資本額</t>
    </r>
    <phoneticPr fontId="30"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</si>
  <si>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風險資本額</t>
    </r>
    <phoneticPr fontId="28"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</si>
  <si>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風險資本額</t>
    </r>
    <phoneticPr fontId="28" type="noConversion"/>
  </si>
  <si>
    <r>
      <rPr>
        <b/>
        <sz val="12"/>
        <color theme="1"/>
        <rFont val="標楷體"/>
        <family val="4"/>
        <charset val="136"/>
      </rPr>
      <t>具控制與從屬關係之關係人</t>
    </r>
    <phoneticPr fontId="28" type="noConversion"/>
  </si>
  <si>
    <r>
      <rPr>
        <b/>
        <sz val="12"/>
        <color theme="1"/>
        <rFont val="標楷體"/>
        <family val="4"/>
        <charset val="136"/>
      </rPr>
      <t>非具控制與從屬關係之關係人</t>
    </r>
    <phoneticPr fontId="30" type="noConversion"/>
  </si>
  <si>
    <r>
      <rPr>
        <b/>
        <sz val="12"/>
        <color theme="1"/>
        <rFont val="標楷體"/>
        <family val="4"/>
        <charset val="136"/>
      </rPr>
      <t>已開發國家</t>
    </r>
    <phoneticPr fontId="28" type="noConversion"/>
  </si>
  <si>
    <r>
      <rPr>
        <b/>
        <sz val="12"/>
        <color theme="1"/>
        <rFont val="標楷體"/>
        <family val="4"/>
        <charset val="136"/>
      </rPr>
      <t>新興市場</t>
    </r>
    <phoneticPr fontId="28" type="noConversion"/>
  </si>
  <si>
    <r>
      <rPr>
        <sz val="12"/>
        <color theme="1"/>
        <rFont val="標楷體"/>
        <family val="4"/>
        <charset val="136"/>
      </rPr>
      <t>組合式存款</t>
    </r>
    <r>
      <rPr>
        <sz val="12"/>
        <color theme="1"/>
        <rFont val="Times New Roman"/>
        <family val="1"/>
      </rPr>
      <t>(100%</t>
    </r>
    <r>
      <rPr>
        <sz val="12"/>
        <color theme="1"/>
        <rFont val="標楷體"/>
        <family val="4"/>
        <charset val="136"/>
      </rPr>
      <t>保本</t>
    </r>
    <r>
      <rPr>
        <sz val="12"/>
        <color theme="1"/>
        <rFont val="Times New Roman"/>
        <family val="1"/>
      </rPr>
      <t>)</t>
    </r>
    <phoneticPr fontId="28" type="noConversion"/>
  </si>
  <si>
    <r>
      <t>100%</t>
    </r>
    <r>
      <rPr>
        <sz val="12"/>
        <color theme="1"/>
        <rFont val="標楷體"/>
        <family val="4"/>
        <charset val="136"/>
      </rPr>
      <t>保本合計</t>
    </r>
    <phoneticPr fontId="30" type="noConversion"/>
  </si>
  <si>
    <r>
      <rPr>
        <sz val="12"/>
        <color theme="1"/>
        <rFont val="標楷體"/>
        <family val="4"/>
        <charset val="136"/>
      </rPr>
      <t>組合式存款</t>
    </r>
    <r>
      <rPr>
        <sz val="12"/>
        <color theme="1"/>
        <rFont val="Times New Roman"/>
        <family val="1"/>
      </rPr>
      <t>(90%</t>
    </r>
    <r>
      <rPr>
        <sz val="12"/>
        <color theme="1"/>
        <rFont val="標楷體"/>
        <family val="4"/>
        <charset val="136"/>
      </rPr>
      <t>保本</t>
    </r>
    <r>
      <rPr>
        <sz val="12"/>
        <color theme="1"/>
        <rFont val="Times New Roman"/>
        <family val="1"/>
      </rPr>
      <t>)</t>
    </r>
    <phoneticPr fontId="28" type="noConversion"/>
  </si>
  <si>
    <r>
      <t>90%</t>
    </r>
    <r>
      <rPr>
        <sz val="12"/>
        <color theme="1"/>
        <rFont val="標楷體"/>
        <family val="4"/>
        <charset val="136"/>
      </rPr>
      <t>保本合計</t>
    </r>
    <phoneticPr fontId="30"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</si>
  <si>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phoneticPr fontId="30" type="noConversion"/>
  </si>
  <si>
    <r>
      <rPr>
        <sz val="12"/>
        <color theme="1"/>
        <rFont val="標楷體"/>
        <family val="4"/>
        <charset val="136"/>
      </rPr>
      <t>註</t>
    </r>
    <r>
      <rPr>
        <sz val="12"/>
        <color theme="1"/>
        <rFont val="Times New Roman"/>
        <family val="1"/>
      </rPr>
      <t>1</t>
    </r>
    <phoneticPr fontId="30"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</si>
  <si>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(3)</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(228)</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</si>
  <si>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2</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</si>
  <si>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(4)</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(232)</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</si>
  <si>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3</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</si>
  <si>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(5+6+7)</t>
    </r>
    <r>
      <rPr>
        <sz val="12"/>
        <color theme="1"/>
        <rFont val="標楷體"/>
        <family val="4"/>
        <charset val="136"/>
      </rPr>
      <t>欄之合計數應與表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(236)</t>
    </r>
    <r>
      <rPr>
        <sz val="12"/>
        <color theme="1"/>
        <rFont val="標楷體"/>
        <family val="4"/>
        <charset val="136"/>
      </rPr>
      <t>列之金額一致。</t>
    </r>
    <phoneticPr fontId="30" type="noConversion"/>
  </si>
  <si>
    <r>
      <rPr>
        <sz val="12"/>
        <color theme="1"/>
        <rFont val="標楷體"/>
        <family val="4"/>
        <charset val="136"/>
      </rPr>
      <t>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t>
    </r>
    <phoneticPr fontId="30" type="noConversion"/>
  </si>
  <si>
    <r>
      <rPr>
        <b/>
        <sz val="12"/>
        <color theme="1"/>
        <rFont val="標楷體"/>
        <family val="4"/>
        <charset val="136"/>
      </rPr>
      <t>債券信用</t>
    </r>
    <r>
      <rPr>
        <b/>
        <sz val="12"/>
        <color theme="1"/>
        <rFont val="Times New Roman"/>
        <family val="1"/>
      </rPr>
      <t>/</t>
    </r>
    <r>
      <rPr>
        <b/>
        <sz val="12"/>
        <color theme="1"/>
        <rFont val="標楷體"/>
        <family val="4"/>
        <charset val="136"/>
      </rPr>
      <t>主權評等</t>
    </r>
    <phoneticPr fontId="28" type="noConversion"/>
  </si>
  <si>
    <r>
      <rPr>
        <sz val="12"/>
        <color theme="1"/>
        <rFont val="標楷體"/>
        <family val="4"/>
        <charset val="136"/>
      </rPr>
      <t>公債合計</t>
    </r>
    <phoneticPr fontId="30" type="noConversion"/>
  </si>
  <si>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28" type="noConversion"/>
  </si>
  <si>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r>
      <rPr>
        <sz val="12"/>
        <color theme="1"/>
        <rFont val="標楷體"/>
        <family val="4"/>
        <charset val="136"/>
      </rPr>
      <t>合計</t>
    </r>
    <phoneticPr fontId="30" type="noConversion"/>
  </si>
  <si>
    <r>
      <rPr>
        <sz val="12"/>
        <color theme="1"/>
        <rFont val="標楷體"/>
        <family val="4"/>
        <charset val="136"/>
      </rPr>
      <t>不動產受益證券合計</t>
    </r>
    <phoneticPr fontId="30" type="noConversion"/>
  </si>
  <si>
    <r>
      <rPr>
        <sz val="12"/>
        <color theme="1"/>
        <rFont val="標楷體"/>
        <family val="4"/>
        <charset val="136"/>
      </rPr>
      <t>其他固定型收益投資</t>
    </r>
    <phoneticPr fontId="28" type="noConversion"/>
  </si>
  <si>
    <r>
      <rPr>
        <sz val="12"/>
        <color theme="1"/>
        <rFont val="標楷體"/>
        <family val="4"/>
        <charset val="136"/>
      </rPr>
      <t>其他固定型收益投資合計</t>
    </r>
    <phoneticPr fontId="30" type="noConversion"/>
  </si>
  <si>
    <r>
      <rPr>
        <sz val="12"/>
        <color theme="1"/>
        <rFont val="標楷體"/>
        <family val="4"/>
        <charset val="136"/>
      </rPr>
      <t>固定收益特別股票合計數</t>
    </r>
    <phoneticPr fontId="28" type="noConversion"/>
  </si>
  <si>
    <r>
      <rPr>
        <sz val="12"/>
        <color theme="1"/>
        <rFont val="標楷體"/>
        <family val="4"/>
        <charset val="136"/>
      </rPr>
      <t>註</t>
    </r>
    <r>
      <rPr>
        <sz val="12"/>
        <color theme="1"/>
        <rFont val="Times New Roman"/>
        <family val="1"/>
      </rPr>
      <t>4</t>
    </r>
  </si>
  <si>
    <r>
      <rPr>
        <sz val="12"/>
        <color theme="1"/>
        <rFont val="標楷體"/>
        <family val="4"/>
        <charset val="136"/>
      </rPr>
      <t>註</t>
    </r>
    <r>
      <rPr>
        <sz val="12"/>
        <color theme="1"/>
        <rFont val="Times New Roman"/>
        <family val="1"/>
      </rPr>
      <t>5</t>
    </r>
  </si>
  <si>
    <r>
      <rPr>
        <sz val="12"/>
        <color theme="1"/>
        <rFont val="標楷體"/>
        <family val="4"/>
        <charset val="136"/>
      </rPr>
      <t>註</t>
    </r>
    <r>
      <rPr>
        <sz val="12"/>
        <color theme="1"/>
        <rFont val="Times New Roman"/>
        <family val="1"/>
      </rPr>
      <t>6</t>
    </r>
  </si>
  <si>
    <r>
      <rPr>
        <sz val="12"/>
        <color theme="1"/>
        <rFont val="標楷體"/>
        <family val="4"/>
        <charset val="136"/>
      </rPr>
      <t>係指依資產負債表日前半年每日收盤價計算之算術平均價格</t>
    </r>
    <phoneticPr fontId="30"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</si>
  <si>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t>
    </r>
    <phoneticPr fontId="30" type="noConversion"/>
  </si>
  <si>
    <r>
      <rPr>
        <b/>
        <sz val="12"/>
        <color theme="1"/>
        <rFont val="標楷體"/>
        <family val="4"/>
        <charset val="136"/>
      </rPr>
      <t>資產項目</t>
    </r>
    <phoneticPr fontId="30" type="noConversion"/>
  </si>
  <si>
    <r>
      <rPr>
        <b/>
        <sz val="12"/>
        <color theme="1"/>
        <rFont val="標楷體"/>
        <family val="4"/>
        <charset val="136"/>
      </rPr>
      <t>信用評等</t>
    </r>
    <phoneticPr fontId="30" type="noConversion"/>
  </si>
  <si>
    <r>
      <rPr>
        <b/>
        <sz val="12"/>
        <color theme="1"/>
        <rFont val="標楷體"/>
        <family val="4"/>
        <charset val="136"/>
      </rPr>
      <t>風險係數</t>
    </r>
    <phoneticPr fontId="30" type="noConversion"/>
  </si>
  <si>
    <r>
      <rPr>
        <b/>
        <sz val="12"/>
        <color theme="1"/>
        <rFont val="標楷體"/>
        <family val="4"/>
        <charset val="136"/>
      </rPr>
      <t>風險資本額</t>
    </r>
    <phoneticPr fontId="30" type="noConversion"/>
  </si>
  <si>
    <r>
      <rPr>
        <b/>
        <sz val="12"/>
        <color theme="1"/>
        <rFont val="標楷體"/>
        <family val="4"/>
        <charset val="136"/>
      </rPr>
      <t>中華信評</t>
    </r>
    <phoneticPr fontId="30" type="noConversion"/>
  </si>
  <si>
    <r>
      <rPr>
        <sz val="12"/>
        <color theme="1"/>
        <rFont val="標楷體"/>
        <family val="4"/>
        <charset val="136"/>
      </rPr>
      <t>有評等公司債合計數</t>
    </r>
    <phoneticPr fontId="28" type="noConversion"/>
  </si>
  <si>
    <r>
      <rPr>
        <sz val="12"/>
        <color theme="1"/>
        <rFont val="標楷體"/>
        <family val="4"/>
        <charset val="136"/>
      </rPr>
      <t>無評等公司債但提供保證的機構有評等合計數</t>
    </r>
    <phoneticPr fontId="28" type="noConversion"/>
  </si>
  <si>
    <r>
      <rPr>
        <sz val="12"/>
        <color theme="1"/>
        <rFont val="標楷體"/>
        <family val="4"/>
        <charset val="136"/>
      </rPr>
      <t>可轉換公司債及附認股權公司債</t>
    </r>
    <r>
      <rPr>
        <sz val="12"/>
        <color theme="1"/>
        <rFont val="Times New Roman"/>
        <family val="1"/>
      </rPr>
      <t>(</t>
    </r>
    <r>
      <rPr>
        <sz val="12"/>
        <color theme="1"/>
        <rFont val="標楷體"/>
        <family val="4"/>
        <charset val="136"/>
      </rPr>
      <t>篩選自表</t>
    </r>
    <r>
      <rPr>
        <sz val="12"/>
        <color theme="1"/>
        <rFont val="Times New Roman"/>
        <family val="1"/>
      </rPr>
      <t xml:space="preserve">11-1 </t>
    </r>
    <r>
      <rPr>
        <sz val="12"/>
        <color theme="1"/>
        <rFont val="標楷體"/>
        <family val="4"/>
        <charset val="136"/>
      </rPr>
      <t>第</t>
    </r>
    <r>
      <rPr>
        <sz val="12"/>
        <color theme="1"/>
        <rFont val="Times New Roman"/>
        <family val="1"/>
      </rPr>
      <t>17</t>
    </r>
    <r>
      <rPr>
        <sz val="12"/>
        <color theme="1"/>
        <rFont val="標楷體"/>
        <family val="4"/>
        <charset val="136"/>
      </rPr>
      <t>欄</t>
    </r>
    <r>
      <rPr>
        <sz val="12"/>
        <color theme="1"/>
        <rFont val="Times New Roman"/>
        <family val="1"/>
      </rPr>
      <t>C</t>
    </r>
    <r>
      <rPr>
        <sz val="12"/>
        <color theme="1"/>
        <rFont val="標楷體"/>
        <family val="4"/>
        <charset val="136"/>
      </rPr>
      <t>選項之國內非關係人投資</t>
    </r>
    <r>
      <rPr>
        <sz val="12"/>
        <color theme="1"/>
        <rFont val="Times New Roman"/>
        <family val="1"/>
      </rPr>
      <t>)</t>
    </r>
    <phoneticPr fontId="28" type="noConversion"/>
  </si>
  <si>
    <r>
      <rPr>
        <sz val="12"/>
        <color theme="1"/>
        <rFont val="標楷體"/>
        <family val="4"/>
        <charset val="136"/>
      </rPr>
      <t>金融債劵合計數</t>
    </r>
    <phoneticPr fontId="28" type="noConversion"/>
  </si>
  <si>
    <r>
      <rPr>
        <sz val="12"/>
        <color theme="1"/>
        <rFont val="標楷體"/>
        <family val="4"/>
        <charset val="136"/>
      </rPr>
      <t>不動產受益證劵及金融資產受益證券</t>
    </r>
    <r>
      <rPr>
        <sz val="12"/>
        <color theme="1"/>
        <rFont val="Times New Roman"/>
        <family val="1"/>
      </rPr>
      <t>(</t>
    </r>
    <r>
      <rPr>
        <sz val="12"/>
        <color theme="1"/>
        <rFont val="標楷體"/>
        <family val="4"/>
        <charset val="136"/>
      </rPr>
      <t>含資產基礎證劵</t>
    </r>
    <r>
      <rPr>
        <sz val="12"/>
        <color theme="1"/>
        <rFont val="Times New Roman"/>
        <family val="1"/>
      </rPr>
      <t>)(REAT)</t>
    </r>
    <phoneticPr fontId="28" type="noConversion"/>
  </si>
  <si>
    <r>
      <rPr>
        <sz val="12"/>
        <color theme="1"/>
        <rFont val="標楷體"/>
        <family val="4"/>
        <charset val="136"/>
      </rPr>
      <t>有評等不動產及金融資產受益證券</t>
    </r>
    <r>
      <rPr>
        <sz val="12"/>
        <color theme="1"/>
        <rFont val="Times New Roman"/>
        <family val="1"/>
      </rPr>
      <t>(</t>
    </r>
    <r>
      <rPr>
        <sz val="12"/>
        <color theme="1"/>
        <rFont val="標楷體"/>
        <family val="4"/>
        <charset val="136"/>
      </rPr>
      <t>含資產基礎證劵</t>
    </r>
    <r>
      <rPr>
        <sz val="12"/>
        <color theme="1"/>
        <rFont val="Times New Roman"/>
        <family val="1"/>
      </rPr>
      <t>)(REAT)</t>
    </r>
    <r>
      <rPr>
        <sz val="12"/>
        <color theme="1"/>
        <rFont val="標楷體"/>
        <family val="4"/>
        <charset val="136"/>
      </rPr>
      <t>合計數</t>
    </r>
    <phoneticPr fontId="28" type="noConversion"/>
  </si>
  <si>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phoneticPr fontId="30" type="noConversion"/>
  </si>
  <si>
    <r>
      <rPr>
        <sz val="12"/>
        <color theme="1"/>
        <rFont val="標楷體"/>
        <family val="4"/>
        <charset val="136"/>
      </rPr>
      <t>不動產投資信託受益證券</t>
    </r>
    <r>
      <rPr>
        <sz val="12"/>
        <color theme="1"/>
        <rFont val="Times New Roman"/>
        <family val="1"/>
      </rPr>
      <t>(REIT)(</t>
    </r>
    <r>
      <rPr>
        <sz val="12"/>
        <color theme="1"/>
        <rFont val="標楷體"/>
        <family val="4"/>
        <charset val="136"/>
      </rPr>
      <t>篩選自表</t>
    </r>
    <r>
      <rPr>
        <sz val="12"/>
        <color theme="1"/>
        <rFont val="Times New Roman"/>
        <family val="1"/>
      </rPr>
      <t xml:space="preserve">09-1 </t>
    </r>
    <r>
      <rPr>
        <sz val="12"/>
        <color theme="1"/>
        <rFont val="標楷體"/>
        <family val="4"/>
        <charset val="136"/>
      </rPr>
      <t>證劵種類</t>
    </r>
    <r>
      <rPr>
        <sz val="12"/>
        <color theme="1"/>
        <rFont val="Times New Roman"/>
        <family val="1"/>
      </rPr>
      <t>H2(</t>
    </r>
    <r>
      <rPr>
        <sz val="12"/>
        <color theme="1"/>
        <rFont val="標楷體"/>
        <family val="4"/>
        <charset val="136"/>
      </rPr>
      <t>非關係人</t>
    </r>
    <r>
      <rPr>
        <sz val="12"/>
        <color theme="1"/>
        <rFont val="Times New Roman"/>
        <family val="1"/>
      </rPr>
      <t>))</t>
    </r>
    <phoneticPr fontId="28" type="noConversion"/>
  </si>
  <si>
    <r>
      <rPr>
        <sz val="12"/>
        <color theme="1"/>
        <rFont val="標楷體"/>
        <family val="4"/>
        <charset val="136"/>
      </rPr>
      <t xml:space="preserve">固定收益特別股
</t>
    </r>
    <r>
      <rPr>
        <sz val="12"/>
        <color theme="1"/>
        <rFont val="Times New Roman"/>
        <family val="1"/>
      </rPr>
      <t>(</t>
    </r>
    <r>
      <rPr>
        <sz val="12"/>
        <color theme="1"/>
        <rFont val="標楷體"/>
        <family val="4"/>
        <charset val="136"/>
      </rPr>
      <t>註</t>
    </r>
    <r>
      <rPr>
        <sz val="12"/>
        <color theme="1"/>
        <rFont val="Times New Roman"/>
        <family val="1"/>
      </rPr>
      <t>1)</t>
    </r>
    <r>
      <rPr>
        <sz val="12"/>
        <color theme="1"/>
        <rFont val="標楷體"/>
        <family val="4"/>
        <charset val="136"/>
      </rPr>
      <t>、</t>
    </r>
    <r>
      <rPr>
        <sz val="12"/>
        <color theme="1"/>
        <rFont val="Times New Roman"/>
        <family val="1"/>
      </rPr>
      <t>(</t>
    </r>
    <r>
      <rPr>
        <sz val="12"/>
        <color theme="1"/>
        <rFont val="標楷體"/>
        <family val="4"/>
        <charset val="136"/>
      </rPr>
      <t>註</t>
    </r>
    <r>
      <rPr>
        <sz val="12"/>
        <color theme="1"/>
        <rFont val="Times New Roman"/>
        <family val="1"/>
      </rPr>
      <t>6)</t>
    </r>
    <phoneticPr fontId="30" type="noConversion"/>
  </si>
  <si>
    <r>
      <rPr>
        <sz val="12"/>
        <color theme="1"/>
        <rFont val="標楷體"/>
        <family val="4"/>
        <charset val="136"/>
      </rPr>
      <t>固定收益特別股合計數</t>
    </r>
    <phoneticPr fontId="28" type="noConversion"/>
  </si>
  <si>
    <r>
      <rPr>
        <sz val="12"/>
        <color theme="1"/>
        <rFont val="標楷體"/>
        <family val="4"/>
        <charset val="136"/>
      </rPr>
      <t>由風險資本扣除之金額</t>
    </r>
    <r>
      <rPr>
        <sz val="12"/>
        <color theme="1"/>
        <rFont val="Times New Roman"/>
        <family val="1"/>
      </rPr>
      <t xml:space="preserve"> - </t>
    </r>
    <r>
      <rPr>
        <sz val="12"/>
        <color theme="1"/>
        <rFont val="標楷體"/>
        <family val="4"/>
        <charset val="136"/>
      </rPr>
      <t>非屬實質互相投資之具資本性質債券合計數</t>
    </r>
    <phoneticPr fontId="30" type="noConversion"/>
  </si>
  <si>
    <r>
      <rPr>
        <sz val="12"/>
        <color theme="1"/>
        <rFont val="標楷體"/>
        <family val="4"/>
        <charset val="136"/>
      </rPr>
      <t>註</t>
    </r>
    <r>
      <rPr>
        <sz val="12"/>
        <color theme="1"/>
        <rFont val="Times New Roman"/>
        <family val="1"/>
      </rPr>
      <t>1</t>
    </r>
  </si>
  <si>
    <r>
      <t>若無法取得投資標的之信用評等等級者，則按最低評等等級所對應之數值作為風險係數。債券投資因信用風險顯著增加已依</t>
    </r>
    <r>
      <rPr>
        <sz val="12"/>
        <color theme="1"/>
        <rFont val="Times New Roman"/>
        <family val="1"/>
      </rPr>
      <t>IFRS9</t>
    </r>
    <r>
      <rPr>
        <sz val="12"/>
        <color theme="1"/>
        <rFont val="標楷體"/>
        <family val="4"/>
        <charset val="136"/>
      </rPr>
      <t>規定計算其存續期間之預期信用損失者，</t>
    </r>
    <phoneticPr fontId="30" type="noConversion"/>
  </si>
  <si>
    <r>
      <rPr>
        <sz val="12"/>
        <color theme="1"/>
        <rFont val="標楷體"/>
        <family val="4"/>
        <charset val="136"/>
      </rPr>
      <t>可採最高信評等級係數計算本表信用風險。</t>
    </r>
    <phoneticPr fontId="30" type="noConversion"/>
  </si>
  <si>
    <r>
      <rPr>
        <sz val="12"/>
        <color theme="1"/>
        <rFont val="標楷體"/>
        <family val="4"/>
        <charset val="136"/>
      </rPr>
      <t>本表第</t>
    </r>
    <r>
      <rPr>
        <sz val="12"/>
        <color theme="1"/>
        <rFont val="Times New Roman"/>
        <family val="1"/>
      </rPr>
      <t>(3)</t>
    </r>
    <r>
      <rPr>
        <sz val="12"/>
        <color theme="1"/>
        <rFont val="標楷體"/>
        <family val="4"/>
        <charset val="136"/>
      </rPr>
      <t>欄第</t>
    </r>
    <r>
      <rPr>
        <sz val="12"/>
        <color theme="1"/>
        <rFont val="Times New Roman"/>
        <family val="1"/>
      </rPr>
      <t>(19+38+39)</t>
    </r>
    <r>
      <rPr>
        <sz val="12"/>
        <color theme="1"/>
        <rFont val="標楷體"/>
        <family val="4"/>
        <charset val="136"/>
      </rPr>
      <t>列加計表</t>
    </r>
    <r>
      <rPr>
        <sz val="12"/>
        <color theme="1"/>
        <rFont val="Times New Roman"/>
        <family val="1"/>
      </rPr>
      <t>30-3</t>
    </r>
    <r>
      <rPr>
        <sz val="12"/>
        <color theme="1"/>
        <rFont val="標楷體"/>
        <family val="4"/>
        <charset val="136"/>
      </rPr>
      <t>第</t>
    </r>
    <r>
      <rPr>
        <sz val="12"/>
        <color theme="1"/>
        <rFont val="Times New Roman"/>
        <family val="1"/>
      </rPr>
      <t>(1)</t>
    </r>
    <r>
      <rPr>
        <sz val="12"/>
        <color theme="1"/>
        <rFont val="標楷體"/>
        <family val="4"/>
        <charset val="136"/>
      </rPr>
      <t>欄第</t>
    </r>
    <r>
      <rPr>
        <sz val="12"/>
        <color theme="1"/>
        <rFont val="Times New Roman"/>
        <family val="1"/>
      </rPr>
      <t>(7)</t>
    </r>
    <r>
      <rPr>
        <sz val="12"/>
        <color theme="1"/>
        <rFont val="標楷體"/>
        <family val="4"/>
        <charset val="136"/>
      </rPr>
      <t>列之合計數應與表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欄第</t>
    </r>
    <r>
      <rPr>
        <sz val="12"/>
        <color theme="1"/>
        <rFont val="Times New Roman"/>
        <family val="1"/>
      </rPr>
      <t>(42)</t>
    </r>
    <r>
      <rPr>
        <sz val="12"/>
        <color theme="1"/>
        <rFont val="標楷體"/>
        <family val="4"/>
        <charset val="136"/>
      </rPr>
      <t>列金額相等。</t>
    </r>
    <phoneticPr fontId="30" type="noConversion"/>
  </si>
  <si>
    <r>
      <rPr>
        <sz val="12"/>
        <color theme="1"/>
        <rFont val="標楷體"/>
        <family val="4"/>
        <charset val="136"/>
      </rPr>
      <t>本表第</t>
    </r>
    <r>
      <rPr>
        <sz val="12"/>
        <color theme="1"/>
        <rFont val="Times New Roman"/>
        <family val="1"/>
      </rPr>
      <t>(3)</t>
    </r>
    <r>
      <rPr>
        <sz val="12"/>
        <color theme="1"/>
        <rFont val="標楷體"/>
        <family val="4"/>
        <charset val="136"/>
      </rPr>
      <t>欄第</t>
    </r>
    <r>
      <rPr>
        <sz val="12"/>
        <color theme="1"/>
        <rFont val="Times New Roman"/>
        <family val="1"/>
      </rPr>
      <t>(77+78+79)</t>
    </r>
    <r>
      <rPr>
        <sz val="12"/>
        <color theme="1"/>
        <rFont val="標楷體"/>
        <family val="4"/>
        <charset val="136"/>
      </rPr>
      <t>列合計數應與表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欄第</t>
    </r>
    <r>
      <rPr>
        <sz val="12"/>
        <color theme="1"/>
        <rFont val="Times New Roman"/>
        <family val="1"/>
      </rPr>
      <t>(15+16)</t>
    </r>
    <r>
      <rPr>
        <sz val="12"/>
        <color theme="1"/>
        <rFont val="標楷體"/>
        <family val="4"/>
        <charset val="136"/>
      </rPr>
      <t>列金額相等。</t>
    </r>
    <phoneticPr fontId="30" type="noConversion"/>
  </si>
  <si>
    <r>
      <rPr>
        <sz val="12"/>
        <color theme="1"/>
        <rFont val="標楷體"/>
        <family val="4"/>
        <charset val="136"/>
      </rPr>
      <t>本表第</t>
    </r>
    <r>
      <rPr>
        <sz val="12"/>
        <color theme="1"/>
        <rFont val="Times New Roman"/>
        <family val="1"/>
      </rPr>
      <t>(3)</t>
    </r>
    <r>
      <rPr>
        <sz val="12"/>
        <color theme="1"/>
        <rFont val="標楷體"/>
        <family val="4"/>
        <charset val="136"/>
      </rPr>
      <t>欄第</t>
    </r>
    <r>
      <rPr>
        <sz val="12"/>
        <color theme="1"/>
        <rFont val="Times New Roman"/>
        <family val="1"/>
      </rPr>
      <t>(58)</t>
    </r>
    <r>
      <rPr>
        <sz val="12"/>
        <color theme="1"/>
        <rFont val="標楷體"/>
        <family val="4"/>
        <charset val="136"/>
      </rPr>
      <t>列應與表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欄第</t>
    </r>
    <r>
      <rPr>
        <sz val="12"/>
        <color theme="1"/>
        <rFont val="Times New Roman"/>
        <family val="1"/>
      </rPr>
      <t>(10)</t>
    </r>
    <r>
      <rPr>
        <sz val="12"/>
        <color theme="1"/>
        <rFont val="標楷體"/>
        <family val="4"/>
        <charset val="136"/>
      </rPr>
      <t>列金額相等。</t>
    </r>
    <phoneticPr fontId="30" type="noConversion"/>
  </si>
  <si>
    <r>
      <rPr>
        <sz val="12"/>
        <color theme="1"/>
        <rFont val="標楷體"/>
        <family val="4"/>
        <charset val="136"/>
      </rPr>
      <t>本表第</t>
    </r>
    <r>
      <rPr>
        <sz val="12"/>
        <color theme="1"/>
        <rFont val="Times New Roman"/>
        <family val="1"/>
      </rPr>
      <t>(3)</t>
    </r>
    <r>
      <rPr>
        <sz val="12"/>
        <color theme="1"/>
        <rFont val="標楷體"/>
        <family val="4"/>
        <charset val="136"/>
      </rPr>
      <t>欄第</t>
    </r>
    <r>
      <rPr>
        <sz val="12"/>
        <color theme="1"/>
        <rFont val="Times New Roman"/>
        <family val="1"/>
      </rPr>
      <t>(96)</t>
    </r>
    <r>
      <rPr>
        <sz val="12"/>
        <color theme="1"/>
        <rFont val="標楷體"/>
        <family val="4"/>
        <charset val="136"/>
      </rPr>
      <t>列加計表</t>
    </r>
    <r>
      <rPr>
        <sz val="12"/>
        <color theme="1"/>
        <rFont val="Times New Roman"/>
        <family val="1"/>
      </rPr>
      <t>30-8-7</t>
    </r>
    <r>
      <rPr>
        <sz val="12"/>
        <color theme="1"/>
        <rFont val="標楷體"/>
        <family val="4"/>
        <charset val="136"/>
      </rPr>
      <t>第</t>
    </r>
    <r>
      <rPr>
        <sz val="12"/>
        <color theme="1"/>
        <rFont val="Times New Roman"/>
        <family val="1"/>
      </rPr>
      <t>(28)</t>
    </r>
    <r>
      <rPr>
        <sz val="12"/>
        <color theme="1"/>
        <rFont val="標楷體"/>
        <family val="4"/>
        <charset val="136"/>
      </rPr>
      <t>欄第</t>
    </r>
    <r>
      <rPr>
        <sz val="12"/>
        <color theme="1"/>
        <rFont val="Times New Roman"/>
        <family val="1"/>
      </rPr>
      <t>(12)</t>
    </r>
    <r>
      <rPr>
        <sz val="12"/>
        <color theme="1"/>
        <rFont val="標楷體"/>
        <family val="4"/>
        <charset val="136"/>
      </rPr>
      <t>列之合計數應與表</t>
    </r>
    <r>
      <rPr>
        <sz val="12"/>
        <color theme="1"/>
        <rFont val="Times New Roman"/>
        <family val="1"/>
      </rPr>
      <t>10-4</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(10+26)</t>
    </r>
    <r>
      <rPr>
        <sz val="12"/>
        <color theme="1"/>
        <rFont val="標楷體"/>
        <family val="4"/>
        <charset val="136"/>
      </rPr>
      <t>列金額相等。</t>
    </r>
    <phoneticPr fontId="30"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</si>
  <si>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30" type="noConversion"/>
  </si>
  <si>
    <r>
      <t xml:space="preserve">R1a </t>
    </r>
    <r>
      <rPr>
        <sz val="12"/>
        <color theme="1"/>
        <rFont val="標楷體"/>
        <family val="4"/>
        <charset val="136"/>
      </rPr>
      <t>國內資產風險</t>
    </r>
    <phoneticPr fontId="28" type="noConversion"/>
  </si>
  <si>
    <r>
      <t xml:space="preserve">1.1 </t>
    </r>
    <r>
      <rPr>
        <sz val="12"/>
        <color theme="1"/>
        <rFont val="標楷體"/>
        <family val="4"/>
        <charset val="136"/>
      </rPr>
      <t>現金及銀行存款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</si>
  <si>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t>
    </r>
    <r>
      <rPr>
        <sz val="12"/>
        <color theme="1"/>
        <rFont val="標楷體"/>
        <family val="4"/>
        <charset val="136"/>
      </rPr>
      <t>列</t>
    </r>
    <phoneticPr fontId="28" type="noConversion"/>
  </si>
  <si>
    <r>
      <t xml:space="preserve">1.2 </t>
    </r>
    <r>
      <rPr>
        <sz val="12"/>
        <color theme="1"/>
        <rFont val="標楷體"/>
        <family val="4"/>
        <charset val="136"/>
      </rPr>
      <t>有價證券</t>
    </r>
    <phoneticPr fontId="28" type="noConversion"/>
  </si>
  <si>
    <r>
      <t xml:space="preserve">1.2.1 </t>
    </r>
    <r>
      <rPr>
        <sz val="12"/>
        <color theme="1"/>
        <rFont val="標楷體"/>
        <family val="4"/>
        <charset val="136"/>
      </rPr>
      <t>債券</t>
    </r>
    <phoneticPr fontId="28" type="noConversion"/>
  </si>
  <si>
    <r>
      <t xml:space="preserve">1.2.1.1 </t>
    </r>
    <r>
      <rPr>
        <sz val="12"/>
        <color theme="1"/>
        <rFont val="標楷體"/>
        <family val="4"/>
        <charset val="136"/>
      </rPr>
      <t>公債及國庫券</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</si>
  <si>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t>
    </r>
    <r>
      <rPr>
        <sz val="12"/>
        <color theme="1"/>
        <rFont val="標楷體"/>
        <family val="4"/>
        <charset val="136"/>
      </rPr>
      <t>列</t>
    </r>
    <phoneticPr fontId="28" type="noConversion"/>
  </si>
  <si>
    <r>
      <t xml:space="preserve">1.2.1.2 </t>
    </r>
    <r>
      <rPr>
        <sz val="12"/>
        <color theme="1"/>
        <rFont val="標楷體"/>
        <family val="4"/>
        <charset val="136"/>
      </rPr>
      <t>公司債</t>
    </r>
    <phoneticPr fontId="28" type="noConversion"/>
  </si>
  <si>
    <r>
      <t xml:space="preserve">1.2.1.2.1 </t>
    </r>
    <r>
      <rPr>
        <sz val="12"/>
        <color theme="1"/>
        <rFont val="標楷體"/>
        <family val="4"/>
        <charset val="136"/>
      </rPr>
      <t>屬保險業實質互相投資之具資本性質債券</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</si>
  <si>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(27)</t>
    </r>
    <r>
      <rPr>
        <sz val="12"/>
        <color theme="1"/>
        <rFont val="標楷體"/>
        <family val="4"/>
        <charset val="136"/>
      </rPr>
      <t>欄第</t>
    </r>
    <r>
      <rPr>
        <sz val="12"/>
        <color theme="1"/>
        <rFont val="Times New Roman"/>
        <family val="1"/>
      </rPr>
      <t>(13)</t>
    </r>
    <r>
      <rPr>
        <sz val="12"/>
        <color theme="1"/>
        <rFont val="標楷體"/>
        <family val="4"/>
        <charset val="136"/>
      </rPr>
      <t>列</t>
    </r>
    <phoneticPr fontId="30" type="noConversion"/>
  </si>
  <si>
    <r>
      <t xml:space="preserve">1.2.1.2.2 </t>
    </r>
    <r>
      <rPr>
        <sz val="12"/>
        <color theme="1"/>
        <rFont val="標楷體"/>
        <family val="4"/>
        <charset val="136"/>
      </rPr>
      <t>非「屬保險業實質互相投資之具資本性質債券」</t>
    </r>
    <phoneticPr fontId="28" type="noConversion"/>
  </si>
  <si>
    <r>
      <t xml:space="preserve">1.2.1.2.2.1 </t>
    </r>
    <r>
      <rPr>
        <sz val="12"/>
        <color theme="1"/>
        <rFont val="標楷體"/>
        <family val="4"/>
        <charset val="136"/>
      </rPr>
      <t>有評等公司債</t>
    </r>
    <r>
      <rPr>
        <sz val="12"/>
        <color theme="1"/>
        <rFont val="Times New Roman"/>
        <family val="1"/>
      </rPr>
      <t xml:space="preserve"> </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</si>
  <si>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(19-115)</t>
    </r>
    <r>
      <rPr>
        <sz val="12"/>
        <color theme="1"/>
        <rFont val="標楷體"/>
        <family val="4"/>
        <charset val="136"/>
      </rPr>
      <t>列</t>
    </r>
    <phoneticPr fontId="28" type="noConversion"/>
  </si>
  <si>
    <r>
      <t xml:space="preserve">1.2.1.2.2.2 </t>
    </r>
    <r>
      <rPr>
        <sz val="12"/>
        <color theme="1"/>
        <rFont val="標楷體"/>
        <family val="4"/>
        <charset val="136"/>
      </rPr>
      <t>無評等公司債但提供保證的機構有評等</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</si>
  <si>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(38)</t>
    </r>
    <r>
      <rPr>
        <sz val="12"/>
        <color theme="1"/>
        <rFont val="標楷體"/>
        <family val="4"/>
        <charset val="136"/>
      </rPr>
      <t>列</t>
    </r>
    <phoneticPr fontId="28" type="noConversion"/>
  </si>
  <si>
    <r>
      <t xml:space="preserve">1.2.1.2.2.3 </t>
    </r>
    <r>
      <rPr>
        <sz val="12"/>
        <color theme="1"/>
        <rFont val="標楷體"/>
        <family val="4"/>
        <charset val="136"/>
      </rPr>
      <t>可轉換公司債及附認股權公司債</t>
    </r>
    <phoneticPr fontId="28"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</si>
  <si>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(3)</t>
    </r>
    <r>
      <rPr>
        <sz val="12"/>
        <color theme="1"/>
        <rFont val="標楷體"/>
        <family val="4"/>
        <charset val="136"/>
      </rPr>
      <t>欄第</t>
    </r>
    <r>
      <rPr>
        <sz val="12"/>
        <color theme="1"/>
        <rFont val="Times New Roman"/>
        <family val="1"/>
      </rPr>
      <t>(39)</t>
    </r>
    <r>
      <rPr>
        <sz val="12"/>
        <color theme="1"/>
        <rFont val="標楷體"/>
        <family val="4"/>
        <charset val="136"/>
      </rPr>
      <t>列</t>
    </r>
    <phoneticPr fontId="28" type="noConversion"/>
  </si>
  <si>
    <r>
      <t xml:space="preserve">1.2.1.3 </t>
    </r>
    <r>
      <rPr>
        <sz val="12"/>
        <color theme="1"/>
        <rFont val="標楷體"/>
        <family val="4"/>
        <charset val="136"/>
      </rPr>
      <t>金融債券</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</si>
  <si>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(58)</t>
    </r>
    <r>
      <rPr>
        <sz val="12"/>
        <color theme="1"/>
        <rFont val="標楷體"/>
        <family val="4"/>
        <charset val="136"/>
      </rPr>
      <t>列</t>
    </r>
    <phoneticPr fontId="28" type="noConversion"/>
  </si>
  <si>
    <r>
      <t xml:space="preserve">1.2.1.4 </t>
    </r>
    <r>
      <rPr>
        <sz val="12"/>
        <color theme="1"/>
        <rFont val="標楷體"/>
        <family val="4"/>
        <charset val="136"/>
      </rPr>
      <t>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28" type="noConversion"/>
  </si>
  <si>
    <r>
      <t xml:space="preserve">1.2.1.4.1 </t>
    </r>
    <r>
      <rPr>
        <sz val="12"/>
        <color theme="1"/>
        <rFont val="標楷體"/>
        <family val="4"/>
        <charset val="136"/>
      </rPr>
      <t>有評等不動產</t>
    </r>
    <r>
      <rPr>
        <sz val="12"/>
        <color theme="1"/>
        <rFont val="Times New Roman"/>
        <family val="1"/>
      </rPr>
      <t>(REAT)</t>
    </r>
    <r>
      <rPr>
        <sz val="12"/>
        <color theme="1"/>
        <rFont val="標楷體"/>
        <family val="4"/>
        <charset val="136"/>
      </rPr>
      <t>及金融資產受益證券</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</si>
  <si>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(77)</t>
    </r>
    <r>
      <rPr>
        <sz val="12"/>
        <color theme="1"/>
        <rFont val="標楷體"/>
        <family val="4"/>
        <charset val="136"/>
      </rPr>
      <t>列</t>
    </r>
    <phoneticPr fontId="28" type="noConversion"/>
  </si>
  <si>
    <r>
      <t xml:space="preserve">1.2.1.4.2 </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</si>
  <si>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(78)</t>
    </r>
    <r>
      <rPr>
        <sz val="12"/>
        <color theme="1"/>
        <rFont val="標楷體"/>
        <family val="4"/>
        <charset val="136"/>
      </rPr>
      <t>列</t>
    </r>
    <phoneticPr fontId="28" type="noConversion"/>
  </si>
  <si>
    <r>
      <t xml:space="preserve">1.2.1.4.3 </t>
    </r>
    <r>
      <rPr>
        <sz val="12"/>
        <color theme="1"/>
        <rFont val="標楷體"/>
        <family val="4"/>
        <charset val="136"/>
      </rPr>
      <t>不動產投資信託受益證券</t>
    </r>
    <r>
      <rPr>
        <sz val="12"/>
        <color theme="1"/>
        <rFont val="Times New Roman"/>
        <family val="1"/>
      </rPr>
      <t>(REIT)</t>
    </r>
    <phoneticPr fontId="28"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</si>
  <si>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(3)</t>
    </r>
    <r>
      <rPr>
        <sz val="12"/>
        <color theme="1"/>
        <rFont val="標楷體"/>
        <family val="4"/>
        <charset val="136"/>
      </rPr>
      <t>欄第</t>
    </r>
    <r>
      <rPr>
        <sz val="12"/>
        <color theme="1"/>
        <rFont val="Times New Roman"/>
        <family val="1"/>
      </rPr>
      <t>(79)</t>
    </r>
    <r>
      <rPr>
        <sz val="12"/>
        <color theme="1"/>
        <rFont val="標楷體"/>
        <family val="4"/>
        <charset val="136"/>
      </rPr>
      <t>列</t>
    </r>
    <phoneticPr fontId="28" type="noConversion"/>
  </si>
  <si>
    <r>
      <t xml:space="preserve">1.2.2 </t>
    </r>
    <r>
      <rPr>
        <sz val="12"/>
        <color theme="1"/>
        <rFont val="標楷體"/>
        <family val="4"/>
        <charset val="136"/>
      </rPr>
      <t>票券</t>
    </r>
    <phoneticPr fontId="28" type="noConversion"/>
  </si>
  <si>
    <r>
      <t xml:space="preserve">1.2.2.1 </t>
    </r>
    <r>
      <rPr>
        <sz val="12"/>
        <color theme="1"/>
        <rFont val="標楷體"/>
        <family val="4"/>
        <charset val="136"/>
      </rPr>
      <t>可轉讓定期存單</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</si>
  <si>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(11)</t>
    </r>
    <r>
      <rPr>
        <sz val="12"/>
        <color theme="1"/>
        <rFont val="標楷體"/>
        <family val="4"/>
        <charset val="136"/>
      </rPr>
      <t>列</t>
    </r>
    <phoneticPr fontId="28" type="noConversion"/>
  </si>
  <si>
    <r>
      <t xml:space="preserve">1.2.2.2 </t>
    </r>
    <r>
      <rPr>
        <sz val="12"/>
        <color theme="1"/>
        <rFont val="標楷體"/>
        <family val="4"/>
        <charset val="136"/>
      </rPr>
      <t>銀行承兌匯票</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</si>
  <si>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t>
    </r>
    <r>
      <rPr>
        <sz val="12"/>
        <color theme="1"/>
        <rFont val="標楷體"/>
        <family val="4"/>
        <charset val="136"/>
      </rPr>
      <t>列</t>
    </r>
    <phoneticPr fontId="28" type="noConversion"/>
  </si>
  <si>
    <r>
      <t xml:space="preserve">1.2.2.3 </t>
    </r>
    <r>
      <rPr>
        <sz val="12"/>
        <color theme="1"/>
        <rFont val="標楷體"/>
        <family val="4"/>
        <charset val="136"/>
      </rPr>
      <t>金融機構保證商業本票</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</si>
  <si>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t>
    </r>
    <r>
      <rPr>
        <sz val="12"/>
        <color theme="1"/>
        <rFont val="標楷體"/>
        <family val="4"/>
        <charset val="136"/>
      </rPr>
      <t>列</t>
    </r>
    <phoneticPr fontId="28" type="noConversion"/>
  </si>
  <si>
    <r>
      <t xml:space="preserve">1.2.2.4 </t>
    </r>
    <r>
      <rPr>
        <sz val="12"/>
        <color theme="1"/>
        <rFont val="標楷體"/>
        <family val="4"/>
        <charset val="136"/>
      </rPr>
      <t>附買回條件之債券</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</si>
  <si>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(14)</t>
    </r>
    <r>
      <rPr>
        <sz val="12"/>
        <color theme="1"/>
        <rFont val="標楷體"/>
        <family val="4"/>
        <charset val="136"/>
      </rPr>
      <t>列</t>
    </r>
    <phoneticPr fontId="28" type="noConversion"/>
  </si>
  <si>
    <r>
      <t xml:space="preserve">1.2.3 </t>
    </r>
    <r>
      <rPr>
        <sz val="12"/>
        <color theme="1"/>
        <rFont val="標楷體"/>
        <family val="4"/>
        <charset val="136"/>
      </rPr>
      <t>股票</t>
    </r>
    <phoneticPr fontId="28" type="noConversion"/>
  </si>
  <si>
    <r>
      <t xml:space="preserve">1.2.3.1 </t>
    </r>
    <r>
      <rPr>
        <sz val="12"/>
        <color theme="1"/>
        <rFont val="標楷體"/>
        <family val="4"/>
        <charset val="136"/>
      </rPr>
      <t>上市普通股</t>
    </r>
    <phoneticPr fontId="28" type="noConversion"/>
  </si>
  <si>
    <r>
      <t xml:space="preserve">1.2.3.1.1 </t>
    </r>
    <r>
      <rPr>
        <sz val="12"/>
        <color theme="1"/>
        <rFont val="標楷體"/>
        <family val="4"/>
        <charset val="136"/>
      </rPr>
      <t>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</si>
  <si>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(3+19)</t>
    </r>
    <r>
      <rPr>
        <sz val="12"/>
        <color theme="1"/>
        <rFont val="標楷體"/>
        <family val="4"/>
        <charset val="136"/>
      </rPr>
      <t>列</t>
    </r>
    <phoneticPr fontId="30" type="noConversion"/>
  </si>
  <si>
    <r>
      <t xml:space="preserve">1.2.3.1.2 </t>
    </r>
    <r>
      <rPr>
        <sz val="12"/>
        <color theme="1"/>
        <rFont val="標楷體"/>
        <family val="4"/>
        <charset val="136"/>
      </rPr>
      <t>未擔任被投資公司之董監事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</si>
  <si>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(4+20)</t>
    </r>
    <r>
      <rPr>
        <sz val="12"/>
        <color theme="1"/>
        <rFont val="標楷體"/>
        <family val="4"/>
        <charset val="136"/>
      </rPr>
      <t>列</t>
    </r>
    <r>
      <rPr>
        <sz val="12"/>
        <color theme="1"/>
        <rFont val="Times New Roman"/>
        <family val="1"/>
      </rPr>
      <t xml:space="preserve"> - </t>
    </r>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(16)</t>
    </r>
    <r>
      <rPr>
        <sz val="12"/>
        <color theme="1"/>
        <rFont val="標楷體"/>
        <family val="4"/>
        <charset val="136"/>
      </rPr>
      <t>欄第</t>
    </r>
    <r>
      <rPr>
        <sz val="12"/>
        <color theme="1"/>
        <rFont val="Times New Roman"/>
        <family val="1"/>
      </rPr>
      <t>(35)</t>
    </r>
    <r>
      <rPr>
        <sz val="12"/>
        <color theme="1"/>
        <rFont val="標楷體"/>
        <family val="4"/>
        <charset val="136"/>
      </rPr>
      <t>列</t>
    </r>
    <phoneticPr fontId="30" type="noConversion"/>
  </si>
  <si>
    <r>
      <t xml:space="preserve">1.2.3.2 </t>
    </r>
    <r>
      <rPr>
        <sz val="12"/>
        <color theme="1"/>
        <rFont val="標楷體"/>
        <family val="4"/>
        <charset val="136"/>
      </rPr>
      <t>上櫃普通股</t>
    </r>
    <phoneticPr fontId="28" type="noConversion"/>
  </si>
  <si>
    <r>
      <t xml:space="preserve">1.2.3.2.1 </t>
    </r>
    <r>
      <rPr>
        <sz val="12"/>
        <color theme="1"/>
        <rFont val="標楷體"/>
        <family val="4"/>
        <charset val="136"/>
      </rPr>
      <t>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</si>
  <si>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(6+22)</t>
    </r>
    <r>
      <rPr>
        <sz val="12"/>
        <color theme="1"/>
        <rFont val="標楷體"/>
        <family val="4"/>
        <charset val="136"/>
      </rPr>
      <t>列</t>
    </r>
    <phoneticPr fontId="30" type="noConversion"/>
  </si>
  <si>
    <r>
      <t xml:space="preserve">1.2.3.2.2 </t>
    </r>
    <r>
      <rPr>
        <sz val="12"/>
        <color theme="1"/>
        <rFont val="標楷體"/>
        <family val="4"/>
        <charset val="136"/>
      </rPr>
      <t>未擔任被投資公司之董監事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</si>
  <si>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(7+23)</t>
    </r>
    <r>
      <rPr>
        <sz val="12"/>
        <color theme="1"/>
        <rFont val="標楷體"/>
        <family val="4"/>
        <charset val="136"/>
      </rPr>
      <t>列</t>
    </r>
    <phoneticPr fontId="30" type="noConversion"/>
  </si>
  <si>
    <r>
      <t xml:space="preserve">1.2.3.3 </t>
    </r>
    <r>
      <rPr>
        <sz val="12"/>
        <color theme="1"/>
        <rFont val="標楷體"/>
        <family val="4"/>
        <charset val="136"/>
      </rPr>
      <t>非上市上櫃普通股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</si>
  <si>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(8+24)</t>
    </r>
    <r>
      <rPr>
        <sz val="12"/>
        <color theme="1"/>
        <rFont val="標楷體"/>
        <family val="4"/>
        <charset val="136"/>
      </rPr>
      <t>列</t>
    </r>
    <phoneticPr fontId="30" type="noConversion"/>
  </si>
  <si>
    <r>
      <t xml:space="preserve">1.2.3.4 </t>
    </r>
    <r>
      <rPr>
        <sz val="12"/>
        <color theme="1"/>
        <rFont val="標楷體"/>
        <family val="4"/>
        <charset val="136"/>
      </rPr>
      <t>特別股</t>
    </r>
    <phoneticPr fontId="28" type="noConversion"/>
  </si>
  <si>
    <r>
      <t xml:space="preserve">1.2.3.4.1 </t>
    </r>
    <r>
      <rPr>
        <sz val="12"/>
        <color theme="1"/>
        <rFont val="標楷體"/>
        <family val="4"/>
        <charset val="136"/>
      </rPr>
      <t>屬保險業實質互相投資之負債型特別股</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</si>
  <si>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(13)</t>
    </r>
    <r>
      <rPr>
        <sz val="12"/>
        <color theme="1"/>
        <rFont val="標楷體"/>
        <family val="4"/>
        <charset val="136"/>
      </rPr>
      <t>列</t>
    </r>
    <phoneticPr fontId="30" type="noConversion"/>
  </si>
  <si>
    <r>
      <t xml:space="preserve">1.2.3.4.2 </t>
    </r>
    <r>
      <rPr>
        <sz val="12"/>
        <color theme="1"/>
        <rFont val="標楷體"/>
        <family val="4"/>
        <charset val="136"/>
      </rPr>
      <t>非「屬保險業實質互相投資之負債型特別股」</t>
    </r>
    <phoneticPr fontId="28" type="noConversion"/>
  </si>
  <si>
    <r>
      <t xml:space="preserve">1.2.3.4.2.1 </t>
    </r>
    <r>
      <rPr>
        <sz val="12"/>
        <color theme="1"/>
        <rFont val="標楷體"/>
        <family val="4"/>
        <charset val="136"/>
      </rPr>
      <t>固定收益特別股</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</si>
  <si>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(96)</t>
    </r>
    <r>
      <rPr>
        <sz val="12"/>
        <color theme="1"/>
        <rFont val="標楷體"/>
        <family val="4"/>
        <charset val="136"/>
      </rPr>
      <t>列</t>
    </r>
    <phoneticPr fontId="28" type="noConversion"/>
  </si>
  <si>
    <r>
      <t xml:space="preserve">1.2.3.4.2.2 </t>
    </r>
    <r>
      <rPr>
        <sz val="12"/>
        <color theme="1"/>
        <rFont val="標楷體"/>
        <family val="4"/>
        <charset val="136"/>
      </rPr>
      <t>非固定收益特別股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</si>
  <si>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(12+28)</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(13+29)</t>
    </r>
    <r>
      <rPr>
        <sz val="12"/>
        <color theme="1"/>
        <rFont val="標楷體"/>
        <family val="4"/>
        <charset val="136"/>
      </rPr>
      <t>列之合計數</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(29)</t>
    </r>
    <r>
      <rPr>
        <sz val="12"/>
        <color theme="1"/>
        <rFont val="標楷體"/>
        <family val="4"/>
        <charset val="136"/>
      </rPr>
      <t>欄第</t>
    </r>
    <r>
      <rPr>
        <sz val="12"/>
        <color theme="1"/>
        <rFont val="Times New Roman"/>
        <family val="1"/>
      </rPr>
      <t>(12)</t>
    </r>
    <r>
      <rPr>
        <sz val="12"/>
        <color theme="1"/>
        <rFont val="標楷體"/>
        <family val="4"/>
        <charset val="136"/>
      </rPr>
      <t>列</t>
    </r>
    <phoneticPr fontId="30" type="noConversion"/>
  </si>
  <si>
    <r>
      <t xml:space="preserve">1.2.4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1)</t>
    </r>
    <phoneticPr fontId="28" type="noConversion"/>
  </si>
  <si>
    <r>
      <t xml:space="preserve">1.2.4.1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</si>
  <si>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(52)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phoneticPr fontId="28" type="noConversion"/>
  </si>
  <si>
    <r>
      <t xml:space="preserve">1.2.4.2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</si>
  <si>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(53</t>
    </r>
    <r>
      <rPr>
        <b/>
        <sz val="12"/>
        <color theme="1"/>
        <rFont val="Times New Roman"/>
        <family val="1"/>
      </rPr>
      <t>)</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phoneticPr fontId="28" type="noConversion"/>
  </si>
  <si>
    <r>
      <t xml:space="preserve">1.2.4.3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</si>
  <si>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(54)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phoneticPr fontId="28" type="noConversion"/>
  </si>
  <si>
    <r>
      <t>1.2.4.4</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</si>
  <si>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(56)</t>
    </r>
    <r>
      <rPr>
        <sz val="12"/>
        <color theme="1"/>
        <rFont val="標楷體"/>
        <family val="4"/>
        <charset val="136"/>
      </rPr>
      <t>列</t>
    </r>
    <phoneticPr fontId="28" type="noConversion"/>
  </si>
  <si>
    <r>
      <t xml:space="preserve">1.2.4.5 </t>
    </r>
    <r>
      <rPr>
        <sz val="12"/>
        <color theme="1"/>
        <rFont val="標楷體"/>
        <family val="4"/>
        <charset val="136"/>
      </rPr>
      <t>私募基金</t>
    </r>
    <phoneticPr fontId="28" type="noConversion"/>
  </si>
  <si>
    <r>
      <t>1.2.5.1 ETF-</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</si>
  <si>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(17)</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phoneticPr fontId="28" type="noConversion"/>
  </si>
  <si>
    <r>
      <t>1.2.5.2 ETF-</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</si>
  <si>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(18)</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phoneticPr fontId="28" type="noConversion"/>
  </si>
  <si>
    <r>
      <t>1.2.5.3 ETF-</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</si>
  <si>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</si>
  <si>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phoneticPr fontId="28" type="noConversion"/>
  </si>
  <si>
    <r>
      <t xml:space="preserve">1.3 </t>
    </r>
    <r>
      <rPr>
        <sz val="12"/>
        <color theme="1"/>
        <rFont val="標楷體"/>
        <family val="4"/>
        <charset val="136"/>
      </rPr>
      <t>不動產</t>
    </r>
    <phoneticPr fontId="28" type="noConversion"/>
  </si>
  <si>
    <r>
      <t xml:space="preserve">1.3.1 </t>
    </r>
    <r>
      <rPr>
        <sz val="12"/>
        <color theme="1"/>
        <rFont val="標楷體"/>
        <family val="4"/>
        <charset val="136"/>
      </rPr>
      <t>投資用不動產</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</si>
  <si>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1.3.1.1 </t>
    </r>
    <r>
      <rPr>
        <sz val="12"/>
        <color theme="1"/>
        <rFont val="標楷體"/>
        <family val="4"/>
        <charset val="136"/>
      </rPr>
      <t>不動產投資</t>
    </r>
    <phoneticPr fontId="28" type="noConversion"/>
  </si>
  <si>
    <r>
      <t xml:space="preserve">1.3.1.1.1 </t>
    </r>
    <r>
      <rPr>
        <sz val="12"/>
        <color theme="1"/>
        <rFont val="標楷體"/>
        <family val="4"/>
        <charset val="136"/>
      </rPr>
      <t>不動產投資</t>
    </r>
    <r>
      <rPr>
        <sz val="12"/>
        <color theme="1"/>
        <rFont val="Times New Roman"/>
        <family val="1"/>
      </rPr>
      <t>(</t>
    </r>
    <r>
      <rPr>
        <sz val="12"/>
        <color theme="1"/>
        <rFont val="標楷體"/>
        <family val="4"/>
        <charset val="136"/>
      </rPr>
      <t>除</t>
    </r>
    <r>
      <rPr>
        <sz val="12"/>
        <color theme="1"/>
        <rFont val="Times New Roman"/>
        <family val="1"/>
      </rPr>
      <t>1.3.1.1.2</t>
    </r>
    <r>
      <rPr>
        <sz val="12"/>
        <color theme="1"/>
        <rFont val="標楷體"/>
        <family val="4"/>
        <charset val="136"/>
      </rPr>
      <t>外</t>
    </r>
    <r>
      <rPr>
        <sz val="12"/>
        <color theme="1"/>
        <rFont val="Times New Roman"/>
        <family val="1"/>
      </rPr>
      <t>)</t>
    </r>
    <phoneticPr fontId="28" type="noConversion"/>
  </si>
  <si>
    <r>
      <t xml:space="preserve">1.3.1.2 </t>
    </r>
    <r>
      <rPr>
        <sz val="12"/>
        <color theme="1"/>
        <rFont val="標楷體"/>
        <family val="4"/>
        <charset val="136"/>
      </rPr>
      <t>承受擔保品</t>
    </r>
    <phoneticPr fontId="28" type="noConversion"/>
  </si>
  <si>
    <r>
      <t xml:space="preserve">1.3.1.2.1 </t>
    </r>
    <r>
      <rPr>
        <sz val="12"/>
        <color theme="1"/>
        <rFont val="標楷體"/>
        <family val="4"/>
        <charset val="136"/>
      </rPr>
      <t>協議取得</t>
    </r>
    <phoneticPr fontId="28" type="noConversion"/>
  </si>
  <si>
    <r>
      <t xml:space="preserve">1.3.1.2.1.1 </t>
    </r>
    <r>
      <rPr>
        <sz val="12"/>
        <color theme="1"/>
        <rFont val="標楷體"/>
        <family val="4"/>
        <charset val="136"/>
      </rPr>
      <t>協議取得</t>
    </r>
    <r>
      <rPr>
        <sz val="12"/>
        <color theme="1"/>
        <rFont val="Times New Roman"/>
        <family val="1"/>
      </rPr>
      <t>(</t>
    </r>
    <r>
      <rPr>
        <sz val="12"/>
        <color theme="1"/>
        <rFont val="標楷體"/>
        <family val="4"/>
        <charset val="136"/>
      </rPr>
      <t>除</t>
    </r>
    <r>
      <rPr>
        <sz val="12"/>
        <color theme="1"/>
        <rFont val="Times New Roman"/>
        <family val="1"/>
      </rPr>
      <t>1.3.1.2.1.2</t>
    </r>
    <r>
      <rPr>
        <sz val="12"/>
        <color theme="1"/>
        <rFont val="標楷體"/>
        <family val="4"/>
        <charset val="136"/>
      </rPr>
      <t>外</t>
    </r>
    <r>
      <rPr>
        <sz val="12"/>
        <color theme="1"/>
        <rFont val="Times New Roman"/>
        <family val="1"/>
      </rPr>
      <t>)</t>
    </r>
    <phoneticPr fontId="28" type="noConversion"/>
  </si>
  <si>
    <r>
      <t xml:space="preserve">1.3.1.2.2 </t>
    </r>
    <r>
      <rPr>
        <sz val="12"/>
        <color theme="1"/>
        <rFont val="標楷體"/>
        <family val="4"/>
        <charset val="136"/>
      </rPr>
      <t>經法院拍賣取得</t>
    </r>
    <phoneticPr fontId="28" type="noConversion"/>
  </si>
  <si>
    <r>
      <t xml:space="preserve">1.3.1.2.2.1 </t>
    </r>
    <r>
      <rPr>
        <sz val="12"/>
        <color theme="1"/>
        <rFont val="標楷體"/>
        <family val="4"/>
        <charset val="136"/>
      </rPr>
      <t>經法院拍賣取得</t>
    </r>
    <r>
      <rPr>
        <sz val="12"/>
        <color theme="1"/>
        <rFont val="Times New Roman"/>
        <family val="1"/>
      </rPr>
      <t>(</t>
    </r>
    <r>
      <rPr>
        <sz val="12"/>
        <color theme="1"/>
        <rFont val="標楷體"/>
        <family val="4"/>
        <charset val="136"/>
      </rPr>
      <t>除</t>
    </r>
    <r>
      <rPr>
        <sz val="12"/>
        <color theme="1"/>
        <rFont val="Times New Roman"/>
        <family val="1"/>
      </rPr>
      <t>1.3.1.2.2.2)</t>
    </r>
    <phoneticPr fontId="28" type="noConversion"/>
  </si>
  <si>
    <r>
      <t xml:space="preserve">1.3.2 </t>
    </r>
    <r>
      <rPr>
        <sz val="12"/>
        <color theme="1"/>
        <rFont val="標楷體"/>
        <family val="4"/>
        <charset val="136"/>
      </rPr>
      <t>自用不動產</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</si>
  <si>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</si>
  <si>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1.4 </t>
    </r>
    <r>
      <rPr>
        <sz val="12"/>
        <color theme="1"/>
        <rFont val="標楷體"/>
        <family val="4"/>
        <charset val="136"/>
      </rPr>
      <t>放款</t>
    </r>
    <phoneticPr fontId="28" type="noConversion"/>
  </si>
  <si>
    <r>
      <t xml:space="preserve">1.4.1 </t>
    </r>
    <r>
      <rPr>
        <sz val="12"/>
        <color theme="1"/>
        <rFont val="標楷體"/>
        <family val="4"/>
        <charset val="136"/>
      </rPr>
      <t>擔保放款</t>
    </r>
    <phoneticPr fontId="28" type="noConversion"/>
  </si>
  <si>
    <r>
      <t xml:space="preserve">1.4.1.1 </t>
    </r>
    <r>
      <rPr>
        <sz val="12"/>
        <color theme="1"/>
        <rFont val="標楷體"/>
        <family val="4"/>
        <charset val="136"/>
      </rPr>
      <t>不動產擔保放款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</si>
  <si>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(97+203)</t>
    </r>
    <r>
      <rPr>
        <sz val="12"/>
        <color theme="1"/>
        <rFont val="標楷體"/>
        <family val="4"/>
        <charset val="136"/>
      </rPr>
      <t>列</t>
    </r>
    <phoneticPr fontId="28" type="noConversion"/>
  </si>
  <si>
    <r>
      <t xml:space="preserve">1.4.1.2 </t>
    </r>
    <r>
      <rPr>
        <sz val="12"/>
        <color theme="1"/>
        <rFont val="標楷體"/>
        <family val="4"/>
        <charset val="136"/>
      </rPr>
      <t>動產擔保放款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</si>
  <si>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(98+204)</t>
    </r>
    <r>
      <rPr>
        <sz val="12"/>
        <color theme="1"/>
        <rFont val="標楷體"/>
        <family val="4"/>
        <charset val="136"/>
      </rPr>
      <t>列</t>
    </r>
    <phoneticPr fontId="28" type="noConversion"/>
  </si>
  <si>
    <r>
      <t xml:space="preserve">1.4.1.3 </t>
    </r>
    <r>
      <rPr>
        <sz val="12"/>
        <color theme="1"/>
        <rFont val="標楷體"/>
        <family val="4"/>
        <charset val="136"/>
      </rPr>
      <t>有價證券質押放款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</si>
  <si>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(99+205)</t>
    </r>
    <r>
      <rPr>
        <sz val="12"/>
        <color theme="1"/>
        <rFont val="標楷體"/>
        <family val="4"/>
        <charset val="136"/>
      </rPr>
      <t>列</t>
    </r>
    <phoneticPr fontId="28" type="noConversion"/>
  </si>
  <si>
    <r>
      <t xml:space="preserve">1.4.1.4 </t>
    </r>
    <r>
      <rPr>
        <sz val="12"/>
        <color theme="1"/>
        <rFont val="標楷體"/>
        <family val="4"/>
        <charset val="136"/>
      </rPr>
      <t>銀行保證放款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</si>
  <si>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(100+206)</t>
    </r>
    <r>
      <rPr>
        <sz val="12"/>
        <color theme="1"/>
        <rFont val="標楷體"/>
        <family val="4"/>
        <charset val="136"/>
      </rPr>
      <t>列</t>
    </r>
    <phoneticPr fontId="28" type="noConversion"/>
  </si>
  <si>
    <r>
      <t xml:space="preserve">1.5 </t>
    </r>
    <r>
      <rPr>
        <sz val="12"/>
        <color theme="1"/>
        <rFont val="標楷體"/>
        <family val="4"/>
        <charset val="136"/>
      </rPr>
      <t>其他投資資產</t>
    </r>
    <phoneticPr fontId="28" type="noConversion"/>
  </si>
  <si>
    <r>
      <t>1.5.1</t>
    </r>
    <r>
      <rPr>
        <sz val="12"/>
        <color theme="1"/>
        <rFont val="標楷體"/>
        <family val="4"/>
        <charset val="136"/>
      </rPr>
      <t>專案運用、公共及社會福利事業與其他主管機關核准項目</t>
    </r>
    <r>
      <rPr>
        <sz val="12"/>
        <color theme="1"/>
        <rFont val="Times New Roman"/>
        <family val="1"/>
      </rPr>
      <t>(</t>
    </r>
    <r>
      <rPr>
        <sz val="12"/>
        <color theme="1"/>
        <rFont val="標楷體"/>
        <family val="4"/>
        <charset val="136"/>
      </rPr>
      <t>註</t>
    </r>
    <r>
      <rPr>
        <sz val="12"/>
        <color theme="1"/>
        <rFont val="Times New Roman"/>
        <family val="1"/>
      </rPr>
      <t>3)</t>
    </r>
    <phoneticPr fontId="28" type="noConversion"/>
  </si>
  <si>
    <r>
      <t>1.5.1.1</t>
    </r>
    <r>
      <rPr>
        <sz val="12"/>
        <color theme="1"/>
        <rFont val="標楷體"/>
        <family val="4"/>
        <charset val="136"/>
      </rPr>
      <t>政策性</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</si>
  <si>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(199)</t>
    </r>
    <r>
      <rPr>
        <sz val="12"/>
        <color theme="1"/>
        <rFont val="標楷體"/>
        <family val="4"/>
        <charset val="136"/>
      </rPr>
      <t>列</t>
    </r>
    <phoneticPr fontId="28" type="noConversion"/>
  </si>
  <si>
    <r>
      <t>1.5.1.2</t>
    </r>
    <r>
      <rPr>
        <sz val="12"/>
        <color theme="1"/>
        <rFont val="標楷體"/>
        <family val="4"/>
        <charset val="136"/>
      </rPr>
      <t>創業投資</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</si>
  <si>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(20)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(16)</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</si>
  <si>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(207)</t>
    </r>
    <r>
      <rPr>
        <sz val="12"/>
        <color theme="1"/>
        <rFont val="標楷體"/>
        <family val="4"/>
        <charset val="136"/>
      </rPr>
      <t>列</t>
    </r>
    <phoneticPr fontId="30" type="noConversion"/>
  </si>
  <si>
    <r>
      <t>1.5.2</t>
    </r>
    <r>
      <rPr>
        <sz val="12"/>
        <color theme="1"/>
        <rFont val="標楷體"/>
        <family val="4"/>
        <charset val="136"/>
      </rPr>
      <t>其他投資</t>
    </r>
    <phoneticPr fontId="28" type="noConversion"/>
  </si>
  <si>
    <r>
      <t xml:space="preserve">1.5.2.1 </t>
    </r>
    <r>
      <rPr>
        <sz val="12"/>
        <color theme="1"/>
        <rFont val="標楷體"/>
        <family val="4"/>
        <charset val="136"/>
      </rPr>
      <t>信託受益權</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</si>
  <si>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(235)</t>
    </r>
    <r>
      <rPr>
        <sz val="12"/>
        <color theme="1"/>
        <rFont val="標楷體"/>
        <family val="4"/>
        <charset val="136"/>
      </rPr>
      <t>列</t>
    </r>
    <phoneticPr fontId="28" type="noConversion"/>
  </si>
  <si>
    <r>
      <t xml:space="preserve">1.5.2.2 </t>
    </r>
    <r>
      <rPr>
        <sz val="12"/>
        <color theme="1"/>
        <rFont val="標楷體"/>
        <family val="4"/>
        <charset val="136"/>
      </rPr>
      <t>組合式存款</t>
    </r>
    <phoneticPr fontId="28" type="noConversion"/>
  </si>
  <si>
    <r>
      <t>1.5.2.2.1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</si>
  <si>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(11)</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</si>
  <si>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1.5.2.2.2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</si>
  <si>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(11)</t>
    </r>
    <r>
      <rPr>
        <sz val="12"/>
        <color theme="1"/>
        <rFont val="標楷體"/>
        <family val="4"/>
        <charset val="136"/>
      </rPr>
      <t>欄第</t>
    </r>
    <r>
      <rPr>
        <sz val="12"/>
        <color theme="1"/>
        <rFont val="Times New Roman"/>
        <family val="1"/>
      </rPr>
      <t>(44)</t>
    </r>
    <r>
      <rPr>
        <sz val="12"/>
        <color theme="1"/>
        <rFont val="標楷體"/>
        <family val="4"/>
        <charset val="136"/>
      </rPr>
      <t>列</t>
    </r>
    <phoneticPr fontId="28" type="noConversion"/>
  </si>
  <si>
    <r>
      <t xml:space="preserve">1.5.2.3 </t>
    </r>
    <r>
      <rPr>
        <sz val="12"/>
        <color theme="1"/>
        <rFont val="標楷體"/>
        <family val="4"/>
        <charset val="136"/>
      </rPr>
      <t>其他</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</si>
  <si>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(21+55+58+208+237)</t>
    </r>
    <r>
      <rPr>
        <sz val="12"/>
        <color theme="1"/>
        <rFont val="標楷體"/>
        <family val="4"/>
        <charset val="136"/>
      </rPr>
      <t>列－「表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t>
    </r>
    <phoneticPr fontId="28" type="noConversion"/>
  </si>
  <si>
    <r>
      <t xml:space="preserve">1.6 </t>
    </r>
    <r>
      <rPr>
        <sz val="12"/>
        <color theme="1"/>
        <rFont val="標楷體"/>
        <family val="4"/>
        <charset val="136"/>
      </rPr>
      <t>國內外資產集中度風險</t>
    </r>
    <r>
      <rPr>
        <sz val="12"/>
        <color theme="1"/>
        <rFont val="Times New Roman"/>
        <family val="1"/>
      </rPr>
      <t>--</t>
    </r>
    <r>
      <rPr>
        <sz val="12"/>
        <color theme="1"/>
        <rFont val="標楷體"/>
        <family val="4"/>
        <charset val="136"/>
      </rPr>
      <t>國內部份</t>
    </r>
    <phoneticPr fontId="28" type="noConversion"/>
  </si>
  <si>
    <r>
      <t xml:space="preserve">R1b </t>
    </r>
    <r>
      <rPr>
        <sz val="12"/>
        <color theme="1"/>
        <rFont val="標楷體"/>
        <family val="4"/>
        <charset val="136"/>
      </rPr>
      <t>國外資產風險</t>
    </r>
    <phoneticPr fontId="28" type="noConversion"/>
  </si>
  <si>
    <r>
      <t xml:space="preserve">1b.1 </t>
    </r>
    <r>
      <rPr>
        <sz val="12"/>
        <color theme="1"/>
        <rFont val="標楷體"/>
        <family val="4"/>
        <charset val="136"/>
      </rPr>
      <t>已開發國家</t>
    </r>
    <phoneticPr fontId="28" type="noConversion"/>
  </si>
  <si>
    <r>
      <t xml:space="preserve">1b.1.1 </t>
    </r>
    <r>
      <rPr>
        <sz val="12"/>
        <color theme="1"/>
        <rFont val="標楷體"/>
        <family val="4"/>
        <charset val="136"/>
      </rPr>
      <t>現金及外幣存款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</si>
  <si>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(107)</t>
    </r>
    <r>
      <rPr>
        <sz val="12"/>
        <color theme="1"/>
        <rFont val="標楷體"/>
        <family val="4"/>
        <charset val="136"/>
      </rPr>
      <t>列</t>
    </r>
    <phoneticPr fontId="30" type="noConversion"/>
  </si>
  <si>
    <r>
      <t xml:space="preserve">1b.1.2 </t>
    </r>
    <r>
      <rPr>
        <sz val="12"/>
        <color theme="1"/>
        <rFont val="標楷體"/>
        <family val="4"/>
        <charset val="136"/>
      </rPr>
      <t>固定型收益投資</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</si>
  <si>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(22)</t>
    </r>
    <r>
      <rPr>
        <sz val="12"/>
        <color theme="1"/>
        <rFont val="標楷體"/>
        <family val="4"/>
        <charset val="136"/>
      </rPr>
      <t>列</t>
    </r>
  </si>
  <si>
    <r>
      <t xml:space="preserve">1b.1.2.2 </t>
    </r>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</si>
  <si>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(44)</t>
    </r>
    <r>
      <rPr>
        <sz val="12"/>
        <color theme="1"/>
        <rFont val="標楷體"/>
        <family val="4"/>
        <charset val="136"/>
      </rPr>
      <t>列</t>
    </r>
  </si>
  <si>
    <r>
      <t xml:space="preserve">1b.1.2.3 </t>
    </r>
    <r>
      <rPr>
        <sz val="12"/>
        <color theme="1"/>
        <rFont val="標楷體"/>
        <family val="4"/>
        <charset val="136"/>
      </rPr>
      <t>不動產投資信託基金</t>
    </r>
    <phoneticPr fontId="28" type="noConversion"/>
  </si>
  <si>
    <r>
      <t xml:space="preserve">
</t>
    </r>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(66)</t>
    </r>
    <r>
      <rPr>
        <sz val="12"/>
        <color theme="1"/>
        <rFont val="標楷體"/>
        <family val="4"/>
        <charset val="136"/>
      </rPr>
      <t>列</t>
    </r>
    <phoneticPr fontId="28" type="noConversion"/>
  </si>
  <si>
    <r>
      <t xml:space="preserve">1b.1.2.4 </t>
    </r>
    <r>
      <rPr>
        <sz val="12"/>
        <color theme="1"/>
        <rFont val="標楷體"/>
        <family val="4"/>
        <charset val="136"/>
      </rPr>
      <t>其他</t>
    </r>
    <phoneticPr fontId="28" type="noConversion"/>
  </si>
  <si>
    <r>
      <t xml:space="preserve">1b.1.2.4.1 </t>
    </r>
    <r>
      <rPr>
        <sz val="12"/>
        <color theme="1"/>
        <rFont val="標楷體"/>
        <family val="4"/>
        <charset val="136"/>
      </rPr>
      <t>有信用評等者</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</si>
  <si>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(88)</t>
    </r>
    <r>
      <rPr>
        <sz val="12"/>
        <color theme="1"/>
        <rFont val="標楷體"/>
        <family val="4"/>
        <charset val="136"/>
      </rPr>
      <t>列</t>
    </r>
  </si>
  <si>
    <r>
      <t xml:space="preserve">1b.1.2.4.2 </t>
    </r>
    <r>
      <rPr>
        <sz val="12"/>
        <color theme="1"/>
        <rFont val="標楷體"/>
        <family val="4"/>
        <charset val="136"/>
      </rPr>
      <t>無信用評等者</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</si>
  <si>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(115)</t>
    </r>
    <r>
      <rPr>
        <sz val="12"/>
        <color theme="1"/>
        <rFont val="標楷體"/>
        <family val="4"/>
        <charset val="136"/>
      </rPr>
      <t>列</t>
    </r>
    <phoneticPr fontId="28" type="noConversion"/>
  </si>
  <si>
    <r>
      <t xml:space="preserve">1b.1.3 </t>
    </r>
    <r>
      <rPr>
        <sz val="12"/>
        <color theme="1"/>
        <rFont val="標楷體"/>
        <family val="4"/>
        <charset val="136"/>
      </rPr>
      <t>股票</t>
    </r>
    <phoneticPr fontId="28" type="noConversion"/>
  </si>
  <si>
    <r>
      <t xml:space="preserve">1b.1.3.1 </t>
    </r>
    <r>
      <rPr>
        <sz val="12"/>
        <color theme="1"/>
        <rFont val="標楷體"/>
        <family val="4"/>
        <charset val="136"/>
      </rPr>
      <t>普通股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</si>
  <si>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(6)</t>
    </r>
    <r>
      <rPr>
        <sz val="12"/>
        <color theme="1"/>
        <rFont val="標楷體"/>
        <family val="4"/>
        <charset val="136"/>
      </rPr>
      <t>欄第</t>
    </r>
    <r>
      <rPr>
        <sz val="12"/>
        <color theme="1"/>
        <rFont val="Times New Roman"/>
        <family val="1"/>
      </rPr>
      <t>(31+36)</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(37)</t>
    </r>
    <r>
      <rPr>
        <sz val="12"/>
        <color theme="1"/>
        <rFont val="標楷體"/>
        <family val="4"/>
        <charset val="136"/>
      </rPr>
      <t>列之合計數</t>
    </r>
    <phoneticPr fontId="28" type="noConversion"/>
  </si>
  <si>
    <r>
      <t xml:space="preserve">1b.1.3.2 </t>
    </r>
    <r>
      <rPr>
        <sz val="12"/>
        <color theme="1"/>
        <rFont val="標楷體"/>
        <family val="4"/>
        <charset val="136"/>
      </rPr>
      <t>特別股</t>
    </r>
    <phoneticPr fontId="28" type="noConversion"/>
  </si>
  <si>
    <r>
      <t xml:space="preserve">1b.1.3.2.1 </t>
    </r>
    <r>
      <rPr>
        <sz val="12"/>
        <color theme="1"/>
        <rFont val="標楷體"/>
        <family val="4"/>
        <charset val="136"/>
      </rPr>
      <t>固定收益特別股</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</si>
  <si>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(110)</t>
    </r>
    <r>
      <rPr>
        <sz val="12"/>
        <color theme="1"/>
        <rFont val="標楷體"/>
        <family val="4"/>
        <charset val="136"/>
      </rPr>
      <t>列</t>
    </r>
  </si>
  <si>
    <r>
      <t xml:space="preserve">1b.1.3.2.2 </t>
    </r>
    <r>
      <rPr>
        <sz val="12"/>
        <color theme="1"/>
        <rFont val="標楷體"/>
        <family val="4"/>
        <charset val="136"/>
      </rPr>
      <t>非固定收益特別股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</si>
  <si>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(41)</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(42)</t>
    </r>
    <r>
      <rPr>
        <sz val="12"/>
        <color theme="1"/>
        <rFont val="標楷體"/>
        <family val="4"/>
        <charset val="136"/>
      </rPr>
      <t>列之合計數</t>
    </r>
    <phoneticPr fontId="28" type="noConversion"/>
  </si>
  <si>
    <r>
      <t xml:space="preserve">1b.1.4 </t>
    </r>
    <r>
      <rPr>
        <sz val="12"/>
        <color theme="1"/>
        <rFont val="標楷體"/>
        <family val="4"/>
        <charset val="136"/>
      </rPr>
      <t>受益憑證及信託資金</t>
    </r>
    <phoneticPr fontId="28" type="noConversion"/>
  </si>
  <si>
    <r>
      <t xml:space="preserve">1b.1.4.1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</si>
  <si>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(43)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已開發國家</t>
    </r>
    <r>
      <rPr>
        <sz val="10"/>
        <rFont val="Book Antiqua"/>
        <family val="1"/>
      </rPr>
      <t/>
    </r>
    <phoneticPr fontId="28" type="noConversion"/>
  </si>
  <si>
    <r>
      <t xml:space="preserve">1b.1.4.2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</si>
  <si>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已開發國家</t>
    </r>
    <phoneticPr fontId="28" type="noConversion"/>
  </si>
  <si>
    <r>
      <t xml:space="preserve">1b.1.4.3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</si>
  <si>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(45)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已開發國家</t>
    </r>
    <phoneticPr fontId="28" type="noConversion"/>
  </si>
  <si>
    <r>
      <t xml:space="preserve">1b.1.4.4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</si>
  <si>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(46)</t>
    </r>
    <r>
      <rPr>
        <sz val="12"/>
        <color theme="1"/>
        <rFont val="標楷體"/>
        <family val="4"/>
        <charset val="136"/>
      </rPr>
      <t>列</t>
    </r>
    <phoneticPr fontId="28" type="noConversion"/>
  </si>
  <si>
    <r>
      <t xml:space="preserve">1b.1.4.5 </t>
    </r>
    <r>
      <rPr>
        <sz val="12"/>
        <color theme="1"/>
        <rFont val="標楷體"/>
        <family val="4"/>
        <charset val="136"/>
      </rPr>
      <t>私募股權基金</t>
    </r>
    <phoneticPr fontId="28" type="noConversion"/>
  </si>
  <si>
    <r>
      <t xml:space="preserve">1b.1.4.6 </t>
    </r>
    <r>
      <rPr>
        <sz val="12"/>
        <color theme="1"/>
        <rFont val="標楷體"/>
        <family val="4"/>
        <charset val="136"/>
      </rPr>
      <t>私募債權基金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</si>
  <si>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(48)</t>
    </r>
    <r>
      <rPr>
        <sz val="12"/>
        <color theme="1"/>
        <rFont val="標楷體"/>
        <family val="4"/>
        <charset val="136"/>
      </rPr>
      <t>列</t>
    </r>
    <phoneticPr fontId="28" type="noConversion"/>
  </si>
  <si>
    <r>
      <t xml:space="preserve">1b.1.4.7 </t>
    </r>
    <r>
      <rPr>
        <sz val="12"/>
        <color theme="1"/>
        <rFont val="標楷體"/>
        <family val="4"/>
        <charset val="136"/>
      </rPr>
      <t>不動產私募基金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</si>
  <si>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(49)</t>
    </r>
    <r>
      <rPr>
        <sz val="12"/>
        <color theme="1"/>
        <rFont val="標楷體"/>
        <family val="4"/>
        <charset val="136"/>
      </rPr>
      <t>列</t>
    </r>
    <phoneticPr fontId="28" type="noConversion"/>
  </si>
  <si>
    <r>
      <t xml:space="preserve">1b.1.4.8 </t>
    </r>
    <r>
      <rPr>
        <sz val="12"/>
        <color theme="1"/>
        <rFont val="標楷體"/>
        <family val="4"/>
        <charset val="136"/>
      </rPr>
      <t>基礎建設基金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</si>
  <si>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(133)</t>
    </r>
    <r>
      <rPr>
        <sz val="12"/>
        <color theme="1"/>
        <rFont val="標楷體"/>
        <family val="4"/>
        <charset val="136"/>
      </rPr>
      <t>列</t>
    </r>
    <phoneticPr fontId="28" type="noConversion"/>
  </si>
  <si>
    <r>
      <t xml:space="preserve">1b.1.5 </t>
    </r>
    <r>
      <rPr>
        <sz val="12"/>
        <color theme="1"/>
        <rFont val="標楷體"/>
        <family val="4"/>
        <charset val="136"/>
      </rPr>
      <t>放款</t>
    </r>
    <phoneticPr fontId="28" type="noConversion"/>
  </si>
  <si>
    <r>
      <t xml:space="preserve">1b.1.5.1 </t>
    </r>
    <r>
      <rPr>
        <sz val="12"/>
        <color theme="1"/>
        <rFont val="標楷體"/>
        <family val="4"/>
        <charset val="136"/>
      </rPr>
      <t>外幣保單放款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</si>
  <si>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(123)</t>
    </r>
    <r>
      <rPr>
        <sz val="12"/>
        <color theme="1"/>
        <rFont val="標楷體"/>
        <family val="4"/>
        <charset val="136"/>
      </rPr>
      <t>列</t>
    </r>
    <phoneticPr fontId="30" type="noConversion"/>
  </si>
  <si>
    <r>
      <t xml:space="preserve">1b.1.5.2 </t>
    </r>
    <r>
      <rPr>
        <sz val="12"/>
        <color theme="1"/>
        <rFont val="標楷體"/>
        <family val="4"/>
        <charset val="136"/>
      </rPr>
      <t>其他放款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</si>
  <si>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(124)</t>
    </r>
    <r>
      <rPr>
        <sz val="12"/>
        <color theme="1"/>
        <rFont val="標楷體"/>
        <family val="4"/>
        <charset val="136"/>
      </rPr>
      <t>列</t>
    </r>
    <phoneticPr fontId="30" type="noConversion"/>
  </si>
  <si>
    <r>
      <t xml:space="preserve">1b.1.6 </t>
    </r>
    <r>
      <rPr>
        <sz val="12"/>
        <color theme="1"/>
        <rFont val="標楷體"/>
        <family val="4"/>
        <charset val="136"/>
      </rPr>
      <t>不動產</t>
    </r>
    <phoneticPr fontId="28" type="noConversion"/>
  </si>
  <si>
    <r>
      <t xml:space="preserve">1b.1.6.1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1b.1.6.2</t>
    </r>
    <r>
      <rPr>
        <sz val="12"/>
        <color theme="1"/>
        <rFont val="標楷體"/>
        <family val="4"/>
        <charset val="136"/>
      </rPr>
      <t>外</t>
    </r>
    <r>
      <rPr>
        <sz val="12"/>
        <color theme="1"/>
        <rFont val="Times New Roman"/>
        <family val="1"/>
      </rPr>
      <t>)</t>
    </r>
    <phoneticPr fontId="28" type="noConversion"/>
  </si>
  <si>
    <r>
      <t xml:space="preserve">1b.1.7 </t>
    </r>
    <r>
      <rPr>
        <sz val="12"/>
        <color theme="1"/>
        <rFont val="標楷體"/>
        <family val="4"/>
        <charset val="136"/>
      </rPr>
      <t>對沖基金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</si>
  <si>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(126)</t>
    </r>
    <r>
      <rPr>
        <sz val="12"/>
        <color theme="1"/>
        <rFont val="標楷體"/>
        <family val="4"/>
        <charset val="136"/>
      </rPr>
      <t>列</t>
    </r>
    <phoneticPr fontId="30" type="noConversion"/>
  </si>
  <si>
    <r>
      <t xml:space="preserve">1b.1.8 ETF - </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</si>
  <si>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r>
      <rPr>
        <sz val="12"/>
        <color theme="1"/>
        <rFont val="Times New Roman"/>
        <family val="1"/>
      </rPr>
      <t>-</t>
    </r>
    <r>
      <rPr>
        <sz val="12"/>
        <color theme="1"/>
        <rFont val="標楷體"/>
        <family val="4"/>
        <charset val="136"/>
      </rPr>
      <t>已開發國家</t>
    </r>
    <phoneticPr fontId="28" type="noConversion"/>
  </si>
  <si>
    <r>
      <t xml:space="preserve">1b.1.9 ETF - </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</si>
  <si>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28" type="noConversion"/>
  </si>
  <si>
    <r>
      <t xml:space="preserve">1b.1.10 ETF - </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</si>
  <si>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</si>
  <si>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28" type="noConversion"/>
  </si>
  <si>
    <r>
      <t xml:space="preserve">1b.1.12 </t>
    </r>
    <r>
      <rPr>
        <sz val="12"/>
        <color theme="1"/>
        <rFont val="標楷體"/>
        <family val="4"/>
        <charset val="136"/>
      </rPr>
      <t>組合式存款</t>
    </r>
    <phoneticPr fontId="28" type="noConversion"/>
  </si>
  <si>
    <r>
      <t>1b.1.12.1 "100%"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</si>
  <si>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(12)</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</si>
  <si>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1b.1.12.2 "90%"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</si>
  <si>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(12)</t>
    </r>
    <r>
      <rPr>
        <sz val="12"/>
        <color theme="1"/>
        <rFont val="標楷體"/>
        <family val="4"/>
        <charset val="136"/>
      </rPr>
      <t>欄第</t>
    </r>
    <r>
      <rPr>
        <sz val="12"/>
        <color theme="1"/>
        <rFont val="Times New Roman"/>
        <family val="1"/>
      </rPr>
      <t>(44)</t>
    </r>
    <r>
      <rPr>
        <sz val="12"/>
        <color theme="1"/>
        <rFont val="標楷體"/>
        <family val="4"/>
        <charset val="136"/>
      </rPr>
      <t>列</t>
    </r>
    <phoneticPr fontId="28" type="noConversion"/>
  </si>
  <si>
    <r>
      <t xml:space="preserve">1b.1.13 </t>
    </r>
    <r>
      <rPr>
        <sz val="12"/>
        <color theme="1"/>
        <rFont val="標楷體"/>
        <family val="4"/>
        <charset val="136"/>
      </rPr>
      <t>其他</t>
    </r>
    <phoneticPr fontId="28" type="noConversion"/>
  </si>
  <si>
    <r>
      <t xml:space="preserve">1b.1.13.1 </t>
    </r>
    <r>
      <rPr>
        <sz val="12"/>
        <color theme="1"/>
        <rFont val="標楷體"/>
        <family val="4"/>
        <charset val="136"/>
      </rPr>
      <t>其他</t>
    </r>
    <r>
      <rPr>
        <sz val="12"/>
        <color theme="1"/>
        <rFont val="Times New Roman"/>
        <family val="1"/>
      </rPr>
      <t>(</t>
    </r>
    <r>
      <rPr>
        <sz val="12"/>
        <color theme="1"/>
        <rFont val="標楷體"/>
        <family val="4"/>
        <charset val="136"/>
      </rPr>
      <t>除</t>
    </r>
    <r>
      <rPr>
        <sz val="12"/>
        <color theme="1"/>
        <rFont val="Times New Roman"/>
        <family val="1"/>
      </rPr>
      <t>1b.1.13.2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</si>
  <si>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列</t>
    </r>
    <phoneticPr fontId="28" type="noConversion"/>
  </si>
  <si>
    <r>
      <t xml:space="preserve">1b.1.13.2 </t>
    </r>
    <r>
      <rPr>
        <sz val="12"/>
        <color theme="1"/>
        <rFont val="標楷體"/>
        <family val="4"/>
        <charset val="136"/>
      </rPr>
      <t>經由信託方式取得國外及大陸地區不動產</t>
    </r>
    <phoneticPr fontId="2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</si>
  <si>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列</t>
    </r>
    <phoneticPr fontId="30" type="noConversion"/>
  </si>
  <si>
    <r>
      <t xml:space="preserve">1b.2 </t>
    </r>
    <r>
      <rPr>
        <sz val="12"/>
        <color theme="1"/>
        <rFont val="標楷體"/>
        <family val="4"/>
        <charset val="136"/>
      </rPr>
      <t>新興市場</t>
    </r>
    <phoneticPr fontId="28" type="noConversion"/>
  </si>
  <si>
    <r>
      <t xml:space="preserve">1b.2.1 </t>
    </r>
    <r>
      <rPr>
        <sz val="12"/>
        <color theme="1"/>
        <rFont val="標楷體"/>
        <family val="4"/>
        <charset val="136"/>
      </rPr>
      <t>現金及外幣存款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</si>
  <si>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(137)</t>
    </r>
    <r>
      <rPr>
        <sz val="12"/>
        <color theme="1"/>
        <rFont val="標楷體"/>
        <family val="4"/>
        <charset val="136"/>
      </rPr>
      <t>列</t>
    </r>
    <phoneticPr fontId="30" type="noConversion"/>
  </si>
  <si>
    <r>
      <t xml:space="preserve">1b.2.2 </t>
    </r>
    <r>
      <rPr>
        <sz val="12"/>
        <color theme="1"/>
        <rFont val="標楷體"/>
        <family val="4"/>
        <charset val="136"/>
      </rPr>
      <t>固定型收益投資</t>
    </r>
    <phoneticPr fontId="28" type="noConversion"/>
  </si>
  <si>
    <r>
      <t xml:space="preserve">1b.2.2.1 </t>
    </r>
    <r>
      <rPr>
        <sz val="12"/>
        <color theme="1"/>
        <rFont val="標楷體"/>
        <family val="4"/>
        <charset val="136"/>
      </rPr>
      <t>公債</t>
    </r>
    <r>
      <rPr>
        <sz val="12"/>
        <color theme="1"/>
        <rFont val="Times New Roman"/>
        <family val="1"/>
      </rPr>
      <t>(</t>
    </r>
    <r>
      <rPr>
        <sz val="12"/>
        <color theme="1"/>
        <rFont val="標楷體"/>
        <family val="4"/>
        <charset val="136"/>
      </rPr>
      <t>註</t>
    </r>
    <r>
      <rPr>
        <sz val="12"/>
        <color theme="1"/>
        <rFont val="Times New Roman"/>
        <family val="1"/>
      </rPr>
      <t>5)</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</si>
  <si>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(22)</t>
    </r>
    <r>
      <rPr>
        <sz val="12"/>
        <color theme="1"/>
        <rFont val="標楷體"/>
        <family val="4"/>
        <charset val="136"/>
      </rPr>
      <t>列</t>
    </r>
  </si>
  <si>
    <r>
      <t xml:space="preserve">1b.2.2.2 </t>
    </r>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</si>
  <si>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(44)</t>
    </r>
    <r>
      <rPr>
        <sz val="12"/>
        <color theme="1"/>
        <rFont val="標楷體"/>
        <family val="4"/>
        <charset val="136"/>
      </rPr>
      <t>列</t>
    </r>
  </si>
  <si>
    <r>
      <t xml:space="preserve">1b.2.2.3 </t>
    </r>
    <r>
      <rPr>
        <sz val="12"/>
        <color theme="1"/>
        <rFont val="標楷體"/>
        <family val="4"/>
        <charset val="136"/>
      </rPr>
      <t>不動產投資信託基金</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</si>
  <si>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(66)</t>
    </r>
    <r>
      <rPr>
        <sz val="12"/>
        <color theme="1"/>
        <rFont val="標楷體"/>
        <family val="4"/>
        <charset val="136"/>
      </rPr>
      <t>列</t>
    </r>
  </si>
  <si>
    <r>
      <t xml:space="preserve">1b.2.2.4 </t>
    </r>
    <r>
      <rPr>
        <sz val="12"/>
        <color theme="1"/>
        <rFont val="標楷體"/>
        <family val="4"/>
        <charset val="136"/>
      </rPr>
      <t>其他</t>
    </r>
    <phoneticPr fontId="28" type="noConversion"/>
  </si>
  <si>
    <r>
      <t xml:space="preserve">1b.2.2.4.1 </t>
    </r>
    <r>
      <rPr>
        <sz val="12"/>
        <color theme="1"/>
        <rFont val="標楷體"/>
        <family val="4"/>
        <charset val="136"/>
      </rPr>
      <t>有信用評等者</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</si>
  <si>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(88)</t>
    </r>
    <r>
      <rPr>
        <sz val="12"/>
        <color theme="1"/>
        <rFont val="標楷體"/>
        <family val="4"/>
        <charset val="136"/>
      </rPr>
      <t>列</t>
    </r>
  </si>
  <si>
    <r>
      <t xml:space="preserve">1b.2.2.4.2 </t>
    </r>
    <r>
      <rPr>
        <sz val="12"/>
        <color theme="1"/>
        <rFont val="標楷體"/>
        <family val="4"/>
        <charset val="136"/>
      </rPr>
      <t>無信用評等者</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</si>
  <si>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(145)</t>
    </r>
    <r>
      <rPr>
        <sz val="12"/>
        <color theme="1"/>
        <rFont val="標楷體"/>
        <family val="4"/>
        <charset val="136"/>
      </rPr>
      <t>列</t>
    </r>
    <phoneticPr fontId="28" type="noConversion"/>
  </si>
  <si>
    <r>
      <t xml:space="preserve">1b.2.3 </t>
    </r>
    <r>
      <rPr>
        <sz val="12"/>
        <color theme="1"/>
        <rFont val="標楷體"/>
        <family val="4"/>
        <charset val="136"/>
      </rPr>
      <t>股票</t>
    </r>
    <phoneticPr fontId="28" type="noConversion"/>
  </si>
  <si>
    <r>
      <t xml:space="preserve">1b.2.3.1 </t>
    </r>
    <r>
      <rPr>
        <sz val="12"/>
        <color theme="1"/>
        <rFont val="標楷體"/>
        <family val="4"/>
        <charset val="136"/>
      </rPr>
      <t>普通股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</si>
  <si>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(6)</t>
    </r>
    <r>
      <rPr>
        <sz val="12"/>
        <color theme="1"/>
        <rFont val="標楷體"/>
        <family val="4"/>
        <charset val="136"/>
      </rPr>
      <t>欄第</t>
    </r>
    <r>
      <rPr>
        <sz val="12"/>
        <color theme="1"/>
        <rFont val="Times New Roman"/>
        <family val="1"/>
      </rPr>
      <t>(32+44)</t>
    </r>
    <r>
      <rPr>
        <sz val="12"/>
        <color theme="1"/>
        <rFont val="標楷體"/>
        <family val="4"/>
        <charset val="136"/>
      </rPr>
      <t>列與第</t>
    </r>
    <r>
      <rPr>
        <sz val="12"/>
        <color theme="1"/>
        <rFont val="Times New Roman"/>
        <family val="1"/>
      </rPr>
      <t>(5)</t>
    </r>
    <r>
      <rPr>
        <sz val="12"/>
        <color theme="1"/>
        <rFont val="標楷體"/>
        <family val="4"/>
        <charset val="136"/>
      </rPr>
      <t>欄與第</t>
    </r>
    <r>
      <rPr>
        <sz val="12"/>
        <color theme="1"/>
        <rFont val="Times New Roman"/>
        <family val="1"/>
      </rPr>
      <t>(45)</t>
    </r>
    <r>
      <rPr>
        <sz val="12"/>
        <color theme="1"/>
        <rFont val="標楷體"/>
        <family val="4"/>
        <charset val="136"/>
      </rPr>
      <t>列之合計數</t>
    </r>
    <phoneticPr fontId="28" type="noConversion"/>
  </si>
  <si>
    <r>
      <t xml:space="preserve">1b.2.3.2 </t>
    </r>
    <r>
      <rPr>
        <sz val="12"/>
        <color theme="1"/>
        <rFont val="標楷體"/>
        <family val="4"/>
        <charset val="136"/>
      </rPr>
      <t>特別股</t>
    </r>
    <phoneticPr fontId="28" type="noConversion"/>
  </si>
  <si>
    <r>
      <t xml:space="preserve">1b.2.3.2.1 </t>
    </r>
    <r>
      <rPr>
        <sz val="12"/>
        <color theme="1"/>
        <rFont val="標楷體"/>
        <family val="4"/>
        <charset val="136"/>
      </rPr>
      <t>固定收益特別股</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</si>
  <si>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(110)</t>
    </r>
    <r>
      <rPr>
        <sz val="12"/>
        <color theme="1"/>
        <rFont val="標楷體"/>
        <family val="4"/>
        <charset val="136"/>
      </rPr>
      <t>列</t>
    </r>
  </si>
  <si>
    <r>
      <t xml:space="preserve">1b.2.3.2.2 </t>
    </r>
    <r>
      <rPr>
        <sz val="12"/>
        <color theme="1"/>
        <rFont val="標楷體"/>
        <family val="4"/>
        <charset val="136"/>
      </rPr>
      <t>非固定收益特別股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</si>
  <si>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(49)</t>
    </r>
    <r>
      <rPr>
        <sz val="12"/>
        <color theme="1"/>
        <rFont val="標楷體"/>
        <family val="4"/>
        <charset val="136"/>
      </rPr>
      <t>列與第</t>
    </r>
    <r>
      <rPr>
        <sz val="12"/>
        <color theme="1"/>
        <rFont val="Times New Roman"/>
        <family val="1"/>
      </rPr>
      <t>(5)</t>
    </r>
    <r>
      <rPr>
        <sz val="12"/>
        <color theme="1"/>
        <rFont val="標楷體"/>
        <family val="4"/>
        <charset val="136"/>
      </rPr>
      <t>欄與第</t>
    </r>
    <r>
      <rPr>
        <sz val="12"/>
        <color theme="1"/>
        <rFont val="Times New Roman"/>
        <family val="1"/>
      </rPr>
      <t>(50)</t>
    </r>
    <r>
      <rPr>
        <sz val="12"/>
        <color theme="1"/>
        <rFont val="標楷體"/>
        <family val="4"/>
        <charset val="136"/>
      </rPr>
      <t>列之合計數</t>
    </r>
    <phoneticPr fontId="28" type="noConversion"/>
  </si>
  <si>
    <r>
      <t xml:space="preserve">1b.2.4 </t>
    </r>
    <r>
      <rPr>
        <sz val="12"/>
        <color theme="1"/>
        <rFont val="標楷體"/>
        <family val="4"/>
        <charset val="136"/>
      </rPr>
      <t>受益憑證及信託資金</t>
    </r>
    <phoneticPr fontId="28" type="noConversion"/>
  </si>
  <si>
    <r>
      <t xml:space="preserve">1b.2.4.1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</si>
  <si>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(51)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新興市場</t>
    </r>
    <phoneticPr fontId="28" type="noConversion"/>
  </si>
  <si>
    <r>
      <t xml:space="preserve">1b.2.4.2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</si>
  <si>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新興市場</t>
    </r>
    <phoneticPr fontId="28" type="noConversion"/>
  </si>
  <si>
    <r>
      <t xml:space="preserve">1b.2.4.3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</si>
  <si>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(53)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新興市場</t>
    </r>
    <phoneticPr fontId="28" type="noConversion"/>
  </si>
  <si>
    <r>
      <t xml:space="preserve">1b.2.4.4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</si>
  <si>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(54)</t>
    </r>
    <r>
      <rPr>
        <sz val="12"/>
        <color theme="1"/>
        <rFont val="標楷體"/>
        <family val="4"/>
        <charset val="136"/>
      </rPr>
      <t>列</t>
    </r>
    <phoneticPr fontId="28" type="noConversion"/>
  </si>
  <si>
    <r>
      <t xml:space="preserve">1b.2.4.5 </t>
    </r>
    <r>
      <rPr>
        <sz val="12"/>
        <color theme="1"/>
        <rFont val="標楷體"/>
        <family val="4"/>
        <charset val="136"/>
      </rPr>
      <t>私募股權基金</t>
    </r>
    <phoneticPr fontId="28" type="noConversion"/>
  </si>
  <si>
    <r>
      <t xml:space="preserve">1b.2.4.6 </t>
    </r>
    <r>
      <rPr>
        <sz val="12"/>
        <color theme="1"/>
        <rFont val="標楷體"/>
        <family val="4"/>
        <charset val="136"/>
      </rPr>
      <t>私募債權基金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</si>
  <si>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(56)</t>
    </r>
    <r>
      <rPr>
        <sz val="12"/>
        <color theme="1"/>
        <rFont val="標楷體"/>
        <family val="4"/>
        <charset val="136"/>
      </rPr>
      <t>列</t>
    </r>
    <phoneticPr fontId="28" type="noConversion"/>
  </si>
  <si>
    <r>
      <t xml:space="preserve">1b.2.4.7 </t>
    </r>
    <r>
      <rPr>
        <sz val="12"/>
        <color theme="1"/>
        <rFont val="標楷體"/>
        <family val="4"/>
        <charset val="136"/>
      </rPr>
      <t>不動產私募基金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</si>
  <si>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(57)</t>
    </r>
    <r>
      <rPr>
        <sz val="12"/>
        <color theme="1"/>
        <rFont val="標楷體"/>
        <family val="4"/>
        <charset val="136"/>
      </rPr>
      <t>列</t>
    </r>
    <phoneticPr fontId="28" type="noConversion"/>
  </si>
  <si>
    <r>
      <t xml:space="preserve">1b.2.5 </t>
    </r>
    <r>
      <rPr>
        <sz val="12"/>
        <color theme="1"/>
        <rFont val="標楷體"/>
        <family val="4"/>
        <charset val="136"/>
      </rPr>
      <t>放款</t>
    </r>
    <phoneticPr fontId="28" type="noConversion"/>
  </si>
  <si>
    <r>
      <t xml:space="preserve">1b.2.5.1 </t>
    </r>
    <r>
      <rPr>
        <sz val="12"/>
        <color theme="1"/>
        <rFont val="標楷體"/>
        <family val="4"/>
        <charset val="136"/>
      </rPr>
      <t>外幣保單放款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</si>
  <si>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(153)</t>
    </r>
    <r>
      <rPr>
        <sz val="12"/>
        <color theme="1"/>
        <rFont val="標楷體"/>
        <family val="4"/>
        <charset val="136"/>
      </rPr>
      <t>列</t>
    </r>
    <phoneticPr fontId="30" type="noConversion"/>
  </si>
  <si>
    <r>
      <t xml:space="preserve">1b.2.5.2 </t>
    </r>
    <r>
      <rPr>
        <sz val="12"/>
        <color theme="1"/>
        <rFont val="標楷體"/>
        <family val="4"/>
        <charset val="136"/>
      </rPr>
      <t>其他放款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</si>
  <si>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(154)</t>
    </r>
    <r>
      <rPr>
        <sz val="12"/>
        <color theme="1"/>
        <rFont val="標楷體"/>
        <family val="4"/>
        <charset val="136"/>
      </rPr>
      <t>列</t>
    </r>
    <phoneticPr fontId="30" type="noConversion"/>
  </si>
  <si>
    <r>
      <t xml:space="preserve">1b.2.6 </t>
    </r>
    <r>
      <rPr>
        <sz val="12"/>
        <color theme="1"/>
        <rFont val="標楷體"/>
        <family val="4"/>
        <charset val="136"/>
      </rPr>
      <t>不動產</t>
    </r>
    <phoneticPr fontId="28" type="noConversion"/>
  </si>
  <si>
    <r>
      <t xml:space="preserve">1b.2.6.1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1b.2.6.2</t>
    </r>
    <r>
      <rPr>
        <sz val="12"/>
        <color theme="1"/>
        <rFont val="標楷體"/>
        <family val="4"/>
        <charset val="136"/>
      </rPr>
      <t>外</t>
    </r>
    <r>
      <rPr>
        <sz val="12"/>
        <color theme="1"/>
        <rFont val="Times New Roman"/>
        <family val="1"/>
      </rPr>
      <t>)</t>
    </r>
    <phoneticPr fontId="28" type="noConversion"/>
  </si>
  <si>
    <r>
      <t xml:space="preserve">1b.2.7 </t>
    </r>
    <r>
      <rPr>
        <sz val="12"/>
        <color theme="1"/>
        <rFont val="標楷體"/>
        <family val="4"/>
        <charset val="136"/>
      </rPr>
      <t>對沖基金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</si>
  <si>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(156)</t>
    </r>
    <r>
      <rPr>
        <sz val="12"/>
        <color theme="1"/>
        <rFont val="標楷體"/>
        <family val="4"/>
        <charset val="136"/>
      </rPr>
      <t>列</t>
    </r>
    <phoneticPr fontId="30" type="noConversion"/>
  </si>
  <si>
    <r>
      <t xml:space="preserve">1b.2.8 ETF - </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</si>
  <si>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(157)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r>
      <rPr>
        <sz val="12"/>
        <color theme="1"/>
        <rFont val="Times New Roman"/>
        <family val="1"/>
      </rPr>
      <t>-</t>
    </r>
    <r>
      <rPr>
        <sz val="12"/>
        <color theme="1"/>
        <rFont val="標楷體"/>
        <family val="4"/>
        <charset val="136"/>
      </rPr>
      <t>新興市場</t>
    </r>
    <phoneticPr fontId="28" type="noConversion"/>
  </si>
  <si>
    <r>
      <t xml:space="preserve">1b.2.9 ETF - </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</si>
  <si>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30" type="noConversion"/>
  </si>
  <si>
    <r>
      <t xml:space="preserve">1b.2.10 ETF - </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</si>
  <si>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</si>
  <si>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28" type="noConversion"/>
  </si>
  <si>
    <r>
      <t xml:space="preserve">1b.2.12 </t>
    </r>
    <r>
      <rPr>
        <sz val="12"/>
        <color theme="1"/>
        <rFont val="標楷體"/>
        <family val="4"/>
        <charset val="136"/>
      </rPr>
      <t>組合式存款</t>
    </r>
    <phoneticPr fontId="28" type="noConversion"/>
  </si>
  <si>
    <r>
      <t>1b.2.12.1 "100%"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</si>
  <si>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(13)</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</si>
  <si>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1b.2.12.2 "90%"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</si>
  <si>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(13)</t>
    </r>
    <r>
      <rPr>
        <sz val="12"/>
        <color theme="1"/>
        <rFont val="標楷體"/>
        <family val="4"/>
        <charset val="136"/>
      </rPr>
      <t>欄第</t>
    </r>
    <r>
      <rPr>
        <sz val="12"/>
        <color theme="1"/>
        <rFont val="Times New Roman"/>
        <family val="1"/>
      </rPr>
      <t>(44)</t>
    </r>
    <r>
      <rPr>
        <sz val="12"/>
        <color theme="1"/>
        <rFont val="標楷體"/>
        <family val="4"/>
        <charset val="136"/>
      </rPr>
      <t>列</t>
    </r>
    <phoneticPr fontId="28" type="noConversion"/>
  </si>
  <si>
    <r>
      <t>1b.2.13</t>
    </r>
    <r>
      <rPr>
        <sz val="12"/>
        <color theme="1"/>
        <rFont val="標楷體"/>
        <family val="4"/>
        <charset val="136"/>
      </rPr>
      <t>其他</t>
    </r>
    <phoneticPr fontId="28" type="noConversion"/>
  </si>
  <si>
    <r>
      <t xml:space="preserve">1b.2.13.1 </t>
    </r>
    <r>
      <rPr>
        <sz val="12"/>
        <color theme="1"/>
        <rFont val="標楷體"/>
        <family val="4"/>
        <charset val="136"/>
      </rPr>
      <t>其他</t>
    </r>
    <r>
      <rPr>
        <sz val="12"/>
        <color theme="1"/>
        <rFont val="Times New Roman"/>
        <family val="1"/>
      </rPr>
      <t>(</t>
    </r>
    <r>
      <rPr>
        <sz val="12"/>
        <color theme="1"/>
        <rFont val="標楷體"/>
        <family val="4"/>
        <charset val="136"/>
      </rPr>
      <t>除</t>
    </r>
    <r>
      <rPr>
        <sz val="12"/>
        <color theme="1"/>
        <rFont val="Times New Roman"/>
        <family val="1"/>
      </rPr>
      <t>1b.2.13.2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</si>
  <si>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列</t>
    </r>
    <phoneticPr fontId="28" type="noConversion"/>
  </si>
  <si>
    <r>
      <t xml:space="preserve">1b.2.13.2 </t>
    </r>
    <r>
      <rPr>
        <sz val="12"/>
        <color theme="1"/>
        <rFont val="標楷體"/>
        <family val="4"/>
        <charset val="136"/>
      </rPr>
      <t>經由信託方式取得國外及大陸地區不動產</t>
    </r>
    <phoneticPr fontId="2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</si>
  <si>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列</t>
    </r>
    <phoneticPr fontId="30" type="noConversion"/>
  </si>
  <si>
    <r>
      <t xml:space="preserve">1b.3 </t>
    </r>
    <r>
      <rPr>
        <sz val="12"/>
        <color theme="1"/>
        <rFont val="標楷體"/>
        <family val="4"/>
        <charset val="136"/>
      </rPr>
      <t>外匯風險</t>
    </r>
    <phoneticPr fontId="28" type="noConversion"/>
  </si>
  <si>
    <r>
      <rPr>
        <sz val="12"/>
        <color theme="1"/>
        <rFont val="標楷體"/>
        <family val="4"/>
        <charset val="136"/>
      </rPr>
      <t>本表</t>
    </r>
    <r>
      <rPr>
        <sz val="12"/>
        <color theme="1"/>
        <rFont val="Times New Roman"/>
        <family val="1"/>
      </rPr>
      <t>1b.1.1~1b.1.13</t>
    </r>
    <r>
      <rPr>
        <sz val="12"/>
        <color theme="1"/>
        <rFont val="標楷體"/>
        <family val="4"/>
        <charset val="136"/>
      </rPr>
      <t>金額合計</t>
    </r>
    <r>
      <rPr>
        <sz val="12"/>
        <color theme="1"/>
        <rFont val="Times New Roman"/>
        <family val="1"/>
      </rPr>
      <t>+</t>
    </r>
    <r>
      <rPr>
        <sz val="12"/>
        <color theme="1"/>
        <rFont val="標楷體"/>
        <family val="4"/>
        <charset val="136"/>
      </rPr>
      <t>本表</t>
    </r>
    <r>
      <rPr>
        <sz val="12"/>
        <color theme="1"/>
        <rFont val="Times New Roman"/>
        <family val="1"/>
      </rPr>
      <t>1b.2.1~1b.2.13</t>
    </r>
    <r>
      <rPr>
        <sz val="12"/>
        <color theme="1"/>
        <rFont val="標楷體"/>
        <family val="4"/>
        <charset val="136"/>
      </rPr>
      <t>金額合計－「表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(5)</t>
    </r>
    <r>
      <rPr>
        <sz val="12"/>
        <color theme="1"/>
        <rFont val="標楷體"/>
        <family val="4"/>
        <charset val="136"/>
      </rPr>
      <t>欄第</t>
    </r>
    <r>
      <rPr>
        <sz val="12"/>
        <color theme="1"/>
        <rFont val="Times New Roman"/>
        <family val="1"/>
      </rPr>
      <t>(6)</t>
    </r>
    <r>
      <rPr>
        <sz val="12"/>
        <color theme="1"/>
        <rFont val="標楷體"/>
        <family val="4"/>
        <charset val="136"/>
      </rPr>
      <t>列－「表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(8)</t>
    </r>
    <r>
      <rPr>
        <sz val="12"/>
        <color theme="1"/>
        <rFont val="標楷體"/>
        <family val="4"/>
        <charset val="136"/>
      </rPr>
      <t>欄第</t>
    </r>
    <r>
      <rPr>
        <sz val="12"/>
        <color theme="1"/>
        <rFont val="Times New Roman"/>
        <family val="1"/>
      </rPr>
      <t>(6)</t>
    </r>
    <r>
      <rPr>
        <sz val="12"/>
        <color theme="1"/>
        <rFont val="標楷體"/>
        <family val="4"/>
        <charset val="136"/>
      </rPr>
      <t>列</t>
    </r>
    <phoneticPr fontId="30" type="noConversion"/>
  </si>
  <si>
    <r>
      <t xml:space="preserve">1b.4 </t>
    </r>
    <r>
      <rPr>
        <sz val="12"/>
        <color theme="1"/>
        <rFont val="標楷體"/>
        <family val="4"/>
        <charset val="136"/>
      </rPr>
      <t>借券再投資風險</t>
    </r>
    <phoneticPr fontId="28" type="noConversion"/>
  </si>
  <si>
    <r>
      <rPr>
        <sz val="12"/>
        <color theme="1"/>
        <rFont val="標楷體"/>
        <family val="4"/>
        <charset val="136"/>
      </rPr>
      <t>風險資本額計算來源「表</t>
    </r>
    <r>
      <rPr>
        <sz val="12"/>
        <color theme="1"/>
        <rFont val="Times New Roman"/>
        <family val="1"/>
      </rPr>
      <t>30-16</t>
    </r>
    <r>
      <rPr>
        <sz val="12"/>
        <color theme="1"/>
        <rFont val="標楷體"/>
        <family val="4"/>
        <charset val="136"/>
      </rPr>
      <t>：國外借券再投資風險資本額計算表」第</t>
    </r>
    <r>
      <rPr>
        <sz val="12"/>
        <color theme="1"/>
        <rFont val="Times New Roman"/>
        <family val="1"/>
      </rPr>
      <t>(9)</t>
    </r>
    <r>
      <rPr>
        <sz val="12"/>
        <color theme="1"/>
        <rFont val="標楷體"/>
        <family val="4"/>
        <charset val="136"/>
      </rPr>
      <t>欄合計數</t>
    </r>
    <phoneticPr fontId="28" type="noConversion"/>
  </si>
  <si>
    <r>
      <t xml:space="preserve">1b.5 </t>
    </r>
    <r>
      <rPr>
        <sz val="12"/>
        <color theme="1"/>
        <rFont val="標楷體"/>
        <family val="4"/>
        <charset val="136"/>
      </rPr>
      <t>國內外資產集中度風險</t>
    </r>
    <r>
      <rPr>
        <sz val="12"/>
        <color theme="1"/>
        <rFont val="Times New Roman"/>
        <family val="1"/>
      </rPr>
      <t>--</t>
    </r>
    <r>
      <rPr>
        <sz val="12"/>
        <color theme="1"/>
        <rFont val="標楷體"/>
        <family val="4"/>
        <charset val="136"/>
      </rPr>
      <t>國外部份</t>
    </r>
    <phoneticPr fontId="28" type="noConversion"/>
  </si>
  <si>
    <r>
      <t xml:space="preserve">R1c </t>
    </r>
    <r>
      <rPr>
        <sz val="12"/>
        <color theme="1"/>
        <rFont val="標楷體"/>
        <family val="4"/>
        <charset val="136"/>
      </rPr>
      <t>不計入風險資本額計算之項目</t>
    </r>
    <phoneticPr fontId="28" type="noConversion"/>
  </si>
  <si>
    <r>
      <t xml:space="preserve">1c.1 </t>
    </r>
    <r>
      <rPr>
        <sz val="12"/>
        <color theme="1"/>
        <rFont val="標楷體"/>
        <family val="4"/>
        <charset val="136"/>
      </rPr>
      <t>或有負債</t>
    </r>
    <phoneticPr fontId="28" type="noConversion"/>
  </si>
  <si>
    <r>
      <rPr>
        <sz val="12"/>
        <color theme="1"/>
        <rFont val="標楷體"/>
        <family val="4"/>
        <charset val="136"/>
      </rPr>
      <t>經會計師簽證之財務報表附註揭露事項之確定額度</t>
    </r>
  </si>
  <si>
    <r>
      <t xml:space="preserve">1c.2 </t>
    </r>
    <r>
      <rPr>
        <sz val="12"/>
        <color theme="1"/>
        <rFont val="標楷體"/>
        <family val="4"/>
        <charset val="136"/>
      </rPr>
      <t>衍生性金融商品</t>
    </r>
    <phoneticPr fontId="28" type="noConversion"/>
  </si>
  <si>
    <r>
      <t xml:space="preserve">1c.2.1 </t>
    </r>
    <r>
      <rPr>
        <sz val="12"/>
        <color theme="1"/>
        <rFont val="標楷體"/>
        <family val="4"/>
        <charset val="136"/>
      </rPr>
      <t>以避險為目的</t>
    </r>
    <phoneticPr fontId="28" type="noConversion"/>
  </si>
  <si>
    <r>
      <t xml:space="preserve">1c.2.2 </t>
    </r>
    <r>
      <rPr>
        <sz val="12"/>
        <color theme="1"/>
        <rFont val="標楷體"/>
        <family val="4"/>
        <charset val="136"/>
      </rPr>
      <t>以增加收益為目的</t>
    </r>
    <phoneticPr fontId="28"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</si>
  <si>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列第</t>
    </r>
    <r>
      <rPr>
        <sz val="12"/>
        <color theme="1"/>
        <rFont val="Times New Roman"/>
        <family val="1"/>
      </rPr>
      <t>(2+5+8)</t>
    </r>
    <r>
      <rPr>
        <sz val="12"/>
        <color theme="1"/>
        <rFont val="標楷體"/>
        <family val="4"/>
        <charset val="136"/>
      </rPr>
      <t>欄</t>
    </r>
    <r>
      <rPr>
        <sz val="12"/>
        <color theme="1"/>
        <rFont val="Times New Roman"/>
        <family val="1"/>
      </rPr>
      <t xml:space="preserve"> + </t>
    </r>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r>
      <rPr>
        <sz val="12"/>
        <color theme="1"/>
        <rFont val="標楷體"/>
        <family val="4"/>
        <charset val="136"/>
      </rPr>
      <t>」第</t>
    </r>
    <r>
      <rPr>
        <sz val="12"/>
        <color theme="1"/>
        <rFont val="Times New Roman"/>
        <family val="1"/>
      </rPr>
      <t>(13)</t>
    </r>
    <r>
      <rPr>
        <sz val="12"/>
        <color theme="1"/>
        <rFont val="標楷體"/>
        <family val="4"/>
        <charset val="136"/>
      </rPr>
      <t>列第</t>
    </r>
    <r>
      <rPr>
        <sz val="12"/>
        <color theme="1"/>
        <rFont val="Times New Roman"/>
        <family val="1"/>
      </rPr>
      <t>(2+5+8)</t>
    </r>
    <r>
      <rPr>
        <sz val="12"/>
        <color theme="1"/>
        <rFont val="標楷體"/>
        <family val="4"/>
        <charset val="136"/>
      </rPr>
      <t>欄</t>
    </r>
    <phoneticPr fontId="30" type="noConversion"/>
  </si>
  <si>
    <r>
      <rPr>
        <b/>
        <sz val="12"/>
        <color theme="1"/>
        <rFont val="標楷體"/>
        <family val="4"/>
        <charset val="136"/>
      </rPr>
      <t>《資產風險</t>
    </r>
    <r>
      <rPr>
        <b/>
        <sz val="12"/>
        <color theme="1"/>
        <rFont val="Times New Roman"/>
        <family val="1"/>
      </rPr>
      <t>--</t>
    </r>
    <r>
      <rPr>
        <b/>
        <sz val="12"/>
        <color theme="1"/>
        <rFont val="標楷體"/>
        <family val="4"/>
        <charset val="136"/>
      </rPr>
      <t>非關係人風險》總計</t>
    </r>
    <phoneticPr fontId="28" type="noConversion"/>
  </si>
  <si>
    <r>
      <rPr>
        <sz val="12"/>
        <color theme="1"/>
        <rFont val="標楷體"/>
        <family val="4"/>
        <charset val="136"/>
      </rPr>
      <t>註</t>
    </r>
    <phoneticPr fontId="28" type="noConversion"/>
  </si>
  <si>
    <r>
      <rPr>
        <b/>
        <sz val="12"/>
        <color theme="1"/>
        <rFont val="標楷體"/>
        <family val="4"/>
        <charset val="136"/>
      </rPr>
      <t>列號</t>
    </r>
    <phoneticPr fontId="30" type="noConversion"/>
  </si>
  <si>
    <r>
      <rPr>
        <b/>
        <sz val="12"/>
        <color theme="1"/>
        <rFont val="標楷體"/>
        <family val="4"/>
        <charset val="136"/>
      </rPr>
      <t>風險資本額</t>
    </r>
    <phoneticPr fontId="28" type="noConversion"/>
  </si>
  <si>
    <r>
      <t xml:space="preserve">0.1 </t>
    </r>
    <r>
      <rPr>
        <sz val="12"/>
        <color theme="1"/>
        <rFont val="標楷體"/>
        <family val="4"/>
        <charset val="136"/>
      </rPr>
      <t>與具控制與從屬關係之關係人交易</t>
    </r>
    <phoneticPr fontId="28" type="noConversion"/>
  </si>
  <si>
    <r>
      <t xml:space="preserve">0.1.1 </t>
    </r>
    <r>
      <rPr>
        <sz val="12"/>
        <color theme="1"/>
        <rFont val="標楷體"/>
        <family val="4"/>
        <charset val="136"/>
      </rPr>
      <t>投資股票</t>
    </r>
    <phoneticPr fontId="28" type="noConversion"/>
  </si>
  <si>
    <r>
      <t xml:space="preserve">0.1.1.1 </t>
    </r>
    <r>
      <rPr>
        <sz val="12"/>
        <color theme="1"/>
        <rFont val="標楷體"/>
        <family val="4"/>
        <charset val="136"/>
      </rPr>
      <t>投資保險相關事業</t>
    </r>
    <phoneticPr fontId="28" type="noConversion"/>
  </si>
  <si>
    <r>
      <t xml:space="preserve">0.1.1.1.1 </t>
    </r>
    <r>
      <rPr>
        <sz val="12"/>
        <color theme="1"/>
        <rFont val="標楷體"/>
        <family val="4"/>
        <charset val="136"/>
      </rPr>
      <t>屬「實質互相投資」之負債型特別股</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</si>
  <si>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(3)</t>
    </r>
    <r>
      <rPr>
        <sz val="12"/>
        <color theme="1"/>
        <rFont val="標楷體"/>
        <family val="4"/>
        <charset val="136"/>
      </rPr>
      <t>列</t>
    </r>
    <phoneticPr fontId="30" type="noConversion"/>
  </si>
  <si>
    <r>
      <t xml:space="preserve">0.1.1.1.2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</si>
  <si>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(3+4)</t>
    </r>
    <r>
      <rPr>
        <sz val="12"/>
        <color theme="1"/>
        <rFont val="標楷體"/>
        <family val="4"/>
        <charset val="136"/>
      </rPr>
      <t>列</t>
    </r>
    <phoneticPr fontId="30" type="noConversion"/>
  </si>
  <si>
    <r>
      <t xml:space="preserve">0.1.1.1.3 </t>
    </r>
    <r>
      <rPr>
        <sz val="12"/>
        <color theme="1"/>
        <rFont val="標楷體"/>
        <family val="4"/>
        <charset val="136"/>
      </rPr>
      <t>國外保險相關事業</t>
    </r>
    <r>
      <rPr>
        <b/>
        <sz val="12"/>
        <rFont val="Times New Roman"/>
        <family val="1"/>
      </rPr>
      <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</si>
  <si>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(27)</t>
    </r>
    <r>
      <rPr>
        <sz val="12"/>
        <color theme="1"/>
        <rFont val="標楷體"/>
        <family val="4"/>
        <charset val="136"/>
      </rPr>
      <t>列</t>
    </r>
    <phoneticPr fontId="30" type="noConversion"/>
  </si>
  <si>
    <r>
      <t xml:space="preserve">0.1.1.2 </t>
    </r>
    <r>
      <rPr>
        <sz val="12"/>
        <color theme="1"/>
        <rFont val="標楷體"/>
        <family val="4"/>
        <charset val="136"/>
      </rPr>
      <t>投資非保險相關事業</t>
    </r>
    <phoneticPr fontId="28" type="noConversion"/>
  </si>
  <si>
    <r>
      <t xml:space="preserve">0.1.1.2.1 </t>
    </r>
    <r>
      <rPr>
        <sz val="12"/>
        <color theme="1"/>
        <rFont val="標楷體"/>
        <family val="4"/>
        <charset val="136"/>
      </rPr>
      <t>國內非保險相關事業</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</si>
  <si>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(9+10+11)</t>
    </r>
    <r>
      <rPr>
        <sz val="12"/>
        <color theme="1"/>
        <rFont val="標楷體"/>
        <family val="4"/>
        <charset val="136"/>
      </rPr>
      <t>列</t>
    </r>
    <phoneticPr fontId="30" type="noConversion"/>
  </si>
  <si>
    <r>
      <t xml:space="preserve">0.1.1.2.2 </t>
    </r>
    <r>
      <rPr>
        <sz val="12"/>
        <color theme="1"/>
        <rFont val="標楷體"/>
        <family val="4"/>
        <charset val="136"/>
      </rPr>
      <t>國外非保險相關事業</t>
    </r>
    <r>
      <rPr>
        <b/>
        <sz val="12"/>
        <rFont val="Times New Roman"/>
        <family val="1"/>
      </rPr>
      <t/>
    </r>
    <phoneticPr fontId="30" type="noConversion"/>
  </si>
  <si>
    <r>
      <t xml:space="preserve">0.1.1.2.2.1 </t>
    </r>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t>
    </r>
    <r>
      <rPr>
        <sz val="12"/>
        <color theme="1"/>
        <rFont val="Times New Roman"/>
        <family val="1"/>
      </rPr>
      <t>)</t>
    </r>
    <phoneticPr fontId="30"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</si>
  <si>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(10)</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0" type="noConversion"/>
  </si>
  <si>
    <r>
      <t xml:space="preserve">0.1.1.2.2.2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</si>
  <si>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(32)</t>
    </r>
    <r>
      <rPr>
        <sz val="12"/>
        <color theme="1"/>
        <rFont val="標楷體"/>
        <family val="4"/>
        <charset val="136"/>
      </rPr>
      <t>列</t>
    </r>
    <phoneticPr fontId="30" type="noConversion"/>
  </si>
  <si>
    <r>
      <t xml:space="preserve">0.1.2 </t>
    </r>
    <r>
      <rPr>
        <sz val="12"/>
        <color theme="1"/>
        <rFont val="標楷體"/>
        <family val="4"/>
        <charset val="136"/>
      </rPr>
      <t>投資其他資產</t>
    </r>
    <phoneticPr fontId="28" type="noConversion"/>
  </si>
  <si>
    <r>
      <t xml:space="preserve">0.1.2.1 </t>
    </r>
    <r>
      <rPr>
        <sz val="12"/>
        <color theme="1"/>
        <rFont val="標楷體"/>
        <family val="4"/>
        <charset val="136"/>
      </rPr>
      <t>存款</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</si>
  <si>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(4+168)</t>
    </r>
    <r>
      <rPr>
        <sz val="12"/>
        <color theme="1"/>
        <rFont val="標楷體"/>
        <family val="4"/>
        <charset val="136"/>
      </rPr>
      <t>列</t>
    </r>
    <phoneticPr fontId="30" type="noConversion"/>
  </si>
  <si>
    <r>
      <t xml:space="preserve">0.1.2.2 </t>
    </r>
    <r>
      <rPr>
        <sz val="12"/>
        <color theme="1"/>
        <rFont val="標楷體"/>
        <family val="4"/>
        <charset val="136"/>
      </rPr>
      <t>債券、票券及不動產受益證劵及金融資產受益證券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28" type="noConversion"/>
  </si>
  <si>
    <r>
      <t xml:space="preserve">0.1.2.2.1   </t>
    </r>
    <r>
      <rPr>
        <sz val="12"/>
        <color theme="1"/>
        <rFont val="標楷體"/>
        <family val="4"/>
        <charset val="136"/>
      </rPr>
      <t>屬「實質互相投資」之具資本性質債券</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</si>
  <si>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(3)</t>
    </r>
    <r>
      <rPr>
        <sz val="12"/>
        <color theme="1"/>
        <rFont val="標楷體"/>
        <family val="4"/>
        <charset val="136"/>
      </rPr>
      <t>列</t>
    </r>
    <phoneticPr fontId="30" type="noConversion"/>
  </si>
  <si>
    <r>
      <t xml:space="preserve">0.1.2.2.2   </t>
    </r>
    <r>
      <rPr>
        <sz val="12"/>
        <color theme="1"/>
        <rFont val="標楷體"/>
        <family val="4"/>
        <charset val="136"/>
      </rPr>
      <t>非屬「實質互相投資」之具資本性質債券」</t>
    </r>
    <phoneticPr fontId="30" type="noConversion"/>
  </si>
  <si>
    <r>
      <t xml:space="preserve">0.1.2.2.2.1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</si>
  <si>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(4)</t>
    </r>
    <r>
      <rPr>
        <sz val="12"/>
        <color theme="1"/>
        <rFont val="標楷體"/>
        <family val="4"/>
        <charset val="136"/>
      </rPr>
      <t>列</t>
    </r>
    <phoneticPr fontId="30" type="noConversion"/>
  </si>
  <si>
    <r>
      <t xml:space="preserve">0.1.2.2.2.2 </t>
    </r>
    <r>
      <rPr>
        <sz val="12"/>
        <color theme="1"/>
        <rFont val="標楷體"/>
        <family val="4"/>
        <charset val="136"/>
      </rPr>
      <t>國外保險相關事業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</si>
  <si>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(19)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(27)</t>
    </r>
    <r>
      <rPr>
        <sz val="12"/>
        <color theme="1"/>
        <rFont val="標楷體"/>
        <family val="4"/>
        <charset val="136"/>
      </rPr>
      <t>列</t>
    </r>
    <phoneticPr fontId="30" type="noConversion"/>
  </si>
  <si>
    <r>
      <t xml:space="preserve">0.1.2.2.3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</si>
  <si>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(28+48+170)</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(15)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(16)</t>
    </r>
    <r>
      <rPr>
        <sz val="12"/>
        <color theme="1"/>
        <rFont val="標楷體"/>
        <family val="4"/>
        <charset val="136"/>
      </rPr>
      <t>列</t>
    </r>
    <phoneticPr fontId="30" type="noConversion"/>
  </si>
  <si>
    <r>
      <t xml:space="preserve">0.1.2.3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</si>
  <si>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0.1.2.3.1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</si>
  <si>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具控制與從屬關係</t>
    </r>
    <phoneticPr fontId="30" type="noConversion"/>
  </si>
  <si>
    <r>
      <t xml:space="preserve">0.1.2.3.2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</si>
  <si>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具控制與從屬關係</t>
    </r>
    <phoneticPr fontId="30" type="noConversion"/>
  </si>
  <si>
    <r>
      <t xml:space="preserve">0.1.2.3.3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</si>
  <si>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(63)</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具控制與從屬關係</t>
    </r>
    <phoneticPr fontId="30" type="noConversion"/>
  </si>
  <si>
    <r>
      <t xml:space="preserve">0.1.2.3.4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</si>
  <si>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(65)</t>
    </r>
    <r>
      <rPr>
        <sz val="12"/>
        <color theme="1"/>
        <rFont val="標楷體"/>
        <family val="4"/>
        <charset val="136"/>
      </rPr>
      <t>列</t>
    </r>
    <phoneticPr fontId="28" type="noConversion"/>
  </si>
  <si>
    <r>
      <t xml:space="preserve">0.1.2.3.5 </t>
    </r>
    <r>
      <rPr>
        <sz val="12"/>
        <color theme="1"/>
        <rFont val="標楷體"/>
        <family val="4"/>
        <charset val="136"/>
      </rPr>
      <t>私募基金</t>
    </r>
    <phoneticPr fontId="30" type="noConversion"/>
  </si>
  <si>
    <r>
      <t xml:space="preserve">0.1.2.3.6 </t>
    </r>
    <r>
      <rPr>
        <sz val="12"/>
        <color theme="1"/>
        <rFont val="標楷體"/>
        <family val="4"/>
        <charset val="136"/>
      </rPr>
      <t>國外投資受益憑證</t>
    </r>
    <phoneticPr fontId="28" type="noConversion"/>
  </si>
  <si>
    <r>
      <t xml:space="preserve">0.1.2.3.6.1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</si>
  <si>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(26)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具控制與從屬關係</t>
    </r>
    <phoneticPr fontId="30" type="noConversion"/>
  </si>
  <si>
    <r>
      <t xml:space="preserve">0.1.2.3.6.2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</si>
  <si>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具控制與從屬關係</t>
    </r>
    <phoneticPr fontId="30" type="noConversion"/>
  </si>
  <si>
    <r>
      <t xml:space="preserve">0.1.2.3.6.3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</si>
  <si>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(28)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具控制與從屬關係</t>
    </r>
    <phoneticPr fontId="30" type="noConversion"/>
  </si>
  <si>
    <r>
      <t xml:space="preserve">0.1.2.3.6.4 </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</si>
  <si>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(29)</t>
    </r>
    <r>
      <rPr>
        <sz val="12"/>
        <color theme="1"/>
        <rFont val="標楷體"/>
        <family val="4"/>
        <charset val="136"/>
      </rPr>
      <t>列</t>
    </r>
    <phoneticPr fontId="30" type="noConversion"/>
  </si>
  <si>
    <r>
      <t xml:space="preserve">0.1.2.3.6.5 </t>
    </r>
    <r>
      <rPr>
        <sz val="12"/>
        <color theme="1"/>
        <rFont val="標楷體"/>
        <family val="4"/>
        <charset val="136"/>
      </rPr>
      <t>私募股權基金</t>
    </r>
    <phoneticPr fontId="30" type="noConversion"/>
  </si>
  <si>
    <r>
      <t xml:space="preserve">0.1.2.3.6.6 </t>
    </r>
    <r>
      <rPr>
        <sz val="12"/>
        <color theme="1"/>
        <rFont val="標楷體"/>
        <family val="4"/>
        <charset val="136"/>
      </rPr>
      <t>私募債權基金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</si>
  <si>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(31)</t>
    </r>
    <r>
      <rPr>
        <sz val="12"/>
        <color theme="1"/>
        <rFont val="標楷體"/>
        <family val="4"/>
        <charset val="136"/>
      </rPr>
      <t>列</t>
    </r>
    <phoneticPr fontId="30" type="noConversion"/>
  </si>
  <si>
    <r>
      <t xml:space="preserve">0.1.2.3.6.7 </t>
    </r>
    <r>
      <rPr>
        <sz val="12"/>
        <color theme="1"/>
        <rFont val="標楷體"/>
        <family val="4"/>
        <charset val="136"/>
      </rPr>
      <t>不動產私募基金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</si>
  <si>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(32)</t>
    </r>
    <r>
      <rPr>
        <sz val="12"/>
        <color theme="1"/>
        <rFont val="標楷體"/>
        <family val="4"/>
        <charset val="136"/>
      </rPr>
      <t>列</t>
    </r>
    <phoneticPr fontId="30" type="noConversion"/>
  </si>
  <si>
    <r>
      <t xml:space="preserve">0.1.2.3.6.8 </t>
    </r>
    <r>
      <rPr>
        <sz val="12"/>
        <color theme="1"/>
        <rFont val="標楷體"/>
        <family val="4"/>
        <charset val="136"/>
      </rPr>
      <t>基礎建設基金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</si>
  <si>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(175)</t>
    </r>
    <r>
      <rPr>
        <sz val="12"/>
        <color theme="1"/>
        <rFont val="標楷體"/>
        <family val="4"/>
        <charset val="136"/>
      </rPr>
      <t>列</t>
    </r>
    <phoneticPr fontId="30" type="noConversion"/>
  </si>
  <si>
    <r>
      <t xml:space="preserve">0.1.2.3.6.9 </t>
    </r>
    <r>
      <rPr>
        <sz val="12"/>
        <color theme="1"/>
        <rFont val="標楷體"/>
        <family val="4"/>
        <charset val="136"/>
      </rPr>
      <t>對沖基金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</si>
  <si>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(177)</t>
    </r>
    <r>
      <rPr>
        <sz val="12"/>
        <color theme="1"/>
        <rFont val="標楷體"/>
        <family val="4"/>
        <charset val="136"/>
      </rPr>
      <t>列</t>
    </r>
    <phoneticPr fontId="30" type="noConversion"/>
  </si>
  <si>
    <r>
      <t xml:space="preserve">0.1.2.4 </t>
    </r>
    <r>
      <rPr>
        <sz val="12"/>
        <color theme="1"/>
        <rFont val="標楷體"/>
        <family val="4"/>
        <charset val="136"/>
      </rPr>
      <t>不動產</t>
    </r>
    <phoneticPr fontId="28" type="noConversion"/>
  </si>
  <si>
    <r>
      <t xml:space="preserve">0.1.2.4.1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0.1.2.4.2</t>
    </r>
    <r>
      <rPr>
        <sz val="12"/>
        <color theme="1"/>
        <rFont val="標楷體"/>
        <family val="4"/>
        <charset val="136"/>
      </rPr>
      <t>外</t>
    </r>
    <r>
      <rPr>
        <sz val="12"/>
        <color theme="1"/>
        <rFont val="Times New Roman"/>
        <family val="1"/>
      </rPr>
      <t>)</t>
    </r>
    <phoneticPr fontId="30" type="noConversion"/>
  </si>
  <si>
    <r>
      <t xml:space="preserve">0.1.2.5 </t>
    </r>
    <r>
      <rPr>
        <sz val="12"/>
        <color theme="1"/>
        <rFont val="標楷體"/>
        <family val="4"/>
        <charset val="136"/>
      </rPr>
      <t>放款</t>
    </r>
    <phoneticPr fontId="28" type="noConversion"/>
  </si>
  <si>
    <r>
      <t xml:space="preserve">0.1.2.5.1 </t>
    </r>
    <r>
      <rPr>
        <sz val="12"/>
        <color theme="1"/>
        <rFont val="標楷體"/>
        <family val="4"/>
        <charset val="136"/>
      </rPr>
      <t>放款</t>
    </r>
    <r>
      <rPr>
        <sz val="12"/>
        <color theme="1"/>
        <rFont val="Times New Roman"/>
        <family val="1"/>
      </rPr>
      <t>(</t>
    </r>
    <r>
      <rPr>
        <sz val="12"/>
        <color theme="1"/>
        <rFont val="標楷體"/>
        <family val="4"/>
        <charset val="136"/>
      </rPr>
      <t>除</t>
    </r>
    <r>
      <rPr>
        <sz val="12"/>
        <color theme="1"/>
        <rFont val="Times New Roman"/>
        <family val="1"/>
      </rPr>
      <t>0.1.2.5.2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</si>
  <si>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(102+169+216)</t>
    </r>
    <r>
      <rPr>
        <sz val="12"/>
        <color theme="1"/>
        <rFont val="標楷體"/>
        <family val="4"/>
        <charset val="136"/>
      </rPr>
      <t>列－「表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(11)</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0" type="noConversion"/>
  </si>
  <si>
    <r>
      <t xml:space="preserve">0.1.2.5.2 </t>
    </r>
    <r>
      <rPr>
        <sz val="12"/>
        <color theme="1"/>
        <rFont val="標楷體"/>
        <family val="4"/>
        <charset val="136"/>
      </rPr>
      <t>經由投資特定目的公司以貸款方式取得國外及大陸地區不動產</t>
    </r>
    <phoneticPr fontId="2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</si>
  <si>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(11)</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0" type="noConversion"/>
  </si>
  <si>
    <r>
      <t xml:space="preserve">0.1.2.6 </t>
    </r>
    <r>
      <rPr>
        <sz val="12"/>
        <color theme="1"/>
        <rFont val="標楷體"/>
        <family val="4"/>
        <charset val="136"/>
      </rPr>
      <t>應收票據</t>
    </r>
    <phoneticPr fontId="2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</si>
  <si>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(7)</t>
    </r>
    <r>
      <rPr>
        <sz val="12"/>
        <color theme="1"/>
        <rFont val="標楷體"/>
        <family val="4"/>
        <charset val="136"/>
      </rPr>
      <t>欄第</t>
    </r>
    <r>
      <rPr>
        <sz val="12"/>
        <color theme="1"/>
        <rFont val="Times New Roman"/>
        <family val="1"/>
      </rPr>
      <t>(5)</t>
    </r>
    <r>
      <rPr>
        <sz val="12"/>
        <color theme="1"/>
        <rFont val="標楷體"/>
        <family val="4"/>
        <charset val="136"/>
      </rPr>
      <t>列</t>
    </r>
    <phoneticPr fontId="30" type="noConversion"/>
  </si>
  <si>
    <r>
      <t>0.1.2.7.1 ETF-</t>
    </r>
    <r>
      <rPr>
        <sz val="12"/>
        <color theme="1"/>
        <rFont val="標楷體"/>
        <family val="4"/>
        <charset val="136"/>
      </rPr>
      <t>股票型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</si>
  <si>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(24)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具控制與從屬關係</t>
    </r>
  </si>
  <si>
    <r>
      <t>0.1.2.7.2 ETF-</t>
    </r>
    <r>
      <rPr>
        <sz val="12"/>
        <color theme="1"/>
        <rFont val="標楷體"/>
        <family val="4"/>
        <charset val="136"/>
      </rPr>
      <t>債券型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</si>
  <si>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(25)</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具控制與從屬關係</t>
    </r>
  </si>
  <si>
    <r>
      <t>0.1.2.7.3 ETF-</t>
    </r>
    <r>
      <rPr>
        <sz val="12"/>
        <color theme="1"/>
        <rFont val="標楷體"/>
        <family val="4"/>
        <charset val="136"/>
      </rPr>
      <t>其他型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</si>
  <si>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(26)</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具控制與從屬關係</t>
    </r>
  </si>
  <si>
    <r>
      <t xml:space="preserve">0.1.2.7.4 </t>
    </r>
    <r>
      <rPr>
        <sz val="12"/>
        <color theme="1"/>
        <rFont val="標楷體"/>
        <family val="4"/>
        <charset val="136"/>
      </rPr>
      <t>國外</t>
    </r>
    <r>
      <rPr>
        <sz val="12"/>
        <color theme="1"/>
        <rFont val="Times New Roman"/>
        <family val="1"/>
      </rPr>
      <t>ETF</t>
    </r>
  </si>
  <si>
    <r>
      <t>0.1.2.7.4.1 ETF-</t>
    </r>
    <r>
      <rPr>
        <sz val="12"/>
        <color theme="1"/>
        <rFont val="標楷體"/>
        <family val="4"/>
        <charset val="136"/>
      </rPr>
      <t>股票型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</si>
  <si>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(178)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具控制與從屬關係</t>
    </r>
  </si>
  <si>
    <r>
      <t>0.1.2.7.4.2 ETF-</t>
    </r>
    <r>
      <rPr>
        <sz val="12"/>
        <color theme="1"/>
        <rFont val="標楷體"/>
        <family val="4"/>
        <charset val="136"/>
      </rPr>
      <t>債券型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</si>
  <si>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具控制與從屬關係</t>
    </r>
  </si>
  <si>
    <r>
      <t>0.1.2.7.4.3 ETF-</t>
    </r>
    <r>
      <rPr>
        <sz val="12"/>
        <color theme="1"/>
        <rFont val="標楷體"/>
        <family val="4"/>
        <charset val="136"/>
      </rPr>
      <t>其他型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</si>
  <si>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(180)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具控制與從屬關係</t>
    </r>
  </si>
  <si>
    <r>
      <t>0.1.2.8.1 ETN-</t>
    </r>
    <r>
      <rPr>
        <sz val="12"/>
        <color theme="1"/>
        <rFont val="標楷體"/>
        <family val="4"/>
        <charset val="136"/>
      </rPr>
      <t>投資標的市場於國內</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</si>
  <si>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具控制與從屬關係</t>
    </r>
  </si>
  <si>
    <r>
      <t>0.1.2.8.2 ETN-</t>
    </r>
    <r>
      <rPr>
        <sz val="12"/>
        <color theme="1"/>
        <rFont val="標楷體"/>
        <family val="4"/>
        <charset val="136"/>
      </rPr>
      <t>投資標的市場於國外</t>
    </r>
  </si>
  <si>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具控制與從屬關係</t>
    </r>
  </si>
  <si>
    <r>
      <t xml:space="preserve">0.1.2.9 </t>
    </r>
    <r>
      <rPr>
        <sz val="12"/>
        <color theme="1"/>
        <rFont val="標楷體"/>
        <family val="4"/>
        <charset val="136"/>
      </rPr>
      <t>其他投資</t>
    </r>
    <phoneticPr fontId="28" type="noConversion"/>
  </si>
  <si>
    <r>
      <t xml:space="preserve">0.1.2.9.1 </t>
    </r>
    <r>
      <rPr>
        <sz val="12"/>
        <color theme="1"/>
        <rFont val="標楷體"/>
        <family val="4"/>
        <charset val="136"/>
      </rPr>
      <t>信託受益權</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</si>
  <si>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(195)</t>
    </r>
    <r>
      <rPr>
        <sz val="12"/>
        <color theme="1"/>
        <rFont val="標楷體"/>
        <family val="4"/>
        <charset val="136"/>
      </rPr>
      <t>列</t>
    </r>
    <phoneticPr fontId="30" type="noConversion"/>
  </si>
  <si>
    <r>
      <t xml:space="preserve">0.1.2.9.2 </t>
    </r>
    <r>
      <rPr>
        <sz val="12"/>
        <color theme="1"/>
        <rFont val="標楷體"/>
        <family val="4"/>
        <charset val="136"/>
      </rPr>
      <t>組合式存款</t>
    </r>
    <phoneticPr fontId="28" type="noConversion"/>
  </si>
  <si>
    <r>
      <t>0.1.2.9.2.1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</si>
  <si>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(9)</t>
    </r>
    <r>
      <rPr>
        <sz val="12"/>
        <color theme="1"/>
        <rFont val="標楷體"/>
        <family val="4"/>
        <charset val="136"/>
      </rPr>
      <t>欄第</t>
    </r>
    <r>
      <rPr>
        <sz val="12"/>
        <color theme="1"/>
        <rFont val="Times New Roman"/>
        <family val="1"/>
      </rPr>
      <t>(22)</t>
    </r>
    <r>
      <rPr>
        <sz val="12"/>
        <color theme="1"/>
        <rFont val="標楷體"/>
        <family val="4"/>
        <charset val="136"/>
      </rPr>
      <t>列</t>
    </r>
    <phoneticPr fontId="30" type="noConversion"/>
  </si>
  <si>
    <r>
      <t>0.1.2.9.2.2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</si>
  <si>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(9)</t>
    </r>
    <r>
      <rPr>
        <sz val="12"/>
        <color theme="1"/>
        <rFont val="標楷體"/>
        <family val="4"/>
        <charset val="136"/>
      </rPr>
      <t>欄第</t>
    </r>
    <r>
      <rPr>
        <sz val="12"/>
        <color theme="1"/>
        <rFont val="Times New Roman"/>
        <family val="1"/>
      </rPr>
      <t>(44)</t>
    </r>
    <r>
      <rPr>
        <sz val="12"/>
        <color theme="1"/>
        <rFont val="標楷體"/>
        <family val="4"/>
        <charset val="136"/>
      </rPr>
      <t>列</t>
    </r>
    <phoneticPr fontId="30" type="noConversion"/>
  </si>
  <si>
    <r>
      <t xml:space="preserve">0.1.2.9.3 </t>
    </r>
    <r>
      <rPr>
        <sz val="12"/>
        <color theme="1"/>
        <rFont val="標楷體"/>
        <family val="4"/>
        <charset val="136"/>
      </rPr>
      <t>其他</t>
    </r>
    <phoneticPr fontId="28" type="noConversion"/>
  </si>
  <si>
    <r>
      <t xml:space="preserve">0.1.2.9.3.1 </t>
    </r>
    <r>
      <rPr>
        <sz val="12"/>
        <color theme="1"/>
        <rFont val="標楷體"/>
        <family val="4"/>
        <charset val="136"/>
      </rPr>
      <t>專案運用、公共及社會福利事業與其他主管機關核准項目</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</si>
  <si>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(211)</t>
    </r>
    <r>
      <rPr>
        <sz val="12"/>
        <color theme="1"/>
        <rFont val="標楷體"/>
        <family val="4"/>
        <charset val="136"/>
      </rPr>
      <t>列</t>
    </r>
    <phoneticPr fontId="30" type="noConversion"/>
  </si>
  <si>
    <r>
      <t xml:space="preserve">0.1.2.9.3.3 </t>
    </r>
    <r>
      <rPr>
        <sz val="12"/>
        <color theme="1"/>
        <rFont val="標楷體"/>
        <family val="4"/>
        <charset val="136"/>
      </rPr>
      <t>其他</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</si>
  <si>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(64+67+181+222+229)</t>
    </r>
    <r>
      <rPr>
        <sz val="12"/>
        <color theme="1"/>
        <rFont val="標楷體"/>
        <family val="4"/>
        <charset val="136"/>
      </rPr>
      <t>列</t>
    </r>
    <phoneticPr fontId="30" type="noConversion"/>
  </si>
  <si>
    <r>
      <t xml:space="preserve">0.2 </t>
    </r>
    <r>
      <rPr>
        <sz val="12"/>
        <color theme="1"/>
        <rFont val="標楷體"/>
        <family val="4"/>
        <charset val="136"/>
      </rPr>
      <t>非控制與從屬關係之關係人交易</t>
    </r>
    <phoneticPr fontId="28" type="noConversion"/>
  </si>
  <si>
    <r>
      <t xml:space="preserve">0.2.1 </t>
    </r>
    <r>
      <rPr>
        <sz val="12"/>
        <color theme="1"/>
        <rFont val="標楷體"/>
        <family val="4"/>
        <charset val="136"/>
      </rPr>
      <t>投資股票</t>
    </r>
    <phoneticPr fontId="28" type="noConversion"/>
  </si>
  <si>
    <r>
      <t xml:space="preserve">0.2.1.1 </t>
    </r>
    <r>
      <rPr>
        <sz val="12"/>
        <color theme="1"/>
        <rFont val="標楷體"/>
        <family val="4"/>
        <charset val="136"/>
      </rPr>
      <t>投資保險相關事業</t>
    </r>
    <phoneticPr fontId="28" type="noConversion"/>
  </si>
  <si>
    <r>
      <t xml:space="preserve">0.2.1.1.1 </t>
    </r>
    <r>
      <rPr>
        <sz val="12"/>
        <color theme="1"/>
        <rFont val="標楷體"/>
        <family val="4"/>
        <charset val="136"/>
      </rPr>
      <t>屬「實質互相投資」之負債型特別股</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</si>
  <si>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(8)</t>
    </r>
    <r>
      <rPr>
        <sz val="12"/>
        <color theme="1"/>
        <rFont val="標楷體"/>
        <family val="4"/>
        <charset val="136"/>
      </rPr>
      <t>列</t>
    </r>
    <phoneticPr fontId="30" type="noConversion"/>
  </si>
  <si>
    <r>
      <t xml:space="preserve">0.2.1.1.2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</si>
  <si>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(13)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(8+9)</t>
    </r>
    <r>
      <rPr>
        <sz val="12"/>
        <color theme="1"/>
        <rFont val="標楷體"/>
        <family val="4"/>
        <charset val="136"/>
      </rPr>
      <t>列</t>
    </r>
    <phoneticPr fontId="30" type="noConversion"/>
  </si>
  <si>
    <r>
      <t xml:space="preserve">0.2.1.1.3 </t>
    </r>
    <r>
      <rPr>
        <sz val="12"/>
        <color theme="1"/>
        <rFont val="標楷體"/>
        <family val="4"/>
        <charset val="136"/>
      </rPr>
      <t>國外保險相關事業</t>
    </r>
    <r>
      <rPr>
        <b/>
        <sz val="12"/>
        <rFont val="Times New Roman"/>
        <family val="1"/>
      </rPr>
      <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</si>
  <si>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(34)</t>
    </r>
    <r>
      <rPr>
        <sz val="12"/>
        <color theme="1"/>
        <rFont val="標楷體"/>
        <family val="4"/>
        <charset val="136"/>
      </rPr>
      <t>列</t>
    </r>
    <phoneticPr fontId="30" type="noConversion"/>
  </si>
  <si>
    <r>
      <t xml:space="preserve">0.2.1.2 </t>
    </r>
    <r>
      <rPr>
        <sz val="12"/>
        <color theme="1"/>
        <rFont val="標楷體"/>
        <family val="4"/>
        <charset val="136"/>
      </rPr>
      <t>投資非保險相關事業</t>
    </r>
    <phoneticPr fontId="28" type="noConversion"/>
  </si>
  <si>
    <r>
      <t xml:space="preserve">0.2.1.2.1 </t>
    </r>
    <r>
      <rPr>
        <sz val="12"/>
        <color theme="1"/>
        <rFont val="標楷體"/>
        <family val="4"/>
        <charset val="136"/>
      </rPr>
      <t>國內非保險相關事業</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</si>
  <si>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(19+21+22)</t>
    </r>
    <r>
      <rPr>
        <sz val="12"/>
        <color theme="1"/>
        <rFont val="標楷體"/>
        <family val="4"/>
        <charset val="136"/>
      </rPr>
      <t>列</t>
    </r>
    <phoneticPr fontId="30" type="noConversion"/>
  </si>
  <si>
    <r>
      <t xml:space="preserve">0.2.1.2.2 </t>
    </r>
    <r>
      <rPr>
        <sz val="12"/>
        <color theme="1"/>
        <rFont val="標楷體"/>
        <family val="4"/>
        <charset val="136"/>
      </rPr>
      <t>國外非保險相關事業</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</si>
  <si>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(35)</t>
    </r>
    <r>
      <rPr>
        <sz val="12"/>
        <color theme="1"/>
        <rFont val="標楷體"/>
        <family val="4"/>
        <charset val="136"/>
      </rPr>
      <t>列</t>
    </r>
    <r>
      <rPr>
        <b/>
        <sz val="12"/>
        <rFont val="Times New Roman"/>
        <family val="1"/>
      </rPr>
      <t/>
    </r>
    <phoneticPr fontId="30" type="noConversion"/>
  </si>
  <si>
    <r>
      <t xml:space="preserve">0.2.2 </t>
    </r>
    <r>
      <rPr>
        <sz val="12"/>
        <color theme="1"/>
        <rFont val="標楷體"/>
        <family val="4"/>
        <charset val="136"/>
      </rPr>
      <t>投資其他資產</t>
    </r>
    <phoneticPr fontId="28" type="noConversion"/>
  </si>
  <si>
    <r>
      <t xml:space="preserve">0.2.2.1 </t>
    </r>
    <r>
      <rPr>
        <sz val="12"/>
        <color theme="1"/>
        <rFont val="標楷體"/>
        <family val="4"/>
        <charset val="136"/>
      </rPr>
      <t>存款</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</si>
  <si>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(5+183)</t>
    </r>
    <r>
      <rPr>
        <sz val="12"/>
        <color theme="1"/>
        <rFont val="標楷體"/>
        <family val="4"/>
        <charset val="136"/>
      </rPr>
      <t>列</t>
    </r>
    <phoneticPr fontId="30" type="noConversion"/>
  </si>
  <si>
    <r>
      <t xml:space="preserve">0.2.2.2 </t>
    </r>
    <r>
      <rPr>
        <sz val="12"/>
        <color theme="1"/>
        <rFont val="標楷體"/>
        <family val="4"/>
        <charset val="136"/>
      </rPr>
      <t>債券、票券及不動產受益證劵及金融資產受益證券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28" type="noConversion"/>
  </si>
  <si>
    <r>
      <t xml:space="preserve">0.2.2.2.1   </t>
    </r>
    <r>
      <rPr>
        <sz val="12"/>
        <color theme="1"/>
        <rFont val="標楷體"/>
        <family val="4"/>
        <charset val="136"/>
      </rPr>
      <t>屬「實質互相投資」之具資本性質債券</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</si>
  <si>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(27)</t>
    </r>
    <r>
      <rPr>
        <sz val="12"/>
        <color theme="1"/>
        <rFont val="標楷體"/>
        <family val="4"/>
        <charset val="136"/>
      </rPr>
      <t>欄第</t>
    </r>
    <r>
      <rPr>
        <sz val="12"/>
        <color theme="1"/>
        <rFont val="Times New Roman"/>
        <family val="1"/>
      </rPr>
      <t>(8)</t>
    </r>
    <r>
      <rPr>
        <sz val="12"/>
        <color theme="1"/>
        <rFont val="標楷體"/>
        <family val="4"/>
        <charset val="136"/>
      </rPr>
      <t>列</t>
    </r>
    <phoneticPr fontId="30" type="noConversion"/>
  </si>
  <si>
    <r>
      <t xml:space="preserve">0.2.2.2.2   </t>
    </r>
    <r>
      <rPr>
        <sz val="12"/>
        <color theme="1"/>
        <rFont val="標楷體"/>
        <family val="4"/>
        <charset val="136"/>
      </rPr>
      <t>非屬「實質互相投資」之具資本性質債券」</t>
    </r>
    <phoneticPr fontId="30" type="noConversion"/>
  </si>
  <si>
    <r>
      <t xml:space="preserve">0.2.2.2.2.1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</si>
  <si>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(20)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(32)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(9)</t>
    </r>
    <r>
      <rPr>
        <sz val="12"/>
        <color theme="1"/>
        <rFont val="標楷體"/>
        <family val="4"/>
        <charset val="136"/>
      </rPr>
      <t>列</t>
    </r>
    <phoneticPr fontId="30" type="noConversion"/>
  </si>
  <si>
    <r>
      <t xml:space="preserve">0.2.2.2.2.2 </t>
    </r>
    <r>
      <rPr>
        <sz val="12"/>
        <color theme="1"/>
        <rFont val="標楷體"/>
        <family val="4"/>
        <charset val="136"/>
      </rPr>
      <t>國外保險相關事業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</si>
  <si>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(20)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(32)</t>
    </r>
    <r>
      <rPr>
        <sz val="12"/>
        <color theme="1"/>
        <rFont val="標楷體"/>
        <family val="4"/>
        <charset val="136"/>
      </rPr>
      <t>列</t>
    </r>
    <phoneticPr fontId="30" type="noConversion"/>
  </si>
  <si>
    <r>
      <t xml:space="preserve">0.2.2.2.3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</si>
  <si>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(34+49+185)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(75)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(76)</t>
    </r>
    <r>
      <rPr>
        <sz val="12"/>
        <color theme="1"/>
        <rFont val="標楷體"/>
        <family val="4"/>
        <charset val="136"/>
      </rPr>
      <t>列</t>
    </r>
    <phoneticPr fontId="30" type="noConversion"/>
  </si>
  <si>
    <r>
      <t xml:space="preserve">0.2.2.3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</si>
  <si>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0.2.2.3.1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</si>
  <si>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(69)</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非控制與從屬關係</t>
    </r>
    <phoneticPr fontId="30" type="noConversion"/>
  </si>
  <si>
    <r>
      <t xml:space="preserve">0.2.2.3.2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</si>
  <si>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非控制與從屬關係</t>
    </r>
    <phoneticPr fontId="30" type="noConversion"/>
  </si>
  <si>
    <r>
      <t xml:space="preserve">0.2.2.3.3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</si>
  <si>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(71)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非控制與從屬關係</t>
    </r>
    <phoneticPr fontId="30" type="noConversion"/>
  </si>
  <si>
    <r>
      <t xml:space="preserve">0.2.2.3.4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</si>
  <si>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(73)</t>
    </r>
    <r>
      <rPr>
        <sz val="12"/>
        <color theme="1"/>
        <rFont val="標楷體"/>
        <family val="4"/>
        <charset val="136"/>
      </rPr>
      <t>列</t>
    </r>
    <phoneticPr fontId="30" type="noConversion"/>
  </si>
  <si>
    <r>
      <t xml:space="preserve">0.2.2.3.5 </t>
    </r>
    <r>
      <rPr>
        <sz val="12"/>
        <color theme="1"/>
        <rFont val="標楷體"/>
        <family val="4"/>
        <charset val="136"/>
      </rPr>
      <t>私募基金</t>
    </r>
    <phoneticPr fontId="30" type="noConversion"/>
  </si>
  <si>
    <r>
      <t xml:space="preserve">0.2.2.3.6 </t>
    </r>
    <r>
      <rPr>
        <sz val="12"/>
        <color theme="1"/>
        <rFont val="標楷體"/>
        <family val="4"/>
        <charset val="136"/>
      </rPr>
      <t>國外投資受益憑證</t>
    </r>
    <phoneticPr fontId="28" type="noConversion"/>
  </si>
  <si>
    <r>
      <t xml:space="preserve">0.2.2.3.6.1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</si>
  <si>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(34)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非控制與從屬關係</t>
    </r>
    <phoneticPr fontId="30" type="noConversion"/>
  </si>
  <si>
    <r>
      <t xml:space="preserve">0.2.2.3.6.2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</si>
  <si>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非控制與從屬關係</t>
    </r>
    <phoneticPr fontId="30" type="noConversion"/>
  </si>
  <si>
    <r>
      <t xml:space="preserve">0.2.2.3.6.3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</si>
  <si>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(36)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非控制與從屬關係</t>
    </r>
    <phoneticPr fontId="30" type="noConversion"/>
  </si>
  <si>
    <r>
      <t xml:space="preserve">0.2.2.3.6.4 </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</si>
  <si>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(37)</t>
    </r>
    <r>
      <rPr>
        <sz val="12"/>
        <color theme="1"/>
        <rFont val="標楷體"/>
        <family val="4"/>
        <charset val="136"/>
      </rPr>
      <t>列</t>
    </r>
    <phoneticPr fontId="30" type="noConversion"/>
  </si>
  <si>
    <r>
      <t xml:space="preserve">0.2.2.3.6.5 </t>
    </r>
    <r>
      <rPr>
        <sz val="12"/>
        <color theme="1"/>
        <rFont val="標楷體"/>
        <family val="4"/>
        <charset val="136"/>
      </rPr>
      <t>私募股權基金</t>
    </r>
    <phoneticPr fontId="30" type="noConversion"/>
  </si>
  <si>
    <r>
      <t xml:space="preserve">0.2.2.3.6.6 </t>
    </r>
    <r>
      <rPr>
        <sz val="12"/>
        <color theme="1"/>
        <rFont val="標楷體"/>
        <family val="4"/>
        <charset val="136"/>
      </rPr>
      <t>私募債權基金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</si>
  <si>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(39)</t>
    </r>
    <r>
      <rPr>
        <sz val="12"/>
        <color theme="1"/>
        <rFont val="標楷體"/>
        <family val="4"/>
        <charset val="136"/>
      </rPr>
      <t>列</t>
    </r>
    <phoneticPr fontId="30" type="noConversion"/>
  </si>
  <si>
    <r>
      <t xml:space="preserve">0.2.2.3.6.7 </t>
    </r>
    <r>
      <rPr>
        <sz val="12"/>
        <color theme="1"/>
        <rFont val="標楷體"/>
        <family val="4"/>
        <charset val="136"/>
      </rPr>
      <t>不動產私募基金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</si>
  <si>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(40)</t>
    </r>
    <r>
      <rPr>
        <sz val="12"/>
        <color theme="1"/>
        <rFont val="標楷體"/>
        <family val="4"/>
        <charset val="136"/>
      </rPr>
      <t>列</t>
    </r>
    <phoneticPr fontId="30" type="noConversion"/>
  </si>
  <si>
    <r>
      <t xml:space="preserve">0.2.2.3.6.8 </t>
    </r>
    <r>
      <rPr>
        <sz val="12"/>
        <color theme="1"/>
        <rFont val="標楷體"/>
        <family val="4"/>
        <charset val="136"/>
      </rPr>
      <t>基礎建設基金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</si>
  <si>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(190)</t>
    </r>
    <r>
      <rPr>
        <sz val="12"/>
        <color theme="1"/>
        <rFont val="標楷體"/>
        <family val="4"/>
        <charset val="136"/>
      </rPr>
      <t>列</t>
    </r>
    <phoneticPr fontId="30" type="noConversion"/>
  </si>
  <si>
    <r>
      <t xml:space="preserve">0.2.2.3.6.9 </t>
    </r>
    <r>
      <rPr>
        <sz val="12"/>
        <color theme="1"/>
        <rFont val="標楷體"/>
        <family val="4"/>
        <charset val="136"/>
      </rPr>
      <t>對沖基金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</si>
  <si>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(192)</t>
    </r>
    <r>
      <rPr>
        <sz val="12"/>
        <color theme="1"/>
        <rFont val="標楷體"/>
        <family val="4"/>
        <charset val="136"/>
      </rPr>
      <t>列</t>
    </r>
    <phoneticPr fontId="30" type="noConversion"/>
  </si>
  <si>
    <r>
      <t xml:space="preserve">0.2.2.4 </t>
    </r>
    <r>
      <rPr>
        <sz val="12"/>
        <color theme="1"/>
        <rFont val="標楷體"/>
        <family val="4"/>
        <charset val="136"/>
      </rPr>
      <t>不動產</t>
    </r>
    <phoneticPr fontId="28" type="noConversion"/>
  </si>
  <si>
    <r>
      <t xml:space="preserve">0.2.2.4.1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0.2.2.4.2</t>
    </r>
    <r>
      <rPr>
        <sz val="12"/>
        <color theme="1"/>
        <rFont val="標楷體"/>
        <family val="4"/>
        <charset val="136"/>
      </rPr>
      <t>外</t>
    </r>
    <r>
      <rPr>
        <sz val="12"/>
        <color theme="1"/>
        <rFont val="Times New Roman"/>
        <family val="1"/>
      </rPr>
      <t>)</t>
    </r>
    <phoneticPr fontId="30" type="noConversion"/>
  </si>
  <si>
    <r>
      <t xml:space="preserve">0.2.2.5 </t>
    </r>
    <r>
      <rPr>
        <sz val="12"/>
        <color theme="1"/>
        <rFont val="標楷體"/>
        <family val="4"/>
        <charset val="136"/>
      </rPr>
      <t>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</si>
  <si>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(103+184+217)</t>
    </r>
    <r>
      <rPr>
        <sz val="12"/>
        <color theme="1"/>
        <rFont val="標楷體"/>
        <family val="4"/>
        <charset val="136"/>
      </rPr>
      <t>列</t>
    </r>
    <phoneticPr fontId="30" type="noConversion"/>
  </si>
  <si>
    <r>
      <t xml:space="preserve">0.2.2.6 </t>
    </r>
    <r>
      <rPr>
        <sz val="12"/>
        <color theme="1"/>
        <rFont val="標楷體"/>
        <family val="4"/>
        <charset val="136"/>
      </rPr>
      <t>應收票據</t>
    </r>
    <phoneticPr fontId="2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</si>
  <si>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(7)</t>
    </r>
    <r>
      <rPr>
        <sz val="12"/>
        <color theme="1"/>
        <rFont val="標楷體"/>
        <family val="4"/>
        <charset val="136"/>
      </rPr>
      <t>欄第</t>
    </r>
    <r>
      <rPr>
        <sz val="12"/>
        <color theme="1"/>
        <rFont val="Times New Roman"/>
        <family val="1"/>
      </rPr>
      <t>(6)</t>
    </r>
    <r>
      <rPr>
        <sz val="12"/>
        <color theme="1"/>
        <rFont val="標楷體"/>
        <family val="4"/>
        <charset val="136"/>
      </rPr>
      <t>列</t>
    </r>
    <phoneticPr fontId="30" type="noConversion"/>
  </si>
  <si>
    <r>
      <t>0.2.2.7.1 ETF-</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</si>
  <si>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(30)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非控制與從屬關係</t>
    </r>
  </si>
  <si>
    <r>
      <t>0.2.2.7.2 ETF-</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</si>
  <si>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非控制與從屬關係</t>
    </r>
  </si>
  <si>
    <r>
      <t>0.2.2.7.3 ETF-</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</si>
  <si>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非控制與從屬關係</t>
    </r>
  </si>
  <si>
    <r>
      <t xml:space="preserve">0.2.2.7.4 </t>
    </r>
    <r>
      <rPr>
        <sz val="12"/>
        <color theme="1"/>
        <rFont val="標楷體"/>
        <family val="4"/>
        <charset val="136"/>
      </rPr>
      <t>國外</t>
    </r>
    <r>
      <rPr>
        <sz val="12"/>
        <color theme="1"/>
        <rFont val="Times New Roman"/>
        <family val="1"/>
      </rPr>
      <t>ETF</t>
    </r>
    <phoneticPr fontId="28" type="noConversion"/>
  </si>
  <si>
    <r>
      <t>0.2.2.7.4.1 ETF-</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</si>
  <si>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(193)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非控制與從屬關係</t>
    </r>
  </si>
  <si>
    <r>
      <t>0.2.2.7.4.2 ETF-</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</si>
  <si>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非控制與從屬關係</t>
    </r>
  </si>
  <si>
    <r>
      <t>0.2.2.7.4.3 ETF-</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</si>
  <si>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非控制與從屬關係</t>
    </r>
  </si>
  <si>
    <r>
      <t>0.2.2.8.1 ETN-</t>
    </r>
    <r>
      <rPr>
        <sz val="12"/>
        <color theme="1"/>
        <rFont val="標楷體"/>
        <family val="4"/>
        <charset val="136"/>
      </rPr>
      <t>投資標的市場於國內</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</si>
  <si>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非控制與從屬關係</t>
    </r>
  </si>
  <si>
    <r>
      <t>0.2.2.8.2 ETN-</t>
    </r>
    <r>
      <rPr>
        <sz val="12"/>
        <color theme="1"/>
        <rFont val="標楷體"/>
        <family val="4"/>
        <charset val="136"/>
      </rPr>
      <t>投資標的市場於國外</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</si>
  <si>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非控制與從屬關係</t>
    </r>
  </si>
  <si>
    <r>
      <t xml:space="preserve">0.2.2.9 </t>
    </r>
    <r>
      <rPr>
        <sz val="12"/>
        <color theme="1"/>
        <rFont val="標楷體"/>
        <family val="4"/>
        <charset val="136"/>
      </rPr>
      <t>其他投資</t>
    </r>
    <phoneticPr fontId="28" type="noConversion"/>
  </si>
  <si>
    <r>
      <t xml:space="preserve">0.2.2.9.1 </t>
    </r>
    <r>
      <rPr>
        <sz val="12"/>
        <color theme="1"/>
        <rFont val="標楷體"/>
        <family val="4"/>
        <charset val="136"/>
      </rPr>
      <t>信託受益權</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</si>
  <si>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(231)</t>
    </r>
    <r>
      <rPr>
        <sz val="12"/>
        <color theme="1"/>
        <rFont val="標楷體"/>
        <family val="4"/>
        <charset val="136"/>
      </rPr>
      <t>列</t>
    </r>
    <phoneticPr fontId="30" type="noConversion"/>
  </si>
  <si>
    <r>
      <t xml:space="preserve">0.2.2.9.2 </t>
    </r>
    <r>
      <rPr>
        <sz val="12"/>
        <color theme="1"/>
        <rFont val="標楷體"/>
        <family val="4"/>
        <charset val="136"/>
      </rPr>
      <t>組合式存款</t>
    </r>
    <phoneticPr fontId="28" type="noConversion"/>
  </si>
  <si>
    <r>
      <t>0.2.2.9.2.1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</si>
  <si>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(10)</t>
    </r>
    <r>
      <rPr>
        <sz val="12"/>
        <color theme="1"/>
        <rFont val="標楷體"/>
        <family val="4"/>
        <charset val="136"/>
      </rPr>
      <t>欄第</t>
    </r>
    <r>
      <rPr>
        <sz val="12"/>
        <color theme="1"/>
        <rFont val="Times New Roman"/>
        <family val="1"/>
      </rPr>
      <t>(22)</t>
    </r>
    <r>
      <rPr>
        <sz val="12"/>
        <color theme="1"/>
        <rFont val="標楷體"/>
        <family val="4"/>
        <charset val="136"/>
      </rPr>
      <t>列</t>
    </r>
    <phoneticPr fontId="30" type="noConversion"/>
  </si>
  <si>
    <r>
      <t>0.2.2.9.2.2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</si>
  <si>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(10)</t>
    </r>
    <r>
      <rPr>
        <sz val="12"/>
        <color theme="1"/>
        <rFont val="標楷體"/>
        <family val="4"/>
        <charset val="136"/>
      </rPr>
      <t>欄第</t>
    </r>
    <r>
      <rPr>
        <sz val="12"/>
        <color theme="1"/>
        <rFont val="Times New Roman"/>
        <family val="1"/>
      </rPr>
      <t>(44)</t>
    </r>
    <r>
      <rPr>
        <sz val="12"/>
        <color theme="1"/>
        <rFont val="標楷體"/>
        <family val="4"/>
        <charset val="136"/>
      </rPr>
      <t>列</t>
    </r>
    <phoneticPr fontId="30" type="noConversion"/>
  </si>
  <si>
    <r>
      <t xml:space="preserve">0.2.2.9.3 </t>
    </r>
    <r>
      <rPr>
        <sz val="12"/>
        <color theme="1"/>
        <rFont val="標楷體"/>
        <family val="4"/>
        <charset val="136"/>
      </rPr>
      <t>其他</t>
    </r>
    <phoneticPr fontId="28" type="noConversion"/>
  </si>
  <si>
    <r>
      <t xml:space="preserve">0.2.2.9.3.1 </t>
    </r>
    <r>
      <rPr>
        <sz val="12"/>
        <color theme="1"/>
        <rFont val="標楷體"/>
        <family val="4"/>
        <charset val="136"/>
      </rPr>
      <t>專案運用、公共及社會福利事業與其他主管機關核准項目</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</si>
  <si>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(212)</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</si>
  <si>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(220)</t>
    </r>
    <r>
      <rPr>
        <sz val="12"/>
        <color theme="1"/>
        <rFont val="標楷體"/>
        <family val="4"/>
        <charset val="136"/>
      </rPr>
      <t>列</t>
    </r>
    <phoneticPr fontId="30" type="noConversion"/>
  </si>
  <si>
    <r>
      <t xml:space="preserve">0.2.2.9.3.3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</si>
  <si>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(72+75+196+223+233)</t>
    </r>
    <r>
      <rPr>
        <sz val="12"/>
        <color theme="1"/>
        <rFont val="標楷體"/>
        <family val="4"/>
        <charset val="136"/>
      </rPr>
      <t>列</t>
    </r>
    <phoneticPr fontId="30" type="noConversion"/>
  </si>
  <si>
    <r>
      <t xml:space="preserve">0.3 </t>
    </r>
    <r>
      <rPr>
        <sz val="12"/>
        <color theme="1"/>
        <rFont val="標楷體"/>
        <family val="4"/>
        <charset val="136"/>
      </rPr>
      <t>匯率風險</t>
    </r>
    <r>
      <rPr>
        <sz val="12"/>
        <color theme="1"/>
        <rFont val="Times New Roman"/>
        <family val="1"/>
      </rPr>
      <t>(</t>
    </r>
    <r>
      <rPr>
        <sz val="12"/>
        <color theme="1"/>
        <rFont val="標楷體"/>
        <family val="4"/>
        <charset val="136"/>
      </rPr>
      <t>註</t>
    </r>
    <r>
      <rPr>
        <sz val="12"/>
        <color theme="1"/>
        <rFont val="Times New Roman"/>
        <family val="1"/>
      </rPr>
      <t>6)</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</si>
  <si>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值計算表」國內發行其投資區域包含國外之受益憑證</t>
    </r>
    <r>
      <rPr>
        <sz val="12"/>
        <color theme="1"/>
        <rFont val="Times New Roman"/>
        <family val="1"/>
      </rPr>
      <t>(</t>
    </r>
    <r>
      <rPr>
        <sz val="12"/>
        <color theme="1"/>
        <rFont val="標楷體"/>
        <family val="4"/>
        <charset val="136"/>
      </rPr>
      <t>關係人</t>
    </r>
    <r>
      <rPr>
        <sz val="12"/>
        <color theme="1"/>
        <rFont val="Times New Roman"/>
        <family val="1"/>
      </rPr>
      <t>)</t>
    </r>
    <phoneticPr fontId="30" type="noConversion"/>
  </si>
  <si>
    <r>
      <rPr>
        <sz val="12"/>
        <color theme="1"/>
        <rFont val="標楷體"/>
        <family val="4"/>
        <charset val="136"/>
      </rPr>
      <t>《資產風險</t>
    </r>
    <r>
      <rPr>
        <sz val="12"/>
        <color theme="1"/>
        <rFont val="Times New Roman"/>
        <family val="1"/>
      </rPr>
      <t>--</t>
    </r>
    <r>
      <rPr>
        <sz val="12"/>
        <color theme="1"/>
        <rFont val="標楷體"/>
        <family val="4"/>
        <charset val="136"/>
      </rPr>
      <t>關係人風險》總計</t>
    </r>
    <phoneticPr fontId="28"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</si>
  <si>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0" type="noConversion"/>
  </si>
  <si>
    <r>
      <rPr>
        <sz val="12"/>
        <color theme="1"/>
        <rFont val="標楷體"/>
        <family val="4"/>
        <charset val="136"/>
      </rPr>
      <t>＊計算說明</t>
    </r>
    <phoneticPr fontId="28" type="noConversion"/>
  </si>
  <si>
    <r>
      <t>-</t>
    </r>
    <r>
      <rPr>
        <sz val="12"/>
        <color theme="1"/>
        <rFont val="標楷體"/>
        <family val="4"/>
        <charset val="136"/>
      </rPr>
      <t>風險資本總額</t>
    </r>
    <r>
      <rPr>
        <sz val="12"/>
        <color theme="1"/>
        <rFont val="Times New Roman"/>
        <family val="1"/>
      </rPr>
      <t xml:space="preserve"> </t>
    </r>
    <r>
      <rPr>
        <sz val="12"/>
        <color theme="1"/>
        <rFont val="標楷體"/>
        <family val="4"/>
        <charset val="136"/>
      </rPr>
      <t>＝</t>
    </r>
    <r>
      <rPr>
        <sz val="12"/>
        <color theme="1"/>
        <rFont val="Times New Roman"/>
        <family val="1"/>
      </rPr>
      <t xml:space="preserve"> </t>
    </r>
    <phoneticPr fontId="28" type="noConversion"/>
  </si>
  <si>
    <r>
      <t>-</t>
    </r>
    <r>
      <rPr>
        <sz val="12"/>
        <color theme="1"/>
        <rFont val="標楷體"/>
        <family val="4"/>
        <charset val="136"/>
      </rPr>
      <t>淨值比率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業主權益/不含投資型保險專設帳簿之資產總額)</t>
    </r>
    <phoneticPr fontId="28" type="noConversion"/>
  </si>
  <si>
    <r>
      <t>-</t>
    </r>
    <r>
      <rPr>
        <sz val="12"/>
        <color theme="1"/>
        <rFont val="標楷體"/>
        <family val="4"/>
        <charset val="136"/>
      </rPr>
      <t>資本適足比率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自有資本總額</t>
    </r>
    <r>
      <rPr>
        <sz val="12"/>
        <color theme="1"/>
        <rFont val="Times New Roman"/>
        <family val="1"/>
      </rPr>
      <t xml:space="preserve"> / </t>
    </r>
    <r>
      <rPr>
        <sz val="12"/>
        <color theme="1"/>
        <rFont val="標楷體"/>
        <family val="4"/>
        <charset val="136"/>
      </rPr>
      <t>風險資本總額</t>
    </r>
    <r>
      <rPr>
        <sz val="12"/>
        <color theme="1"/>
        <rFont val="Times New Roman"/>
        <family val="1"/>
      </rPr>
      <t>) × 100%</t>
    </r>
    <phoneticPr fontId="28" type="noConversion"/>
  </si>
  <si>
    <r>
      <rPr>
        <sz val="12"/>
        <color theme="1"/>
        <rFont val="標楷體"/>
        <family val="4"/>
        <charset val="136"/>
      </rPr>
      <t>＊結果分析</t>
    </r>
    <phoneticPr fontId="28" type="noConversion"/>
  </si>
  <si>
    <r>
      <rPr>
        <b/>
        <sz val="12"/>
        <color theme="1"/>
        <rFont val="標楷體"/>
        <family val="4"/>
        <charset val="136"/>
      </rPr>
      <t>風險項目</t>
    </r>
    <phoneticPr fontId="28" type="noConversion"/>
  </si>
  <si>
    <r>
      <rPr>
        <b/>
        <sz val="12"/>
        <color theme="1"/>
        <rFont val="標楷體"/>
        <family val="4"/>
        <charset val="136"/>
      </rPr>
      <t>占調整前風險資本總額之比率</t>
    </r>
  </si>
  <si>
    <r>
      <rPr>
        <b/>
        <sz val="12"/>
        <color theme="1"/>
        <rFont val="標楷體"/>
        <family val="4"/>
        <charset val="136"/>
      </rPr>
      <t>占風險資本總額之比率</t>
    </r>
    <phoneticPr fontId="28" type="noConversion"/>
  </si>
  <si>
    <r>
      <t>R</t>
    </r>
    <r>
      <rPr>
        <vertAlign val="subscript"/>
        <sz val="12"/>
        <color theme="1"/>
        <rFont val="Times New Roman"/>
        <family val="1"/>
      </rPr>
      <t>0</t>
    </r>
    <r>
      <rPr>
        <sz val="12"/>
        <color theme="1"/>
        <rFont val="標楷體"/>
        <family val="4"/>
        <charset val="136"/>
      </rPr>
      <t>：資產風險</t>
    </r>
    <r>
      <rPr>
        <sz val="12"/>
        <color theme="1"/>
        <rFont val="Times New Roman"/>
        <family val="1"/>
      </rPr>
      <t>--</t>
    </r>
    <r>
      <rPr>
        <sz val="12"/>
        <color theme="1"/>
        <rFont val="標楷體"/>
        <family val="4"/>
        <charset val="136"/>
      </rPr>
      <t>關係人風險</t>
    </r>
    <phoneticPr fontId="28" type="noConversion"/>
  </si>
  <si>
    <r>
      <t>R</t>
    </r>
    <r>
      <rPr>
        <vertAlign val="subscript"/>
        <sz val="12"/>
        <color theme="1"/>
        <rFont val="Times New Roman"/>
        <family val="1"/>
      </rPr>
      <t>0O</t>
    </r>
    <r>
      <rPr>
        <sz val="12"/>
        <color theme="1"/>
        <rFont val="標楷體"/>
        <family val="4"/>
        <charset val="136"/>
      </rPr>
      <t>：資產風險</t>
    </r>
    <r>
      <rPr>
        <sz val="12"/>
        <color theme="1"/>
        <rFont val="Times New Roman"/>
        <family val="1"/>
      </rPr>
      <t>--</t>
    </r>
    <r>
      <rPr>
        <sz val="12"/>
        <color theme="1"/>
        <rFont val="標楷體"/>
        <family val="4"/>
        <charset val="136"/>
      </rPr>
      <t>關係人除匯率以外之資產風險</t>
    </r>
    <phoneticPr fontId="28" type="noConversion"/>
  </si>
  <si>
    <r>
      <t>R</t>
    </r>
    <r>
      <rPr>
        <vertAlign val="subscript"/>
        <sz val="12"/>
        <color theme="1"/>
        <rFont val="Times New Roman"/>
        <family val="1"/>
      </rPr>
      <t>0C</t>
    </r>
    <r>
      <rPr>
        <sz val="12"/>
        <color theme="1"/>
        <rFont val="標楷體"/>
        <family val="4"/>
        <charset val="136"/>
      </rPr>
      <t>：資產風險</t>
    </r>
    <r>
      <rPr>
        <sz val="12"/>
        <color theme="1"/>
        <rFont val="Times New Roman"/>
        <family val="1"/>
      </rPr>
      <t>--</t>
    </r>
    <r>
      <rPr>
        <sz val="12"/>
        <color theme="1"/>
        <rFont val="標楷體"/>
        <family val="4"/>
        <charset val="136"/>
      </rPr>
      <t>關係人匯率風險</t>
    </r>
    <phoneticPr fontId="28" type="noConversion"/>
  </si>
  <si>
    <r>
      <t>R</t>
    </r>
    <r>
      <rPr>
        <vertAlign val="subscript"/>
        <sz val="12"/>
        <color theme="1"/>
        <rFont val="Times New Roman"/>
        <family val="1"/>
      </rPr>
      <t>1</t>
    </r>
    <r>
      <rPr>
        <sz val="12"/>
        <color theme="1"/>
        <rFont val="標楷體"/>
        <family val="4"/>
        <charset val="136"/>
      </rPr>
      <t>：資產風險</t>
    </r>
    <r>
      <rPr>
        <sz val="12"/>
        <color theme="1"/>
        <rFont val="Times New Roman"/>
        <family val="1"/>
      </rPr>
      <t>--</t>
    </r>
    <r>
      <rPr>
        <sz val="12"/>
        <color theme="1"/>
        <rFont val="標楷體"/>
        <family val="4"/>
        <charset val="136"/>
      </rPr>
      <t>非關係人風險</t>
    </r>
    <phoneticPr fontId="28" type="noConversion"/>
  </si>
  <si>
    <r>
      <t>R</t>
    </r>
    <r>
      <rPr>
        <vertAlign val="subscript"/>
        <sz val="12"/>
        <color theme="1"/>
        <rFont val="Times New Roman"/>
        <family val="1"/>
      </rPr>
      <t>1O</t>
    </r>
    <r>
      <rPr>
        <sz val="12"/>
        <color theme="1"/>
        <rFont val="標楷體"/>
        <family val="4"/>
        <charset val="136"/>
      </rPr>
      <t>：資產風險</t>
    </r>
    <r>
      <rPr>
        <sz val="12"/>
        <color theme="1"/>
        <rFont val="Times New Roman"/>
        <family val="1"/>
      </rPr>
      <t>--</t>
    </r>
    <r>
      <rPr>
        <sz val="12"/>
        <color theme="1"/>
        <rFont val="標楷體"/>
        <family val="4"/>
        <charset val="136"/>
      </rPr>
      <t>除股票及匯率以外之資產風險</t>
    </r>
    <phoneticPr fontId="28" type="noConversion"/>
  </si>
  <si>
    <r>
      <rPr>
        <sz val="12"/>
        <color theme="1"/>
        <rFont val="標楷體"/>
        <family val="4"/>
        <charset val="136"/>
      </rPr>
      <t>註</t>
    </r>
    <r>
      <rPr>
        <sz val="12"/>
        <color theme="1"/>
        <rFont val="Times New Roman"/>
        <family val="1"/>
      </rPr>
      <t>1</t>
    </r>
    <r>
      <rPr>
        <sz val="12"/>
        <color theme="1"/>
        <rFont val="標楷體"/>
        <family val="4"/>
        <charset val="136"/>
      </rPr>
      <t>：於填報當年半年度報表時，前期係指前一年度餘額；於填報當年度報表時，前期係指當年半年度餘額。</t>
    </r>
    <phoneticPr fontId="28" type="noConversion"/>
  </si>
  <si>
    <r>
      <t>R</t>
    </r>
    <r>
      <rPr>
        <vertAlign val="subscript"/>
        <sz val="12"/>
        <color theme="1"/>
        <rFont val="Times New Roman"/>
        <family val="1"/>
      </rPr>
      <t>1C</t>
    </r>
    <r>
      <rPr>
        <sz val="12"/>
        <color theme="1"/>
        <rFont val="標楷體"/>
        <family val="4"/>
        <charset val="136"/>
      </rPr>
      <t>：資產風險</t>
    </r>
    <r>
      <rPr>
        <sz val="12"/>
        <color theme="1"/>
        <rFont val="Times New Roman"/>
        <family val="1"/>
      </rPr>
      <t>--</t>
    </r>
    <r>
      <rPr>
        <sz val="12"/>
        <color theme="1"/>
        <rFont val="標楷體"/>
        <family val="4"/>
        <charset val="136"/>
      </rPr>
      <t>非關係人匯率風險</t>
    </r>
    <phoneticPr fontId="28" type="noConversion"/>
  </si>
  <si>
    <r>
      <rPr>
        <sz val="12"/>
        <color theme="1"/>
        <rFont val="標楷體"/>
        <family val="4"/>
        <charset val="136"/>
      </rPr>
      <t>註</t>
    </r>
    <r>
      <rPr>
        <sz val="12"/>
        <color theme="1"/>
        <rFont val="Times New Roman"/>
        <family val="1"/>
      </rPr>
      <t>2</t>
    </r>
    <r>
      <rPr>
        <sz val="12"/>
        <color theme="1"/>
        <rFont val="標楷體"/>
        <family val="4"/>
        <charset val="136"/>
      </rPr>
      <t>：保險業淨值比率係依金融監督管理委員會</t>
    </r>
    <r>
      <rPr>
        <sz val="12"/>
        <color theme="1"/>
        <rFont val="Times New Roman"/>
        <family val="1"/>
      </rPr>
      <t>108</t>
    </r>
    <r>
      <rPr>
        <sz val="12"/>
        <color theme="1"/>
        <rFont val="標楷體"/>
        <family val="4"/>
        <charset val="136"/>
      </rPr>
      <t>年</t>
    </r>
    <r>
      <rPr>
        <sz val="12"/>
        <color theme="1"/>
        <rFont val="Times New Roman"/>
        <family val="1"/>
      </rPr>
      <t>12</t>
    </r>
    <r>
      <rPr>
        <sz val="12"/>
        <color theme="1"/>
        <rFont val="標楷體"/>
        <family val="4"/>
        <charset val="136"/>
      </rPr>
      <t>月</t>
    </r>
    <r>
      <rPr>
        <sz val="12"/>
        <color theme="1"/>
        <rFont val="Times New Roman"/>
        <family val="1"/>
      </rPr>
      <t>4</t>
    </r>
    <r>
      <rPr>
        <sz val="12"/>
        <color theme="1"/>
        <rFont val="標楷體"/>
        <family val="4"/>
        <charset val="136"/>
      </rPr>
      <t>日金管保財字第</t>
    </r>
    <r>
      <rPr>
        <sz val="12"/>
        <color theme="1"/>
        <rFont val="Times New Roman"/>
        <family val="1"/>
      </rPr>
      <t>10804960006</t>
    </r>
    <r>
      <rPr>
        <sz val="12"/>
        <color theme="1"/>
        <rFont val="標楷體"/>
        <family val="4"/>
        <charset val="136"/>
      </rPr>
      <t>號解釋令計算者，請於本表備註說明。</t>
    </r>
    <phoneticPr fontId="28" type="noConversion"/>
  </si>
  <si>
    <r>
      <t>R</t>
    </r>
    <r>
      <rPr>
        <vertAlign val="subscript"/>
        <sz val="12"/>
        <color theme="1"/>
        <rFont val="Times New Roman"/>
        <family val="1"/>
      </rPr>
      <t>1S</t>
    </r>
    <r>
      <rPr>
        <sz val="12"/>
        <color theme="1"/>
        <rFont val="標楷體"/>
        <family val="4"/>
        <charset val="136"/>
      </rPr>
      <t>：資產風險</t>
    </r>
    <r>
      <rPr>
        <sz val="12"/>
        <color theme="1"/>
        <rFont val="Times New Roman"/>
        <family val="1"/>
      </rPr>
      <t>--</t>
    </r>
    <r>
      <rPr>
        <sz val="12"/>
        <color theme="1"/>
        <rFont val="標楷體"/>
        <family val="4"/>
        <charset val="136"/>
      </rPr>
      <t>非關係人股票風險</t>
    </r>
    <phoneticPr fontId="28" type="noConversion"/>
  </si>
  <si>
    <r>
      <t>R</t>
    </r>
    <r>
      <rPr>
        <vertAlign val="subscript"/>
        <sz val="12"/>
        <color theme="1"/>
        <rFont val="Times New Roman"/>
        <family val="1"/>
      </rPr>
      <t>2</t>
    </r>
    <r>
      <rPr>
        <sz val="12"/>
        <color theme="1"/>
        <rFont val="標楷體"/>
        <family val="4"/>
        <charset val="136"/>
      </rPr>
      <t>：信用風險</t>
    </r>
    <phoneticPr fontId="28" type="noConversion"/>
  </si>
  <si>
    <r>
      <t>R</t>
    </r>
    <r>
      <rPr>
        <vertAlign val="subscript"/>
        <sz val="12"/>
        <color theme="1"/>
        <rFont val="Times New Roman"/>
        <family val="1"/>
      </rPr>
      <t>3a</t>
    </r>
    <r>
      <rPr>
        <sz val="12"/>
        <color theme="1"/>
        <rFont val="標楷體"/>
        <family val="4"/>
        <charset val="136"/>
      </rPr>
      <t>：核保風險</t>
    </r>
    <r>
      <rPr>
        <sz val="12"/>
        <color theme="1"/>
        <rFont val="Times New Roman"/>
        <family val="1"/>
      </rPr>
      <t>--</t>
    </r>
    <r>
      <rPr>
        <sz val="12"/>
        <color theme="1"/>
        <rFont val="標楷體"/>
        <family val="4"/>
        <charset val="136"/>
      </rPr>
      <t>準備金風險</t>
    </r>
    <phoneticPr fontId="28" type="noConversion"/>
  </si>
  <si>
    <r>
      <t>R</t>
    </r>
    <r>
      <rPr>
        <vertAlign val="subscript"/>
        <sz val="12"/>
        <color theme="1"/>
        <rFont val="Times New Roman"/>
        <family val="1"/>
      </rPr>
      <t>3b</t>
    </r>
    <r>
      <rPr>
        <sz val="12"/>
        <color theme="1"/>
        <rFont val="標楷體"/>
        <family val="4"/>
        <charset val="136"/>
      </rPr>
      <t>：核保風險</t>
    </r>
    <r>
      <rPr>
        <sz val="12"/>
        <color theme="1"/>
        <rFont val="Times New Roman"/>
        <family val="1"/>
      </rPr>
      <t>--</t>
    </r>
    <r>
      <rPr>
        <sz val="12"/>
        <color theme="1"/>
        <rFont val="標楷體"/>
        <family val="4"/>
        <charset val="136"/>
      </rPr>
      <t>保費風險</t>
    </r>
    <phoneticPr fontId="28" type="noConversion"/>
  </si>
  <si>
    <r>
      <t>R</t>
    </r>
    <r>
      <rPr>
        <vertAlign val="subscript"/>
        <sz val="12"/>
        <color theme="1"/>
        <rFont val="Times New Roman"/>
        <family val="1"/>
      </rPr>
      <t>3c</t>
    </r>
    <r>
      <rPr>
        <sz val="12"/>
        <color theme="1"/>
        <rFont val="標楷體"/>
        <family val="4"/>
        <charset val="136"/>
      </rPr>
      <t>：天災風險</t>
    </r>
    <phoneticPr fontId="28" type="noConversion"/>
  </si>
  <si>
    <r>
      <t>R</t>
    </r>
    <r>
      <rPr>
        <vertAlign val="subscript"/>
        <sz val="12"/>
        <color theme="1"/>
        <rFont val="Times New Roman"/>
        <family val="1"/>
      </rPr>
      <t>4</t>
    </r>
    <r>
      <rPr>
        <sz val="12"/>
        <color theme="1"/>
        <rFont val="標楷體"/>
        <family val="4"/>
        <charset val="136"/>
      </rPr>
      <t>：資產負債配置風險</t>
    </r>
    <phoneticPr fontId="28" type="noConversion"/>
  </si>
  <si>
    <r>
      <t>R</t>
    </r>
    <r>
      <rPr>
        <vertAlign val="subscript"/>
        <sz val="12"/>
        <color theme="1"/>
        <rFont val="Times New Roman"/>
        <family val="1"/>
      </rPr>
      <t>5</t>
    </r>
    <r>
      <rPr>
        <sz val="12"/>
        <color theme="1"/>
        <rFont val="標楷體"/>
        <family val="4"/>
        <charset val="136"/>
      </rPr>
      <t>：其他風險</t>
    </r>
    <phoneticPr fontId="28" type="noConversion"/>
  </si>
  <si>
    <r>
      <rPr>
        <sz val="12"/>
        <color theme="1"/>
        <rFont val="標楷體"/>
        <family val="4"/>
        <charset val="136"/>
      </rPr>
      <t>調整前風險資本總額</t>
    </r>
    <phoneticPr fontId="28" type="noConversion"/>
  </si>
  <si>
    <r>
      <rPr>
        <sz val="12"/>
        <color theme="1"/>
        <rFont val="標楷體"/>
        <family val="4"/>
        <charset val="136"/>
      </rPr>
      <t>風險資本總額</t>
    </r>
    <r>
      <rPr>
        <sz val="12"/>
        <color theme="1"/>
        <rFont val="Times New Roman"/>
        <family val="1"/>
      </rPr>
      <t>(</t>
    </r>
    <r>
      <rPr>
        <sz val="12"/>
        <color theme="1"/>
        <rFont val="標楷體"/>
        <family val="4"/>
        <charset val="136"/>
      </rPr>
      <t>註</t>
    </r>
    <r>
      <rPr>
        <sz val="12"/>
        <color theme="1"/>
        <rFont val="Times New Roman"/>
        <family val="1"/>
      </rPr>
      <t>)</t>
    </r>
    <phoneticPr fontId="28" type="noConversion"/>
  </si>
  <si>
    <r>
      <rPr>
        <sz val="12"/>
        <color theme="1"/>
        <rFont val="標楷體"/>
        <family val="4"/>
        <charset val="136"/>
      </rPr>
      <t>自有資本總額</t>
    </r>
    <phoneticPr fontId="28" type="noConversion"/>
  </si>
  <si>
    <r>
      <rPr>
        <sz val="12"/>
        <color theme="1"/>
        <rFont val="標楷體"/>
        <family val="4"/>
        <charset val="136"/>
      </rPr>
      <t>註：另針對</t>
    </r>
    <r>
      <rPr>
        <sz val="12"/>
        <color theme="1"/>
        <rFont val="Times New Roman"/>
        <family val="1"/>
      </rPr>
      <t>K</t>
    </r>
    <r>
      <rPr>
        <sz val="12"/>
        <color theme="1"/>
        <rFont val="標楷體"/>
        <family val="4"/>
        <charset val="136"/>
      </rPr>
      <t>值或資產負債配置風險</t>
    </r>
    <r>
      <rPr>
        <sz val="12"/>
        <color theme="1"/>
        <rFont val="Times New Roman"/>
        <family val="1"/>
      </rPr>
      <t>(R4)</t>
    </r>
    <r>
      <rPr>
        <sz val="12"/>
        <color theme="1"/>
        <rFont val="標楷體"/>
        <family val="4"/>
        <charset val="136"/>
      </rPr>
      <t>及自有資本總額，若經主管機關基於安定保險市場專案核定者另依核定之方式計算</t>
    </r>
    <phoneticPr fontId="28" type="noConversion"/>
  </si>
  <si>
    <r>
      <rPr>
        <sz val="10"/>
        <color theme="1"/>
        <rFont val="標楷體"/>
        <family val="4"/>
        <charset val="136"/>
      </rPr>
      <t>危險變動</t>
    </r>
    <phoneticPr fontId="28" type="noConversion"/>
  </si>
  <si>
    <r>
      <rPr>
        <sz val="10"/>
        <color theme="1"/>
        <rFont val="標楷體"/>
        <family val="4"/>
        <charset val="136"/>
      </rPr>
      <t>其他因特殊需要而加提之準備金</t>
    </r>
    <phoneticPr fontId="28" type="noConversion"/>
  </si>
  <si>
    <r>
      <rPr>
        <sz val="10"/>
        <color theme="1"/>
        <rFont val="標楷體"/>
        <family val="4"/>
        <charset val="136"/>
      </rPr>
      <t>不動產增值利益</t>
    </r>
    <phoneticPr fontId="28" type="noConversion"/>
  </si>
  <si>
    <r>
      <t>人壽保險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</si>
  <si>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傷害保險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</si>
  <si>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健康保險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</si>
  <si>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年金保險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</si>
  <si>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財務再保險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</si>
  <si>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0"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</si>
  <si>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0" type="noConversion"/>
  </si>
  <si>
    <r>
      <rPr>
        <sz val="10"/>
        <color theme="1"/>
        <rFont val="標楷體"/>
        <family val="4"/>
        <charset val="136"/>
      </rPr>
      <t>國內再保業務</t>
    </r>
    <phoneticPr fontId="30" type="noConversion"/>
  </si>
  <si>
    <r>
      <rPr>
        <sz val="10"/>
        <color theme="1"/>
        <rFont val="標楷體"/>
        <family val="4"/>
        <charset val="136"/>
      </rPr>
      <t>一年期住宅火災保險</t>
    </r>
    <phoneticPr fontId="28" type="noConversion"/>
  </si>
  <si>
    <r>
      <rPr>
        <sz val="10"/>
        <color theme="1"/>
        <rFont val="標楷體"/>
        <family val="4"/>
        <charset val="136"/>
      </rPr>
      <t>長期住宅火災保險</t>
    </r>
    <phoneticPr fontId="28" type="noConversion"/>
  </si>
  <si>
    <r>
      <rPr>
        <sz val="10"/>
        <color theme="1"/>
        <rFont val="標楷體"/>
        <family val="4"/>
        <charset val="136"/>
      </rPr>
      <t>一年期商業火災保險</t>
    </r>
    <phoneticPr fontId="28" type="noConversion"/>
  </si>
  <si>
    <r>
      <rPr>
        <sz val="10"/>
        <color theme="1"/>
        <rFont val="標楷體"/>
        <family val="4"/>
        <charset val="136"/>
      </rPr>
      <t>長期商業火災保險</t>
    </r>
    <phoneticPr fontId="28" type="noConversion"/>
  </si>
  <si>
    <r>
      <rPr>
        <sz val="10"/>
        <color theme="1"/>
        <rFont val="標楷體"/>
        <family val="4"/>
        <charset val="136"/>
      </rPr>
      <t>內陸運輸保險</t>
    </r>
    <phoneticPr fontId="28" type="noConversion"/>
  </si>
  <si>
    <r>
      <rPr>
        <sz val="10"/>
        <color theme="1"/>
        <rFont val="標楷體"/>
        <family val="4"/>
        <charset val="136"/>
      </rPr>
      <t>貨物運輸保險</t>
    </r>
    <phoneticPr fontId="28" type="noConversion"/>
  </si>
  <si>
    <r>
      <rPr>
        <sz val="10"/>
        <color theme="1"/>
        <rFont val="標楷體"/>
        <family val="4"/>
        <charset val="136"/>
      </rPr>
      <t>船體保險</t>
    </r>
    <phoneticPr fontId="28" type="noConversion"/>
  </si>
  <si>
    <r>
      <rPr>
        <sz val="10"/>
        <color theme="1"/>
        <rFont val="標楷體"/>
        <family val="4"/>
        <charset val="136"/>
      </rPr>
      <t>漁船保險</t>
    </r>
    <phoneticPr fontId="28" type="noConversion"/>
  </si>
  <si>
    <r>
      <rPr>
        <sz val="10"/>
        <color theme="1"/>
        <rFont val="標楷體"/>
        <family val="4"/>
        <charset val="136"/>
      </rPr>
      <t>航空保險</t>
    </r>
    <phoneticPr fontId="28" type="noConversion"/>
  </si>
  <si>
    <r>
      <rPr>
        <sz val="10"/>
        <color theme="1"/>
        <rFont val="標楷體"/>
        <family val="4"/>
        <charset val="136"/>
      </rPr>
      <t>一般自用汽車財產損失保險</t>
    </r>
    <phoneticPr fontId="28" type="noConversion"/>
  </si>
  <si>
    <r>
      <rPr>
        <sz val="10"/>
        <color theme="1"/>
        <rFont val="標楷體"/>
        <family val="4"/>
        <charset val="136"/>
      </rPr>
      <t>一般商業汽車財產損失保險</t>
    </r>
    <phoneticPr fontId="28" type="noConversion"/>
  </si>
  <si>
    <r>
      <rPr>
        <sz val="10"/>
        <color theme="1"/>
        <rFont val="標楷體"/>
        <family val="4"/>
        <charset val="136"/>
      </rPr>
      <t>一般自用汽車責任保險</t>
    </r>
    <phoneticPr fontId="28" type="noConversion"/>
  </si>
  <si>
    <r>
      <rPr>
        <sz val="10"/>
        <color theme="1"/>
        <rFont val="標楷體"/>
        <family val="4"/>
        <charset val="136"/>
      </rPr>
      <t>一般商業汽車責任保險</t>
    </r>
    <phoneticPr fontId="28" type="noConversion"/>
  </si>
  <si>
    <r>
      <rPr>
        <sz val="10"/>
        <color theme="1"/>
        <rFont val="標楷體"/>
        <family val="4"/>
        <charset val="136"/>
      </rPr>
      <t>強制自用汽車責任保險</t>
    </r>
    <phoneticPr fontId="28" type="noConversion"/>
  </si>
  <si>
    <r>
      <rPr>
        <sz val="10"/>
        <color theme="1"/>
        <rFont val="標楷體"/>
        <family val="4"/>
        <charset val="136"/>
      </rPr>
      <t>強制商業汽車責任保險</t>
    </r>
    <phoneticPr fontId="28" type="noConversion"/>
  </si>
  <si>
    <r>
      <rPr>
        <sz val="10"/>
        <color theme="1"/>
        <rFont val="標楷體"/>
        <family val="4"/>
        <charset val="136"/>
      </rPr>
      <t>強制機車責任保險</t>
    </r>
    <phoneticPr fontId="28" type="noConversion"/>
  </si>
  <si>
    <r>
      <rPr>
        <sz val="10"/>
        <color theme="1"/>
        <rFont val="標楷體"/>
        <family val="4"/>
        <charset val="136"/>
      </rPr>
      <t>一般責任保險</t>
    </r>
    <phoneticPr fontId="28" type="noConversion"/>
  </si>
  <si>
    <r>
      <rPr>
        <sz val="10"/>
        <color theme="1"/>
        <rFont val="標楷體"/>
        <family val="4"/>
        <charset val="136"/>
      </rPr>
      <t>專業責任保險</t>
    </r>
    <phoneticPr fontId="28" type="noConversion"/>
  </si>
  <si>
    <r>
      <rPr>
        <sz val="10"/>
        <color theme="1"/>
        <rFont val="標楷體"/>
        <family val="4"/>
        <charset val="136"/>
      </rPr>
      <t>工程保險</t>
    </r>
    <phoneticPr fontId="28" type="noConversion"/>
  </si>
  <si>
    <r>
      <rPr>
        <sz val="10"/>
        <color theme="1"/>
        <rFont val="標楷體"/>
        <family val="4"/>
        <charset val="136"/>
      </rPr>
      <t>核能保險</t>
    </r>
    <phoneticPr fontId="28" type="noConversion"/>
  </si>
  <si>
    <r>
      <rPr>
        <sz val="10"/>
        <color theme="1"/>
        <rFont val="標楷體"/>
        <family val="4"/>
        <charset val="136"/>
      </rPr>
      <t>保證保險</t>
    </r>
    <phoneticPr fontId="28" type="noConversion"/>
  </si>
  <si>
    <r>
      <rPr>
        <sz val="10"/>
        <color theme="1"/>
        <rFont val="標楷體"/>
        <family val="4"/>
        <charset val="136"/>
      </rPr>
      <t>信用保險</t>
    </r>
    <phoneticPr fontId="28" type="noConversion"/>
  </si>
  <si>
    <r>
      <rPr>
        <sz val="10"/>
        <color theme="1"/>
        <rFont val="標楷體"/>
        <family val="4"/>
        <charset val="136"/>
      </rPr>
      <t>其他財產保險</t>
    </r>
    <phoneticPr fontId="28" type="noConversion"/>
  </si>
  <si>
    <r>
      <rPr>
        <sz val="10"/>
        <color theme="1"/>
        <rFont val="標楷體"/>
        <family val="4"/>
        <charset val="136"/>
      </rPr>
      <t>傷害保險</t>
    </r>
    <phoneticPr fontId="28" type="noConversion"/>
  </si>
  <si>
    <r>
      <rPr>
        <sz val="10"/>
        <color theme="1"/>
        <rFont val="標楷體"/>
        <family val="4"/>
        <charset val="136"/>
      </rPr>
      <t>商業性地震保險</t>
    </r>
    <phoneticPr fontId="28" type="noConversion"/>
  </si>
  <si>
    <r>
      <rPr>
        <sz val="10"/>
        <color theme="1"/>
        <rFont val="標楷體"/>
        <family val="4"/>
        <charset val="136"/>
      </rPr>
      <t>個人綜合保險</t>
    </r>
    <phoneticPr fontId="28" type="noConversion"/>
  </si>
  <si>
    <r>
      <rPr>
        <sz val="10"/>
        <color theme="1"/>
        <rFont val="標楷體"/>
        <family val="4"/>
        <charset val="136"/>
      </rPr>
      <t>商業綜合保險</t>
    </r>
    <phoneticPr fontId="28" type="noConversion"/>
  </si>
  <si>
    <r>
      <rPr>
        <sz val="10"/>
        <color theme="1"/>
        <rFont val="標楷體"/>
        <family val="4"/>
        <charset val="136"/>
      </rPr>
      <t>颱風、洪水保險</t>
    </r>
    <phoneticPr fontId="28" type="noConversion"/>
  </si>
  <si>
    <r>
      <rPr>
        <sz val="10"/>
        <color theme="1"/>
        <rFont val="標楷體"/>
        <family val="4"/>
        <charset val="136"/>
      </rPr>
      <t>政策性住宅地震基本保險</t>
    </r>
  </si>
  <si>
    <r>
      <rPr>
        <sz val="10"/>
        <color theme="1"/>
        <rFont val="標楷體"/>
        <family val="4"/>
        <charset val="136"/>
      </rPr>
      <t>健康保險</t>
    </r>
    <phoneticPr fontId="30" type="noConversion"/>
  </si>
  <si>
    <r>
      <rPr>
        <sz val="10"/>
        <color theme="1"/>
        <rFont val="標楷體"/>
        <family val="4"/>
        <charset val="136"/>
      </rPr>
      <t>國外再保業務</t>
    </r>
    <phoneticPr fontId="30" type="noConversion"/>
  </si>
  <si>
    <r>
      <rPr>
        <sz val="10"/>
        <color theme="1"/>
        <rFont val="標楷體"/>
        <family val="4"/>
        <charset val="136"/>
      </rPr>
      <t>火災保險</t>
    </r>
    <r>
      <rPr>
        <sz val="10"/>
        <color theme="1"/>
        <rFont val="Arial"/>
        <family val="2"/>
      </rPr>
      <t>(</t>
    </r>
    <r>
      <rPr>
        <sz val="10"/>
        <color theme="1"/>
        <rFont val="標楷體"/>
        <family val="4"/>
        <charset val="136"/>
      </rPr>
      <t>國外分入</t>
    </r>
    <r>
      <rPr>
        <sz val="10"/>
        <color theme="1"/>
        <rFont val="Arial"/>
        <family val="2"/>
      </rPr>
      <t>)</t>
    </r>
    <phoneticPr fontId="28" type="noConversion"/>
  </si>
  <si>
    <r>
      <rPr>
        <sz val="10"/>
        <color theme="1"/>
        <rFont val="標楷體"/>
        <family val="4"/>
        <charset val="136"/>
      </rPr>
      <t>貨物海上保險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</si>
  <si>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船體保險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</si>
  <si>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漁船保險</t>
    </r>
    <r>
      <rPr>
        <sz val="10"/>
        <color theme="1"/>
        <rFont val="Arial"/>
        <family val="2"/>
      </rPr>
      <t>(</t>
    </r>
    <r>
      <rPr>
        <sz val="10"/>
        <color theme="1"/>
        <rFont val="標楷體"/>
        <family val="4"/>
        <charset val="136"/>
      </rPr>
      <t>國外分入</t>
    </r>
    <r>
      <rPr>
        <sz val="10"/>
        <color theme="1"/>
        <rFont val="Arial"/>
        <family val="2"/>
      </rPr>
      <t>)</t>
    </r>
    <phoneticPr fontId="28" type="noConversion"/>
  </si>
  <si>
    <r>
      <rPr>
        <sz val="10"/>
        <color theme="1"/>
        <rFont val="標楷體"/>
        <family val="4"/>
        <charset val="136"/>
      </rPr>
      <t>汽車保險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</si>
  <si>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航空保險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</si>
  <si>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工程保險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</si>
  <si>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其他保險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</si>
  <si>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人壽保險</t>
    </r>
  </si>
  <si>
    <r>
      <rPr>
        <sz val="10"/>
        <color theme="1"/>
        <rFont val="標楷體"/>
        <family val="4"/>
        <charset val="136"/>
      </rPr>
      <t>傷害保險</t>
    </r>
  </si>
  <si>
    <r>
      <rPr>
        <sz val="10"/>
        <color theme="1"/>
        <rFont val="標楷體"/>
        <family val="4"/>
        <charset val="136"/>
      </rPr>
      <t>年金保險</t>
    </r>
  </si>
  <si>
    <r>
      <rPr>
        <sz val="10"/>
        <color theme="1"/>
        <rFont val="標楷體"/>
        <family val="4"/>
        <charset val="136"/>
      </rPr>
      <t>財務再保險</t>
    </r>
  </si>
  <si>
    <r>
      <rPr>
        <sz val="10"/>
        <color theme="1"/>
        <rFont val="標楷體"/>
        <family val="4"/>
        <charset val="136"/>
      </rPr>
      <t>人壽保險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</si>
  <si>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傷害保險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</si>
  <si>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健康保險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</si>
  <si>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年金保險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</si>
  <si>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財務再保險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</si>
  <si>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合計</t>
    </r>
  </si>
  <si>
    <r>
      <t>註</t>
    </r>
    <r>
      <rPr>
        <sz val="10"/>
        <color theme="1"/>
        <rFont val="Times New Roman"/>
        <family val="1"/>
      </rPr>
      <t>:</t>
    </r>
    <phoneticPr fontId="30"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</si>
  <si>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28"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</si>
  <si>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28" type="noConversion"/>
  </si>
  <si>
    <r>
      <rPr>
        <sz val="10"/>
        <color theme="1"/>
        <rFont val="標楷體"/>
        <family val="4"/>
        <charset val="136"/>
      </rPr>
      <t>人壽保險</t>
    </r>
    <phoneticPr fontId="30" type="noConversion"/>
  </si>
  <si>
    <r>
      <rPr>
        <sz val="10"/>
        <color theme="1"/>
        <rFont val="標楷體"/>
        <family val="4"/>
        <charset val="136"/>
      </rPr>
      <t>傷害保險</t>
    </r>
    <phoneticPr fontId="30" type="noConversion"/>
  </si>
  <si>
    <r>
      <rPr>
        <sz val="10"/>
        <color theme="1"/>
        <rFont val="標楷體"/>
        <family val="4"/>
        <charset val="136"/>
      </rPr>
      <t>年金保險</t>
    </r>
    <phoneticPr fontId="30" type="noConversion"/>
  </si>
  <si>
    <r>
      <rPr>
        <sz val="10"/>
        <color theme="1"/>
        <rFont val="標楷體"/>
        <family val="4"/>
        <charset val="136"/>
      </rPr>
      <t>財務再保險</t>
    </r>
    <phoneticPr fontId="30" type="noConversion"/>
  </si>
  <si>
    <r>
      <rPr>
        <sz val="10"/>
        <color theme="1"/>
        <rFont val="標楷體"/>
        <family val="4"/>
        <charset val="136"/>
      </rPr>
      <t>健康保険</t>
    </r>
    <phoneticPr fontId="28" type="noConversion"/>
  </si>
  <si>
    <r>
      <rPr>
        <sz val="10"/>
        <color theme="1"/>
        <rFont val="標楷體"/>
        <family val="4"/>
        <charset val="136"/>
      </rPr>
      <t>不含強制險</t>
    </r>
    <phoneticPr fontId="28"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</si>
  <si>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r>
      <rPr>
        <sz val="10"/>
        <color indexed="10"/>
        <rFont val="Times New Roman"/>
        <family val="1"/>
      </rPr>
      <t/>
    </r>
    <phoneticPr fontId="30" type="noConversion"/>
  </si>
  <si>
    <r>
      <rPr>
        <sz val="10"/>
        <color theme="1"/>
        <rFont val="標楷體"/>
        <family val="4"/>
        <charset val="136"/>
      </rPr>
      <t>國內再保業務</t>
    </r>
    <phoneticPr fontId="28" type="noConversion"/>
  </si>
  <si>
    <r>
      <rPr>
        <sz val="10"/>
        <color theme="1"/>
        <rFont val="標楷體"/>
        <family val="4"/>
        <charset val="136"/>
      </rPr>
      <t>國外再保業務</t>
    </r>
    <phoneticPr fontId="28" type="noConversion"/>
  </si>
  <si>
    <r>
      <t>填報上半年度報表時</t>
    </r>
    <r>
      <rPr>
        <sz val="10"/>
        <color theme="1"/>
        <rFont val="Times New Roman"/>
        <family val="1"/>
      </rPr>
      <t xml:space="preserve">, </t>
    </r>
    <r>
      <rPr>
        <sz val="10"/>
        <color theme="1"/>
        <rFont val="標楷體"/>
        <family val="4"/>
        <charset val="136"/>
      </rP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年度係指前一年度自</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之金額</t>
    </r>
    <phoneticPr fontId="30" type="noConversion"/>
  </si>
  <si>
    <r>
      <rPr>
        <sz val="10"/>
        <color theme="1"/>
        <rFont val="標楷體"/>
        <family val="4"/>
        <charset val="136"/>
      </rPr>
      <t>註：</t>
    </r>
    <phoneticPr fontId="30" type="noConversion"/>
  </si>
  <si>
    <r>
      <rPr>
        <sz val="10"/>
        <color theme="1"/>
        <rFont val="標楷體"/>
        <family val="4"/>
        <charset val="136"/>
      </rPr>
      <t>不含強制險</t>
    </r>
    <phoneticPr fontId="30" type="noConversion"/>
  </si>
  <si>
    <r>
      <t>表</t>
    </r>
    <r>
      <rPr>
        <sz val="10"/>
        <color theme="1"/>
        <rFont val="Times New Roman"/>
        <family val="1"/>
      </rPr>
      <t>19-6</t>
    </r>
    <r>
      <rPr>
        <sz val="10"/>
        <color theme="1"/>
        <rFont val="標楷體"/>
        <family val="4"/>
        <charset val="136"/>
      </rPr>
      <t>：再保險資產－帳齡分析(應收再保往來款項)</t>
    </r>
    <phoneticPr fontId="30" type="noConversion"/>
  </si>
  <si>
    <r>
      <t>表</t>
    </r>
    <r>
      <rPr>
        <sz val="10"/>
        <color theme="1"/>
        <rFont val="Times New Roman"/>
        <family val="1"/>
      </rPr>
      <t>19-5</t>
    </r>
    <r>
      <rPr>
        <sz val="10"/>
        <color theme="1"/>
        <rFont val="標楷體"/>
        <family val="4"/>
        <charset val="136"/>
      </rPr>
      <t>：再保險資產－帳齡分析(應攤回再保賠款與給付)</t>
    </r>
    <phoneticPr fontId="30" type="noConversion"/>
  </si>
  <si>
    <r>
      <rPr>
        <sz val="10"/>
        <color theme="1"/>
        <rFont val="標楷體"/>
        <family val="4"/>
        <charset val="136"/>
      </rPr>
      <t>表</t>
    </r>
    <r>
      <rPr>
        <sz val="10"/>
        <color theme="1"/>
        <rFont val="Book Antiqua"/>
        <family val="1"/>
      </rPr>
      <t>19-4</t>
    </r>
    <r>
      <rPr>
        <sz val="10"/>
        <color theme="1"/>
        <rFont val="標楷體"/>
        <family val="4"/>
        <charset val="136"/>
      </rPr>
      <t>：再保險資產－再保人別</t>
    </r>
    <phoneticPr fontId="30" type="noConversion"/>
  </si>
  <si>
    <r>
      <rPr>
        <sz val="10"/>
        <color theme="1"/>
        <rFont val="標楷體"/>
        <family val="4"/>
        <charset val="136"/>
      </rPr>
      <t>再保險人</t>
    </r>
    <phoneticPr fontId="28" type="noConversion"/>
  </si>
  <si>
    <r>
      <rPr>
        <sz val="10"/>
        <color theme="1"/>
        <rFont val="標楷體"/>
        <family val="4"/>
        <charset val="136"/>
      </rPr>
      <t>名稱</t>
    </r>
    <phoneticPr fontId="28" type="noConversion"/>
  </si>
  <si>
    <r>
      <rPr>
        <sz val="10"/>
        <color theme="1"/>
        <rFont val="標楷體"/>
        <family val="4"/>
        <charset val="136"/>
      </rPr>
      <t>註</t>
    </r>
    <r>
      <rPr>
        <sz val="10"/>
        <color theme="1"/>
        <rFont val="Book Antiqua"/>
        <family val="1"/>
      </rPr>
      <t>:</t>
    </r>
    <phoneticPr fontId="28" type="noConversion"/>
  </si>
  <si>
    <r>
      <rPr>
        <sz val="10"/>
        <color theme="1"/>
        <rFont val="標楷體"/>
        <family val="4"/>
        <charset val="136"/>
      </rPr>
      <t>信用評等機構填列如</t>
    </r>
    <r>
      <rPr>
        <sz val="10"/>
        <color theme="1"/>
        <rFont val="Times New Roman"/>
        <family val="1"/>
      </rPr>
      <t>(A).S&amp;P (B).AM Best   (C).Moody's  (D).Fitch   (E).</t>
    </r>
    <r>
      <rPr>
        <sz val="10"/>
        <color theme="1"/>
        <rFont val="標楷體"/>
        <family val="4"/>
        <charset val="136"/>
      </rPr>
      <t>中華信評</t>
    </r>
    <r>
      <rPr>
        <sz val="10"/>
        <color theme="1"/>
        <rFont val="Times New Roman"/>
        <family val="1"/>
      </rPr>
      <t xml:space="preserve">  (F).</t>
    </r>
    <r>
      <rPr>
        <sz val="10"/>
        <color theme="1"/>
        <rFont val="標楷體"/>
        <family val="4"/>
        <charset val="136"/>
      </rPr>
      <t>其他；若無請填無。</t>
    </r>
    <phoneticPr fontId="28" type="noConversion"/>
  </si>
  <si>
    <r>
      <rPr>
        <sz val="10"/>
        <color theme="1"/>
        <rFont val="標楷體"/>
        <family val="4"/>
        <charset val="136"/>
      </rPr>
      <t>為資產負債表應攤回再保賠款與給付－淨額</t>
    </r>
    <phoneticPr fontId="28" type="noConversion"/>
  </si>
  <si>
    <r>
      <rPr>
        <sz val="10"/>
        <color theme="1"/>
        <rFont val="標楷體"/>
        <family val="4"/>
        <charset val="136"/>
      </rPr>
      <t>各欄之小計數應與資產負債表數核對相符。</t>
    </r>
    <phoneticPr fontId="28" type="noConversion"/>
  </si>
  <si>
    <r>
      <rPr>
        <sz val="10"/>
        <color theme="1"/>
        <rFont val="標楷體"/>
        <family val="4"/>
        <charset val="136"/>
      </rPr>
      <t>僅需填列合計數。</t>
    </r>
    <phoneticPr fontId="28" type="noConversion"/>
  </si>
  <si>
    <r>
      <rPr>
        <sz val="10"/>
        <color theme="1"/>
        <rFont val="標楷體"/>
        <family val="4"/>
        <charset val="136"/>
      </rPr>
      <t>表</t>
    </r>
    <r>
      <rPr>
        <sz val="10"/>
        <color theme="1"/>
        <rFont val="Book Antiqua"/>
        <family val="1"/>
      </rPr>
      <t>16-2-3</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r>
      <rPr>
        <sz val="10"/>
        <color theme="1"/>
        <rFont val="Book Antiqua"/>
        <family val="1"/>
      </rPr>
      <t>)</t>
    </r>
  </si>
  <si>
    <r>
      <rPr>
        <sz val="10"/>
        <color theme="1"/>
        <rFont val="標楷體"/>
        <family val="4"/>
        <charset val="136"/>
      </rPr>
      <t>單位：新台幣元</t>
    </r>
    <r>
      <rPr>
        <sz val="10"/>
        <color theme="1"/>
        <rFont val="Book Antiqua"/>
        <family val="1"/>
      </rPr>
      <t>,%</t>
    </r>
  </si>
  <si>
    <r>
      <rPr>
        <sz val="10"/>
        <color theme="1"/>
        <rFont val="標楷體"/>
        <family val="4"/>
        <charset val="136"/>
      </rPr>
      <t>衍生性商品標的物</t>
    </r>
    <r>
      <rPr>
        <sz val="10"/>
        <color theme="1"/>
        <rFont val="Book Antiqua"/>
        <family val="1"/>
      </rPr>
      <t>/</t>
    </r>
    <r>
      <rPr>
        <sz val="10"/>
        <color theme="1"/>
        <rFont val="標楷體"/>
        <family val="4"/>
        <charset val="136"/>
      </rPr>
      <t>類型</t>
    </r>
  </si>
  <si>
    <r>
      <rPr>
        <sz val="10"/>
        <color theme="1"/>
        <rFont val="標楷體"/>
        <family val="4"/>
        <charset val="136"/>
      </rPr>
      <t>衍生性商品標的屬國內投資</t>
    </r>
  </si>
  <si>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r>
      <rPr>
        <sz val="10"/>
        <color theme="1"/>
        <rFont val="Book Antiqua"/>
        <family val="1"/>
      </rPr>
      <t>)</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</si>
  <si>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r>
      <rPr>
        <sz val="10"/>
        <color theme="1"/>
        <rFont val="Book Antiqua"/>
        <family val="1"/>
      </rPr>
      <t>)</t>
    </r>
    <phoneticPr fontId="28" type="noConversion"/>
  </si>
  <si>
    <r>
      <rPr>
        <sz val="10"/>
        <color theme="1"/>
        <rFont val="標楷體"/>
        <family val="4"/>
        <charset val="136"/>
      </rPr>
      <t>名目部位金額</t>
    </r>
  </si>
  <si>
    <r>
      <rPr>
        <sz val="10"/>
        <color theme="1"/>
        <rFont val="標楷體"/>
        <family val="4"/>
        <charset val="136"/>
      </rPr>
      <t>最近收盤日市價總金額</t>
    </r>
  </si>
  <si>
    <r>
      <rPr>
        <sz val="10"/>
        <color theme="1"/>
        <rFont val="標楷體"/>
        <family val="4"/>
        <charset val="136"/>
      </rPr>
      <t>未實現損益</t>
    </r>
  </si>
  <si>
    <r>
      <rPr>
        <sz val="10"/>
        <color theme="1"/>
        <rFont val="標楷體"/>
        <family val="4"/>
        <charset val="136"/>
      </rPr>
      <t>匯率</t>
    </r>
  </si>
  <si>
    <r>
      <rPr>
        <sz val="10"/>
        <color theme="1"/>
        <rFont val="標楷體"/>
        <family val="4"/>
        <charset val="136"/>
      </rPr>
      <t>期貨與遠期</t>
    </r>
  </si>
  <si>
    <r>
      <rPr>
        <sz val="10"/>
        <color theme="1"/>
        <rFont val="標楷體"/>
        <family val="4"/>
        <charset val="136"/>
      </rPr>
      <t>賣出選擇權</t>
    </r>
  </si>
  <si>
    <r>
      <rPr>
        <sz val="10"/>
        <color theme="1"/>
        <rFont val="標楷體"/>
        <family val="4"/>
        <charset val="136"/>
      </rPr>
      <t>其他衍生性</t>
    </r>
  </si>
  <si>
    <r>
      <rPr>
        <sz val="10"/>
        <color theme="1"/>
        <rFont val="標楷體"/>
        <family val="4"/>
        <charset val="136"/>
      </rPr>
      <t>匯率小計</t>
    </r>
  </si>
  <si>
    <r>
      <rPr>
        <sz val="10"/>
        <color theme="1"/>
        <rFont val="標楷體"/>
        <family val="4"/>
        <charset val="136"/>
      </rPr>
      <t>權益證券</t>
    </r>
  </si>
  <si>
    <r>
      <rPr>
        <sz val="10"/>
        <color theme="1"/>
        <rFont val="標楷體"/>
        <family val="4"/>
        <charset val="136"/>
      </rPr>
      <t>權益證券小計</t>
    </r>
  </si>
  <si>
    <r>
      <rPr>
        <sz val="10"/>
        <color theme="1"/>
        <rFont val="標楷體"/>
        <family val="4"/>
        <charset val="136"/>
      </rPr>
      <t>其他標的</t>
    </r>
  </si>
  <si>
    <r>
      <rPr>
        <sz val="10"/>
        <color theme="1"/>
        <rFont val="標楷體"/>
        <family val="4"/>
        <charset val="136"/>
      </rPr>
      <t>其他標的小計</t>
    </r>
  </si>
  <si>
    <r>
      <rPr>
        <sz val="10"/>
        <color theme="1"/>
        <rFont val="標楷體"/>
        <family val="4"/>
        <charset val="136"/>
      </rPr>
      <t>本表金額由</t>
    </r>
    <r>
      <rPr>
        <sz val="10"/>
        <color theme="1"/>
        <rFont val="Book Antiqua"/>
        <family val="1"/>
      </rPr>
      <t>16-1-1~16-1-5</t>
    </r>
    <r>
      <rPr>
        <sz val="10"/>
        <color theme="1"/>
        <rFont val="標楷體"/>
        <family val="4"/>
        <charset val="136"/>
      </rPr>
      <t>各表之小計數額自動連結，填報公司不需填列。</t>
    </r>
  </si>
  <si>
    <r>
      <rPr>
        <sz val="10"/>
        <color theme="1"/>
        <rFont val="標楷體"/>
        <family val="4"/>
        <charset val="136"/>
      </rPr>
      <t>表</t>
    </r>
    <r>
      <rPr>
        <sz val="10"/>
        <color theme="1"/>
        <rFont val="Book Antiqua"/>
        <family val="1"/>
      </rPr>
      <t>16-2-2</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r>
      <rPr>
        <sz val="10"/>
        <color theme="1"/>
        <rFont val="Book Antiqua"/>
        <family val="1"/>
      </rPr>
      <t>)</t>
    </r>
  </si>
  <si>
    <r>
      <rPr>
        <sz val="10"/>
        <color theme="1"/>
        <rFont val="標楷體"/>
        <family val="4"/>
        <charset val="136"/>
      </rPr>
      <t>交換</t>
    </r>
  </si>
  <si>
    <r>
      <rPr>
        <sz val="10"/>
        <color theme="1"/>
        <rFont val="標楷體"/>
        <family val="4"/>
        <charset val="136"/>
      </rPr>
      <t>買入選擇權</t>
    </r>
  </si>
  <si>
    <r>
      <rPr>
        <sz val="10"/>
        <color theme="1"/>
        <rFont val="標楷體"/>
        <family val="4"/>
        <charset val="136"/>
      </rPr>
      <t>表</t>
    </r>
    <r>
      <rPr>
        <sz val="10"/>
        <color theme="1"/>
        <rFont val="Book Antiqua"/>
        <family val="1"/>
      </rPr>
      <t>16-2-1</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以避險為目的</t>
    </r>
  </si>
  <si>
    <r>
      <rPr>
        <sz val="10"/>
        <color theme="1"/>
        <rFont val="標楷體"/>
        <family val="4"/>
        <charset val="136"/>
      </rPr>
      <t>標的物類別</t>
    </r>
    <r>
      <rPr>
        <sz val="10"/>
        <color theme="1"/>
        <rFont val="Book Antiqua"/>
        <family val="1"/>
      </rPr>
      <t>/</t>
    </r>
    <r>
      <rPr>
        <sz val="10"/>
        <color theme="1"/>
        <rFont val="標楷體"/>
        <family val="4"/>
        <charset val="136"/>
      </rPr>
      <t>衍生性商品類別</t>
    </r>
  </si>
  <si>
    <r>
      <rPr>
        <sz val="10"/>
        <color theme="1"/>
        <rFont val="標楷體"/>
        <family val="4"/>
        <charset val="136"/>
      </rPr>
      <t>被避險資產屬國內投資</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</si>
  <si>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r>
      <rPr>
        <sz val="10"/>
        <color theme="1"/>
        <rFont val="Book Antiqua"/>
        <family val="1"/>
      </rPr>
      <t>)</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</si>
  <si>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r>
      <rPr>
        <sz val="10"/>
        <color theme="1"/>
        <rFont val="Book Antiqua"/>
        <family val="1"/>
      </rPr>
      <t>)</t>
    </r>
    <phoneticPr fontId="28" type="noConversion"/>
  </si>
  <si>
    <r>
      <rPr>
        <sz val="10"/>
        <color theme="1"/>
        <rFont val="標楷體"/>
        <family val="4"/>
        <charset val="136"/>
      </rPr>
      <t>名目部位金額</t>
    </r>
    <phoneticPr fontId="28" type="noConversion"/>
  </si>
  <si>
    <r>
      <rPr>
        <sz val="10"/>
        <color theme="1"/>
        <rFont val="標楷體"/>
        <family val="4"/>
        <charset val="136"/>
      </rPr>
      <t>匯率</t>
    </r>
    <r>
      <rPr>
        <sz val="10"/>
        <color theme="1"/>
        <rFont val="Book Antiqua"/>
        <family val="1"/>
      </rPr>
      <t>(</t>
    </r>
    <r>
      <rPr>
        <sz val="10"/>
        <color theme="1"/>
        <rFont val="標楷體"/>
        <family val="4"/>
        <charset val="136"/>
      </rPr>
      <t>標準避險</t>
    </r>
    <r>
      <rPr>
        <sz val="10"/>
        <color theme="1"/>
        <rFont val="Book Antiqua"/>
        <family val="1"/>
      </rPr>
      <t>)</t>
    </r>
  </si>
  <si>
    <r>
      <rPr>
        <sz val="10"/>
        <color theme="1"/>
        <rFont val="標楷體"/>
        <family val="4"/>
        <charset val="136"/>
      </rPr>
      <t>其他</t>
    </r>
  </si>
  <si>
    <r>
      <rPr>
        <sz val="10"/>
        <color theme="1"/>
        <rFont val="標楷體"/>
        <family val="4"/>
        <charset val="136"/>
      </rPr>
      <t>標準避險小計</t>
    </r>
  </si>
  <si>
    <r>
      <rPr>
        <sz val="10"/>
        <color theme="1"/>
        <rFont val="標楷體"/>
        <family val="4"/>
        <charset val="136"/>
      </rPr>
      <t>匯率</t>
    </r>
    <r>
      <rPr>
        <sz val="10"/>
        <color theme="1"/>
        <rFont val="Book Antiqua"/>
        <family val="1"/>
      </rPr>
      <t>(</t>
    </r>
    <r>
      <rPr>
        <sz val="10"/>
        <color theme="1"/>
        <rFont val="標楷體"/>
        <family val="4"/>
        <charset val="136"/>
      </rPr>
      <t>非標準避險</t>
    </r>
    <r>
      <rPr>
        <sz val="10"/>
        <color theme="1"/>
        <rFont val="Book Antiqua"/>
        <family val="1"/>
      </rPr>
      <t>)</t>
    </r>
  </si>
  <si>
    <r>
      <rPr>
        <sz val="10"/>
        <color theme="1"/>
        <rFont val="標楷體"/>
        <family val="4"/>
        <charset val="136"/>
      </rPr>
      <t>非標準避險小計</t>
    </r>
  </si>
  <si>
    <r>
      <rPr>
        <sz val="12"/>
        <color theme="1"/>
        <rFont val="標楷體"/>
        <family val="4"/>
        <charset val="136"/>
      </rPr>
      <t>匯率相關小計</t>
    </r>
  </si>
  <si>
    <r>
      <rPr>
        <sz val="10"/>
        <color theme="1"/>
        <rFont val="標楷體"/>
        <family val="4"/>
        <charset val="136"/>
      </rPr>
      <t>權益證券相關</t>
    </r>
    <r>
      <rPr>
        <sz val="10"/>
        <color theme="1"/>
        <rFont val="Book Antiqua"/>
        <family val="1"/>
      </rPr>
      <t>(</t>
    </r>
    <r>
      <rPr>
        <sz val="10"/>
        <color theme="1"/>
        <rFont val="標楷體"/>
        <family val="4"/>
        <charset val="136"/>
      </rPr>
      <t>可扣抵風險資本</t>
    </r>
    <r>
      <rPr>
        <sz val="10"/>
        <color theme="1"/>
        <rFont val="Book Antiqua"/>
        <family val="1"/>
      </rPr>
      <t>)</t>
    </r>
    <phoneticPr fontId="30" type="noConversion"/>
  </si>
  <si>
    <r>
      <rPr>
        <sz val="10"/>
        <color theme="1"/>
        <rFont val="標楷體"/>
        <family val="4"/>
        <charset val="136"/>
      </rPr>
      <t>期貨</t>
    </r>
    <phoneticPr fontId="28" type="noConversion"/>
  </si>
  <si>
    <r>
      <rPr>
        <sz val="10"/>
        <color theme="1"/>
        <rFont val="標楷體"/>
        <family val="4"/>
        <charset val="136"/>
      </rPr>
      <t>買入賣權</t>
    </r>
    <phoneticPr fontId="30" type="noConversion"/>
  </si>
  <si>
    <r>
      <rPr>
        <sz val="10"/>
        <color theme="1"/>
        <rFont val="標楷體"/>
        <family val="4"/>
        <charset val="136"/>
      </rPr>
      <t>抵減</t>
    </r>
    <r>
      <rPr>
        <sz val="10"/>
        <color theme="1"/>
        <rFont val="Book Antiqua"/>
        <family val="1"/>
      </rPr>
      <t>50%</t>
    </r>
    <r>
      <rPr>
        <sz val="10"/>
        <color theme="1"/>
        <rFont val="標楷體"/>
        <family val="4"/>
        <charset val="136"/>
      </rPr>
      <t>避險小計</t>
    </r>
    <phoneticPr fontId="30" type="noConversion"/>
  </si>
  <si>
    <r>
      <rPr>
        <sz val="10"/>
        <color theme="1"/>
        <rFont val="標楷體"/>
        <family val="4"/>
        <charset val="136"/>
      </rPr>
      <t>抵減</t>
    </r>
    <r>
      <rPr>
        <sz val="10"/>
        <color theme="1"/>
        <rFont val="Book Antiqua"/>
        <family val="1"/>
      </rPr>
      <t>65%</t>
    </r>
    <r>
      <rPr>
        <sz val="10"/>
        <color theme="1"/>
        <rFont val="標楷體"/>
        <family val="4"/>
        <charset val="136"/>
      </rPr>
      <t>避險小計</t>
    </r>
    <phoneticPr fontId="30" type="noConversion"/>
  </si>
  <si>
    <r>
      <rPr>
        <sz val="10"/>
        <color theme="1"/>
        <rFont val="標楷體"/>
        <family val="4"/>
        <charset val="136"/>
      </rPr>
      <t>可扣抵風險資本避險小計</t>
    </r>
    <phoneticPr fontId="30" type="noConversion"/>
  </si>
  <si>
    <r>
      <rPr>
        <sz val="10"/>
        <color theme="1"/>
        <rFont val="標楷體"/>
        <family val="4"/>
        <charset val="136"/>
      </rPr>
      <t>權益證券相關</t>
    </r>
    <r>
      <rPr>
        <sz val="10"/>
        <color theme="1"/>
        <rFont val="Book Antiqua"/>
        <family val="1"/>
      </rPr>
      <t>(</t>
    </r>
    <r>
      <rPr>
        <sz val="10"/>
        <color theme="1"/>
        <rFont val="標楷體"/>
        <family val="4"/>
        <charset val="136"/>
      </rPr>
      <t>不可扣抵風險資本</t>
    </r>
    <r>
      <rPr>
        <sz val="10"/>
        <color theme="1"/>
        <rFont val="Book Antiqua"/>
        <family val="1"/>
      </rPr>
      <t>)</t>
    </r>
    <phoneticPr fontId="28" type="noConversion"/>
  </si>
  <si>
    <r>
      <rPr>
        <sz val="10"/>
        <color theme="1"/>
        <rFont val="標楷體"/>
        <family val="4"/>
        <charset val="136"/>
      </rPr>
      <t>期貨與遠期</t>
    </r>
    <phoneticPr fontId="28" type="noConversion"/>
  </si>
  <si>
    <r>
      <rPr>
        <sz val="10"/>
        <color theme="1"/>
        <rFont val="標楷體"/>
        <family val="4"/>
        <charset val="136"/>
      </rPr>
      <t>交換</t>
    </r>
    <phoneticPr fontId="28" type="noConversion"/>
  </si>
  <si>
    <r>
      <rPr>
        <sz val="10"/>
        <color theme="1"/>
        <rFont val="標楷體"/>
        <family val="4"/>
        <charset val="136"/>
      </rPr>
      <t>買入選擇權</t>
    </r>
    <phoneticPr fontId="28" type="noConversion"/>
  </si>
  <si>
    <r>
      <rPr>
        <sz val="10"/>
        <color theme="1"/>
        <rFont val="標楷體"/>
        <family val="4"/>
        <charset val="136"/>
      </rPr>
      <t>賣出選擇權</t>
    </r>
    <phoneticPr fontId="28" type="noConversion"/>
  </si>
  <si>
    <r>
      <rPr>
        <sz val="10"/>
        <color theme="1"/>
        <rFont val="標楷體"/>
        <family val="4"/>
        <charset val="136"/>
      </rPr>
      <t>其他</t>
    </r>
    <phoneticPr fontId="28" type="noConversion"/>
  </si>
  <si>
    <r>
      <rPr>
        <sz val="10"/>
        <color theme="1"/>
        <rFont val="標楷體"/>
        <family val="4"/>
        <charset val="136"/>
      </rPr>
      <t>不可扣抵風險資本避險小計</t>
    </r>
    <phoneticPr fontId="28" type="noConversion"/>
  </si>
  <si>
    <r>
      <rPr>
        <sz val="10"/>
        <color theme="1"/>
        <rFont val="標楷體"/>
        <family val="4"/>
        <charset val="136"/>
      </rPr>
      <t>權益證券相關小計</t>
    </r>
    <phoneticPr fontId="28" type="noConversion"/>
  </si>
  <si>
    <r>
      <rPr>
        <sz val="10"/>
        <color theme="1"/>
        <rFont val="標楷體"/>
        <family val="4"/>
        <charset val="136"/>
      </rPr>
      <t>其他衍生性小計</t>
    </r>
  </si>
  <si>
    <r>
      <rPr>
        <sz val="10"/>
        <color theme="1"/>
        <rFont val="華康仿宋體W6"/>
        <family val="3"/>
        <charset val="136"/>
      </rPr>
      <t>列號</t>
    </r>
    <phoneticPr fontId="28" type="noConversion"/>
  </si>
  <si>
    <r>
      <rPr>
        <sz val="10"/>
        <color theme="1"/>
        <rFont val="標楷體"/>
        <family val="4"/>
        <charset val="136"/>
      </rPr>
      <t>本表第</t>
    </r>
    <r>
      <rPr>
        <sz val="10"/>
        <color theme="1"/>
        <rFont val="Book Antiqua"/>
        <family val="1"/>
      </rPr>
      <t>(5)</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國外資產風險項下，已開發國家的外匯風險之扣抵額</t>
    </r>
    <phoneticPr fontId="28" type="noConversion"/>
  </si>
  <si>
    <r>
      <rPr>
        <sz val="10"/>
        <color theme="1"/>
        <rFont val="標楷體"/>
        <family val="4"/>
        <charset val="136"/>
      </rPr>
      <t>本表第</t>
    </r>
    <r>
      <rPr>
        <sz val="10"/>
        <color theme="1"/>
        <rFont val="Book Antiqua"/>
        <family val="1"/>
      </rPr>
      <t>(8)</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國外資產風險項下，新興市場的外匯風險之扣抵額</t>
    </r>
    <phoneticPr fontId="28" type="noConversion"/>
  </si>
  <si>
    <r>
      <rPr>
        <sz val="10"/>
        <color theme="1"/>
        <rFont val="標楷體"/>
        <family val="4"/>
        <charset val="136"/>
      </rPr>
      <t>符合「保險業以衍生性金融商品進行國內股票避險可扣抵風險資本額之認列方式及條件」之國內股票資產避險，其避險比率超過</t>
    </r>
    <r>
      <rPr>
        <sz val="10"/>
        <color theme="1"/>
        <rFont val="Book Antiqua"/>
        <family val="1"/>
      </rPr>
      <t>15</t>
    </r>
    <r>
      <rPr>
        <sz val="10"/>
        <color theme="1"/>
        <rFont val="標楷體"/>
        <family val="4"/>
        <charset val="136"/>
      </rPr>
      <t>％者，應提供當期</t>
    </r>
    <r>
      <rPr>
        <sz val="10"/>
        <color theme="1"/>
        <rFont val="Book Antiqua"/>
        <family val="1"/>
      </rPr>
      <t>RBC</t>
    </r>
    <r>
      <rPr>
        <sz val="10"/>
        <color theme="1"/>
        <rFont val="標楷體"/>
        <family val="4"/>
        <charset val="136"/>
      </rPr>
      <t>計算期間內每日平均避險比率均超過</t>
    </r>
    <r>
      <rPr>
        <sz val="10"/>
        <color theme="1"/>
        <rFont val="Book Antiqua"/>
        <family val="1"/>
      </rPr>
      <t>15</t>
    </r>
    <r>
      <rPr>
        <sz val="10"/>
        <color theme="1"/>
        <rFont val="標楷體"/>
        <family val="4"/>
        <charset val="136"/>
      </rPr>
      <t>％之證明文件。</t>
    </r>
    <phoneticPr fontId="30" type="noConversion"/>
  </si>
  <si>
    <r>
      <rPr>
        <sz val="10"/>
        <color theme="1"/>
        <rFont val="標楷體"/>
        <family val="4"/>
        <charset val="136"/>
      </rPr>
      <t>未提供證明文件者，其可扣抵風險資本避險名目部位金額以國內上市普通股股票半年收盤平均價之</t>
    </r>
    <r>
      <rPr>
        <sz val="10"/>
        <color theme="1"/>
        <rFont val="Book Antiqua"/>
        <family val="1"/>
      </rPr>
      <t>15%</t>
    </r>
    <r>
      <rPr>
        <sz val="10"/>
        <color theme="1"/>
        <rFont val="標楷體"/>
        <family val="4"/>
        <charset val="136"/>
      </rPr>
      <t>為上限。</t>
    </r>
    <phoneticPr fontId="30" type="noConversion"/>
  </si>
  <si>
    <r>
      <rPr>
        <sz val="10"/>
        <color theme="1"/>
        <rFont val="標楷體"/>
        <family val="4"/>
        <charset val="136"/>
      </rPr>
      <t>是否已提供平均避險比率均超過</t>
    </r>
    <r>
      <rPr>
        <sz val="10"/>
        <color theme="1"/>
        <rFont val="Book Antiqua"/>
        <family val="1"/>
      </rPr>
      <t>15</t>
    </r>
    <r>
      <rPr>
        <sz val="10"/>
        <color theme="1"/>
        <rFont val="標楷體"/>
        <family val="4"/>
        <charset val="136"/>
      </rPr>
      <t>％之證明文件，請填列</t>
    </r>
    <r>
      <rPr>
        <sz val="10"/>
        <color theme="1"/>
        <rFont val="Book Antiqua"/>
        <family val="1"/>
      </rPr>
      <t>Y.</t>
    </r>
    <r>
      <rPr>
        <sz val="10"/>
        <color theme="1"/>
        <rFont val="標楷體"/>
        <family val="4"/>
        <charset val="136"/>
      </rPr>
      <t>已提供平均避險比率均超過</t>
    </r>
    <r>
      <rPr>
        <sz val="10"/>
        <color theme="1"/>
        <rFont val="Book Antiqua"/>
        <family val="1"/>
      </rPr>
      <t>15</t>
    </r>
    <r>
      <rPr>
        <sz val="10"/>
        <color theme="1"/>
        <rFont val="標楷體"/>
        <family val="4"/>
        <charset val="136"/>
      </rPr>
      <t>％之證明文件</t>
    </r>
    <r>
      <rPr>
        <sz val="10"/>
        <color theme="1"/>
        <rFont val="Book Antiqua"/>
        <family val="1"/>
      </rPr>
      <t>,N.</t>
    </r>
    <r>
      <rPr>
        <sz val="10"/>
        <color theme="1"/>
        <rFont val="標楷體"/>
        <family val="4"/>
        <charset val="136"/>
      </rPr>
      <t>未提供平均避險比率均超過</t>
    </r>
    <r>
      <rPr>
        <sz val="10"/>
        <color theme="1"/>
        <rFont val="Book Antiqua"/>
        <family val="1"/>
      </rPr>
      <t>15</t>
    </r>
    <r>
      <rPr>
        <sz val="10"/>
        <color theme="1"/>
        <rFont val="標楷體"/>
        <family val="4"/>
        <charset val="136"/>
      </rPr>
      <t>％之證明文件。</t>
    </r>
    <phoneticPr fontId="30" type="noConversion"/>
  </si>
  <si>
    <r>
      <rPr>
        <sz val="10"/>
        <color theme="1"/>
        <rFont val="標楷體"/>
        <family val="4"/>
        <charset val="136"/>
      </rPr>
      <t>本表第</t>
    </r>
    <r>
      <rPr>
        <sz val="10"/>
        <color theme="1"/>
        <rFont val="Book Antiqua"/>
        <family val="1"/>
      </rPr>
      <t>(16)</t>
    </r>
    <r>
      <rPr>
        <sz val="10"/>
        <color theme="1"/>
        <rFont val="標楷體"/>
        <family val="4"/>
        <charset val="136"/>
      </rPr>
      <t>欄第</t>
    </r>
    <r>
      <rPr>
        <sz val="10"/>
        <color theme="1"/>
        <rFont val="Book Antiqua"/>
        <family val="1"/>
      </rPr>
      <t>(35)</t>
    </r>
    <r>
      <rPr>
        <sz val="10"/>
        <color theme="1"/>
        <rFont val="標楷體"/>
        <family val="4"/>
        <charset val="136"/>
      </rPr>
      <t>列之金額係做為表</t>
    </r>
    <r>
      <rPr>
        <sz val="10"/>
        <color theme="1"/>
        <rFont val="Book Antiqua"/>
        <family val="1"/>
      </rPr>
      <t>30-3</t>
    </r>
    <r>
      <rPr>
        <sz val="10"/>
        <color theme="1"/>
        <rFont val="標楷體"/>
        <family val="4"/>
        <charset val="136"/>
      </rPr>
      <t>國內資產風險項下，上市普通股股票風險之扣抵額</t>
    </r>
    <phoneticPr fontId="28" type="noConversion"/>
  </si>
  <si>
    <r>
      <rPr>
        <sz val="10"/>
        <color theme="1"/>
        <rFont val="標楷體"/>
        <family val="4"/>
        <charset val="136"/>
      </rPr>
      <t>表</t>
    </r>
    <r>
      <rPr>
        <sz val="10"/>
        <color theme="1"/>
        <rFont val="Book Antiqua"/>
        <family val="1"/>
      </rPr>
      <t>16-1-5</t>
    </r>
    <r>
      <rPr>
        <sz val="10"/>
        <color theme="1"/>
        <rFont val="標楷體"/>
        <family val="4"/>
        <charset val="136"/>
      </rPr>
      <t>：衍生性商品餘額明細表</t>
    </r>
    <r>
      <rPr>
        <sz val="10"/>
        <color theme="1"/>
        <rFont val="Book Antiqua"/>
        <family val="1"/>
      </rPr>
      <t>--</t>
    </r>
    <r>
      <rPr>
        <sz val="10"/>
        <color theme="1"/>
        <rFont val="標楷體"/>
        <family val="4"/>
        <charset val="136"/>
      </rPr>
      <t>其他衍生性商品</t>
    </r>
    <phoneticPr fontId="28" type="noConversion"/>
  </si>
  <si>
    <r>
      <rPr>
        <sz val="10"/>
        <color theme="1"/>
        <rFont val="標楷體"/>
        <family val="4"/>
        <charset val="136"/>
      </rPr>
      <t>交易目的</t>
    </r>
    <phoneticPr fontId="28" type="noConversion"/>
  </si>
  <si>
    <r>
      <rPr>
        <sz val="10"/>
        <color theme="1"/>
        <rFont val="標楷體"/>
        <family val="4"/>
        <charset val="136"/>
      </rPr>
      <t>類型</t>
    </r>
    <phoneticPr fontId="28" type="noConversion"/>
  </si>
  <si>
    <r>
      <rPr>
        <sz val="10"/>
        <color theme="1"/>
        <rFont val="標楷體"/>
        <family val="4"/>
        <charset val="136"/>
      </rPr>
      <t>交易對手</t>
    </r>
  </si>
  <si>
    <r>
      <rPr>
        <sz val="10"/>
        <color theme="1"/>
        <rFont val="標楷體"/>
        <family val="4"/>
        <charset val="136"/>
      </rPr>
      <t>衍生性商品名稱</t>
    </r>
    <phoneticPr fontId="28" type="noConversion"/>
  </si>
  <si>
    <r>
      <rPr>
        <sz val="10"/>
        <color theme="1"/>
        <rFont val="標楷體"/>
        <family val="4"/>
        <charset val="136"/>
      </rPr>
      <t>交易日期</t>
    </r>
  </si>
  <si>
    <r>
      <rPr>
        <sz val="10"/>
        <color theme="1"/>
        <rFont val="標楷體"/>
        <family val="4"/>
        <charset val="136"/>
      </rPr>
      <t>到期日</t>
    </r>
    <phoneticPr fontId="28" type="noConversion"/>
  </si>
  <si>
    <r>
      <rPr>
        <sz val="10"/>
        <color theme="1"/>
        <rFont val="標楷體"/>
        <family val="4"/>
        <charset val="136"/>
      </rPr>
      <t>契約數</t>
    </r>
    <phoneticPr fontId="28" type="noConversion"/>
  </si>
  <si>
    <r>
      <rPr>
        <sz val="10"/>
        <color theme="1"/>
        <rFont val="標楷體"/>
        <family val="4"/>
        <charset val="136"/>
      </rPr>
      <t>契約名目部位金額</t>
    </r>
    <phoneticPr fontId="28" type="noConversion"/>
  </si>
  <si>
    <r>
      <rPr>
        <sz val="10"/>
        <color theme="1"/>
        <rFont val="標楷體"/>
        <family val="4"/>
        <charset val="136"/>
      </rPr>
      <t>最近收盤日衍生性商品契約市價總金額</t>
    </r>
    <phoneticPr fontId="28" type="noConversion"/>
  </si>
  <si>
    <r>
      <rPr>
        <sz val="10"/>
        <color theme="1"/>
        <rFont val="標楷體"/>
        <family val="4"/>
        <charset val="136"/>
      </rPr>
      <t>未實現損益</t>
    </r>
    <phoneticPr fontId="28" type="noConversion"/>
  </si>
  <si>
    <r>
      <rPr>
        <sz val="10"/>
        <color theme="1"/>
        <rFont val="標楷體"/>
        <family val="4"/>
        <charset val="136"/>
      </rPr>
      <t>衍生性商品
標的物</t>
    </r>
    <phoneticPr fontId="28" type="noConversion"/>
  </si>
  <si>
    <r>
      <rPr>
        <sz val="10"/>
        <color theme="1"/>
        <rFont val="標楷體"/>
        <family val="4"/>
        <charset val="136"/>
      </rPr>
      <t>衍生性商品標的物</t>
    </r>
    <r>
      <rPr>
        <sz val="10"/>
        <color theme="1"/>
        <rFont val="Book Antiqua"/>
        <family val="1"/>
      </rPr>
      <t>(</t>
    </r>
    <r>
      <rPr>
        <sz val="10"/>
        <color theme="1"/>
        <rFont val="標楷體"/>
        <family val="4"/>
        <charset val="136"/>
      </rPr>
      <t>淨</t>
    </r>
    <r>
      <rPr>
        <sz val="10"/>
        <color theme="1"/>
        <rFont val="Book Antiqua"/>
        <family val="1"/>
      </rPr>
      <t>)</t>
    </r>
    <r>
      <rPr>
        <sz val="10"/>
        <color theme="1"/>
        <rFont val="標楷體"/>
        <family val="4"/>
        <charset val="136"/>
      </rPr>
      <t>市價總值</t>
    </r>
    <phoneticPr fontId="28" type="noConversion"/>
  </si>
  <si>
    <r>
      <rPr>
        <sz val="10"/>
        <color theme="1"/>
        <rFont val="標楷體"/>
        <family val="4"/>
        <charset val="136"/>
      </rPr>
      <t>被避險資產名稱</t>
    </r>
    <phoneticPr fontId="28" type="noConversion"/>
  </si>
  <si>
    <r>
      <rPr>
        <sz val="10"/>
        <color theme="1"/>
        <rFont val="標楷體"/>
        <family val="4"/>
        <charset val="136"/>
      </rPr>
      <t>衍生性商品標的物與被避險資產
之相關係數</t>
    </r>
    <phoneticPr fontId="28" type="noConversion"/>
  </si>
  <si>
    <r>
      <rPr>
        <sz val="10"/>
        <color theme="1"/>
        <rFont val="標楷體"/>
        <family val="4"/>
        <charset val="136"/>
      </rPr>
      <t>最後持有資產幣別</t>
    </r>
    <phoneticPr fontId="28" type="noConversion"/>
  </si>
  <si>
    <r>
      <rPr>
        <sz val="10"/>
        <color theme="1"/>
        <rFont val="標楷體"/>
        <family val="4"/>
        <charset val="136"/>
      </rPr>
      <t>保管情形</t>
    </r>
  </si>
  <si>
    <r>
      <rPr>
        <sz val="10"/>
        <color theme="1"/>
        <rFont val="標楷體"/>
        <family val="4"/>
        <charset val="136"/>
      </rPr>
      <t>備註</t>
    </r>
  </si>
  <si>
    <r>
      <rPr>
        <sz val="10"/>
        <color theme="1"/>
        <rFont val="標楷體"/>
        <family val="4"/>
        <charset val="136"/>
      </rPr>
      <t>代號</t>
    </r>
  </si>
  <si>
    <r>
      <rPr>
        <sz val="10"/>
        <color theme="1"/>
        <rFont val="標楷體"/>
        <family val="4"/>
        <charset val="136"/>
      </rPr>
      <t>名稱</t>
    </r>
  </si>
  <si>
    <r>
      <rPr>
        <sz val="10"/>
        <color theme="1"/>
        <rFont val="標楷體"/>
        <family val="4"/>
        <charset val="136"/>
      </rPr>
      <t>信用評等機構</t>
    </r>
  </si>
  <si>
    <r>
      <rPr>
        <sz val="10"/>
        <color theme="1"/>
        <rFont val="標楷體"/>
        <family val="4"/>
        <charset val="136"/>
      </rPr>
      <t>評等等級</t>
    </r>
  </si>
  <si>
    <r>
      <rPr>
        <sz val="10"/>
        <color theme="1"/>
        <rFont val="標楷體"/>
        <family val="4"/>
        <charset val="136"/>
      </rPr>
      <t>是否為關係人</t>
    </r>
  </si>
  <si>
    <r>
      <rPr>
        <sz val="10"/>
        <color theme="1"/>
        <rFont val="標楷體"/>
        <family val="4"/>
        <charset val="136"/>
      </rPr>
      <t>以避險為目的</t>
    </r>
    <phoneticPr fontId="28" type="noConversion"/>
  </si>
  <si>
    <r>
      <rPr>
        <sz val="10"/>
        <color theme="1"/>
        <rFont val="標楷體"/>
        <family val="4"/>
        <charset val="136"/>
      </rPr>
      <t>匯率相關</t>
    </r>
    <r>
      <rPr>
        <sz val="10"/>
        <color theme="1"/>
        <rFont val="Book Antiqua"/>
        <family val="1"/>
      </rPr>
      <t>(</t>
    </r>
    <r>
      <rPr>
        <sz val="10"/>
        <color theme="1"/>
        <rFont val="標楷體"/>
        <family val="4"/>
        <charset val="136"/>
      </rPr>
      <t>標準避險</t>
    </r>
    <r>
      <rPr>
        <sz val="10"/>
        <color theme="1"/>
        <rFont val="Book Antiqua"/>
        <family val="1"/>
      </rPr>
      <t>)</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</si>
  <si>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</si>
  <si>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無</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</si>
  <si>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</si>
  <si>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匯率相關</t>
    </r>
    <r>
      <rPr>
        <sz val="10"/>
        <color theme="1"/>
        <rFont val="Book Antiqua"/>
        <family val="1"/>
      </rPr>
      <t>(</t>
    </r>
    <r>
      <rPr>
        <sz val="10"/>
        <color theme="1"/>
        <rFont val="標楷體"/>
        <family val="4"/>
        <charset val="136"/>
      </rPr>
      <t>非標準避險</t>
    </r>
    <r>
      <rPr>
        <sz val="10"/>
        <color theme="1"/>
        <rFont val="Book Antiqua"/>
        <family val="1"/>
      </rPr>
      <t>)</t>
    </r>
    <phoneticPr fontId="28" type="noConversion"/>
  </si>
  <si>
    <r>
      <rPr>
        <sz val="10"/>
        <color theme="1"/>
        <rFont val="標楷體"/>
        <family val="4"/>
        <charset val="136"/>
      </rPr>
      <t>權益證券相關</t>
    </r>
    <phoneticPr fontId="28" type="noConversion"/>
  </si>
  <si>
    <r>
      <rPr>
        <sz val="10"/>
        <color theme="1"/>
        <rFont val="標楷體"/>
        <family val="4"/>
        <charset val="136"/>
      </rPr>
      <t>其他標的</t>
    </r>
    <phoneticPr fontId="28" type="noConversion"/>
  </si>
  <si>
    <r>
      <rPr>
        <sz val="10"/>
        <color theme="1"/>
        <rFont val="標楷體"/>
        <family val="4"/>
        <charset val="136"/>
      </rPr>
      <t>被避險資產屬國內投資</t>
    </r>
  </si>
  <si>
    <r>
      <rPr>
        <sz val="10"/>
        <color theme="1"/>
        <rFont val="標楷體"/>
        <family val="4"/>
        <charset val="136"/>
      </rPr>
      <t>以避險為目的小計</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</si>
  <si>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phoneticPr fontId="28" type="noConversion"/>
  </si>
  <si>
    <r>
      <rPr>
        <sz val="10"/>
        <color theme="1"/>
        <rFont val="標楷體"/>
        <family val="4"/>
        <charset val="136"/>
      </rPr>
      <t>匯率相關</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</si>
  <si>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</si>
  <si>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</si>
  <si>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衍生性商品標的屬國內投資</t>
    </r>
    <phoneticPr fontId="28" type="noConversion"/>
  </si>
  <si>
    <r>
      <rPr>
        <sz val="10"/>
        <color theme="1"/>
        <rFont val="標楷體"/>
        <family val="4"/>
        <charset val="136"/>
      </rPr>
      <t>衍生性商品標的國內投資</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</si>
  <si>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買入小計</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</si>
  <si>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</si>
  <si>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賣出小計</t>
    </r>
    <phoneticPr fontId="28"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</si>
  <si>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</si>
  <si>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color theme="1"/>
        <rFont val="標楷體"/>
        <family val="4"/>
        <charset val="136"/>
      </rPr>
      <t>本表所稱與權益證券相關之衍生性金融商品係包括以個別權益證券及股價指數為標的之衍生性金融商品</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</si>
  <si>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</si>
  <si>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0" type="noConversion"/>
  </si>
  <si>
    <r>
      <rPr>
        <sz val="10"/>
        <color theme="1"/>
        <rFont val="標楷體"/>
        <family val="4"/>
        <charset val="136"/>
      </rPr>
      <t>本表其他填報應注意事項請併參表</t>
    </r>
    <r>
      <rPr>
        <sz val="10"/>
        <color theme="1"/>
        <rFont val="Book Antiqua"/>
        <family val="1"/>
      </rPr>
      <t>16-1-1</t>
    </r>
    <r>
      <rPr>
        <sz val="10"/>
        <color theme="1"/>
        <rFont val="標楷體"/>
        <family val="4"/>
        <charset val="136"/>
      </rPr>
      <t>之填報說明。</t>
    </r>
    <phoneticPr fontId="28" type="noConversion"/>
  </si>
  <si>
    <r>
      <rPr>
        <sz val="10"/>
        <color theme="1"/>
        <rFont val="標楷體"/>
        <family val="4"/>
        <charset val="136"/>
      </rPr>
      <t>表</t>
    </r>
    <r>
      <rPr>
        <sz val="10"/>
        <color theme="1"/>
        <rFont val="Book Antiqua"/>
        <family val="1"/>
      </rPr>
      <t>16-1-4</t>
    </r>
    <r>
      <rPr>
        <sz val="10"/>
        <color theme="1"/>
        <rFont val="標楷體"/>
        <family val="4"/>
        <charset val="136"/>
      </rPr>
      <t>：衍生性商品餘額明細表</t>
    </r>
    <r>
      <rPr>
        <sz val="10"/>
        <color theme="1"/>
        <rFont val="Book Antiqua"/>
        <family val="1"/>
      </rPr>
      <t>--</t>
    </r>
    <r>
      <rPr>
        <sz val="10"/>
        <color theme="1"/>
        <rFont val="標楷體"/>
        <family val="4"/>
        <charset val="136"/>
      </rPr>
      <t>賣出選擇權</t>
    </r>
    <r>
      <rPr>
        <sz val="10"/>
        <color theme="1"/>
        <rFont val="Book Antiqua"/>
        <family val="1"/>
      </rPr>
      <t>(</t>
    </r>
    <r>
      <rPr>
        <sz val="10"/>
        <color theme="1"/>
        <rFont val="標楷體"/>
        <family val="4"/>
        <charset val="136"/>
      </rPr>
      <t>含認購《售》權證</t>
    </r>
    <r>
      <rPr>
        <sz val="10"/>
        <color theme="1"/>
        <rFont val="Book Antiqua"/>
        <family val="1"/>
      </rPr>
      <t>)</t>
    </r>
    <phoneticPr fontId="28" type="noConversion"/>
  </si>
  <si>
    <r>
      <rPr>
        <sz val="10"/>
        <color theme="1"/>
        <rFont val="標楷體"/>
        <family val="4"/>
        <charset val="136"/>
      </rPr>
      <t>選擇權最近收盤日市價總金額</t>
    </r>
    <phoneticPr fontId="28" type="noConversion"/>
  </si>
  <si>
    <r>
      <rPr>
        <sz val="10"/>
        <color theme="1"/>
        <rFont val="標楷體"/>
        <family val="4"/>
        <charset val="136"/>
      </rPr>
      <t>選擇權未實現損益</t>
    </r>
    <phoneticPr fontId="28" type="noConversion"/>
  </si>
  <si>
    <r>
      <rPr>
        <sz val="10"/>
        <color theme="1"/>
        <rFont val="標楷體"/>
        <family val="4"/>
        <charset val="136"/>
      </rPr>
      <t>選擇權標的物</t>
    </r>
    <phoneticPr fontId="28" type="noConversion"/>
  </si>
  <si>
    <r>
      <rPr>
        <sz val="10"/>
        <color theme="1"/>
        <rFont val="標楷體"/>
        <family val="4"/>
        <charset val="136"/>
      </rPr>
      <t>選擇權標的物市價總值</t>
    </r>
    <r>
      <rPr>
        <sz val="10"/>
        <color theme="1"/>
        <rFont val="Book Antiqua"/>
        <family val="1"/>
      </rPr>
      <t>(</t>
    </r>
    <r>
      <rPr>
        <sz val="10"/>
        <color theme="1"/>
        <rFont val="標楷體"/>
        <family val="4"/>
        <charset val="136"/>
      </rPr>
      <t>按台幣計價</t>
    </r>
    <r>
      <rPr>
        <sz val="10"/>
        <color theme="1"/>
        <rFont val="Book Antiqua"/>
        <family val="1"/>
      </rPr>
      <t>)</t>
    </r>
    <phoneticPr fontId="28" type="noConversion"/>
  </si>
  <si>
    <r>
      <rPr>
        <sz val="10"/>
        <color theme="1"/>
        <rFont val="標楷體"/>
        <family val="4"/>
        <charset val="136"/>
      </rPr>
      <t>執行價格</t>
    </r>
    <r>
      <rPr>
        <sz val="10"/>
        <color theme="1"/>
        <rFont val="Book Antiqua"/>
        <family val="1"/>
      </rPr>
      <t>(</t>
    </r>
    <r>
      <rPr>
        <sz val="10"/>
        <color theme="1"/>
        <rFont val="標楷體"/>
        <family val="4"/>
        <charset val="136"/>
      </rPr>
      <t>按台幣計價</t>
    </r>
    <r>
      <rPr>
        <sz val="10"/>
        <color theme="1"/>
        <rFont val="Book Antiqua"/>
        <family val="1"/>
      </rPr>
      <t>)</t>
    </r>
    <phoneticPr fontId="28" type="noConversion"/>
  </si>
  <si>
    <r>
      <rPr>
        <sz val="10"/>
        <color theme="1"/>
        <rFont val="標楷體"/>
        <family val="4"/>
        <charset val="136"/>
      </rPr>
      <t>選擇權價內</t>
    </r>
    <r>
      <rPr>
        <sz val="10"/>
        <color theme="1"/>
        <rFont val="Book Antiqua"/>
        <family val="1"/>
      </rPr>
      <t>/</t>
    </r>
    <r>
      <rPr>
        <sz val="10"/>
        <color theme="1"/>
        <rFont val="標楷體"/>
        <family val="4"/>
        <charset val="136"/>
      </rPr>
      <t>價外值</t>
    </r>
    <r>
      <rPr>
        <sz val="10"/>
        <color theme="1"/>
        <rFont val="Book Antiqua"/>
        <family val="1"/>
      </rPr>
      <t>(18)</t>
    </r>
    <phoneticPr fontId="28" type="noConversion"/>
  </si>
  <si>
    <r>
      <rPr>
        <sz val="10"/>
        <color theme="1"/>
        <rFont val="標楷體"/>
        <family val="4"/>
        <charset val="136"/>
      </rPr>
      <t>選擇權價內</t>
    </r>
    <r>
      <rPr>
        <sz val="10"/>
        <color theme="1"/>
        <rFont val="Book Antiqua"/>
        <family val="1"/>
      </rPr>
      <t>/</t>
    </r>
    <r>
      <rPr>
        <sz val="10"/>
        <color theme="1"/>
        <rFont val="標楷體"/>
        <family val="4"/>
        <charset val="136"/>
      </rPr>
      <t>價外總價值</t>
    </r>
    <r>
      <rPr>
        <sz val="10"/>
        <color theme="1"/>
        <rFont val="Book Antiqua"/>
        <family val="1"/>
      </rPr>
      <t>(19)</t>
    </r>
    <phoneticPr fontId="28" type="noConversion"/>
  </si>
  <si>
    <r>
      <rPr>
        <sz val="10"/>
        <color theme="1"/>
        <rFont val="標楷體"/>
        <family val="4"/>
        <charset val="136"/>
      </rPr>
      <t>選擇權標的物與被避險資產
之相關係數</t>
    </r>
    <phoneticPr fontId="28" type="noConversion"/>
  </si>
  <si>
    <r>
      <rPr>
        <sz val="10"/>
        <color theme="1"/>
        <rFont val="標楷體"/>
        <family val="4"/>
        <charset val="136"/>
      </rPr>
      <t>選擇權名稱</t>
    </r>
    <phoneticPr fontId="28" type="noConversion"/>
  </si>
  <si>
    <r>
      <rPr>
        <sz val="10"/>
        <color theme="1"/>
        <rFont val="標楷體"/>
        <family val="4"/>
        <charset val="136"/>
      </rPr>
      <t>價內值</t>
    </r>
    <phoneticPr fontId="28" type="noConversion"/>
  </si>
  <si>
    <r>
      <rPr>
        <sz val="10"/>
        <color theme="1"/>
        <rFont val="標楷體"/>
        <family val="4"/>
        <charset val="136"/>
      </rPr>
      <t>價外值</t>
    </r>
    <phoneticPr fontId="28" type="noConversion"/>
  </si>
  <si>
    <r>
      <rPr>
        <sz val="10"/>
        <color theme="1"/>
        <rFont val="標楷體"/>
        <family val="4"/>
        <charset val="136"/>
      </rPr>
      <t>以增加收益為目的</t>
    </r>
    <phoneticPr fontId="28" type="noConversion"/>
  </si>
  <si>
    <r>
      <rPr>
        <sz val="10"/>
        <color theme="1"/>
        <rFont val="標楷體"/>
        <family val="4"/>
        <charset val="136"/>
      </rPr>
      <t>以增加收益為目的小計</t>
    </r>
    <phoneticPr fontId="28" type="noConversion"/>
  </si>
  <si>
    <r>
      <rPr>
        <sz val="10"/>
        <color theme="1"/>
        <rFont val="標楷體"/>
        <family val="4"/>
        <charset val="136"/>
      </rPr>
      <t>本表所稱以避險為目的之選擇權係指符合保險業從事衍生性金融商品交易應注意事項中第三點中以避險為目的之條件者。</t>
    </r>
    <phoneticPr fontId="28" type="noConversion"/>
  </si>
  <si>
    <r>
      <rPr>
        <sz val="10"/>
        <color theme="1"/>
        <rFont val="標楷體"/>
        <family val="4"/>
        <charset val="136"/>
      </rPr>
      <t>本表所稱與權益證券相關之選擇權係包括以個別權益證券及股價指數為標的之選擇權商品</t>
    </r>
    <phoneticPr fontId="28" type="noConversion"/>
  </si>
  <si>
    <r>
      <rPr>
        <sz val="10"/>
        <color theme="1"/>
        <rFont val="標楷體"/>
        <family val="4"/>
        <charset val="136"/>
      </rPr>
      <t>本表其他填報應注意事項請併參表</t>
    </r>
    <r>
      <rPr>
        <sz val="10"/>
        <color theme="1"/>
        <rFont val="Book Antiqua"/>
        <family val="1"/>
      </rPr>
      <t>16-1-3</t>
    </r>
    <r>
      <rPr>
        <sz val="10"/>
        <color theme="1"/>
        <rFont val="標楷體"/>
        <family val="4"/>
        <charset val="136"/>
      </rPr>
      <t>填報說明。</t>
    </r>
    <phoneticPr fontId="28" type="noConversion"/>
  </si>
  <si>
    <r>
      <rPr>
        <sz val="10"/>
        <color theme="1"/>
        <rFont val="標楷體"/>
        <family val="4"/>
        <charset val="136"/>
      </rPr>
      <t>表</t>
    </r>
    <r>
      <rPr>
        <sz val="10"/>
        <color theme="1"/>
        <rFont val="Book Antiqua"/>
        <family val="1"/>
      </rPr>
      <t>16-1-3</t>
    </r>
    <r>
      <rPr>
        <sz val="10"/>
        <color theme="1"/>
        <rFont val="標楷體"/>
        <family val="4"/>
        <charset val="136"/>
      </rPr>
      <t>：衍生性商品餘額明細表</t>
    </r>
    <r>
      <rPr>
        <sz val="10"/>
        <color theme="1"/>
        <rFont val="Book Antiqua"/>
        <family val="1"/>
      </rPr>
      <t>--</t>
    </r>
    <r>
      <rPr>
        <sz val="10"/>
        <color theme="1"/>
        <rFont val="標楷體"/>
        <family val="4"/>
        <charset val="136"/>
      </rPr>
      <t>買入選擇權</t>
    </r>
    <r>
      <rPr>
        <sz val="10"/>
        <color theme="1"/>
        <rFont val="Book Antiqua"/>
        <family val="1"/>
      </rPr>
      <t>(</t>
    </r>
    <r>
      <rPr>
        <sz val="10"/>
        <color theme="1"/>
        <rFont val="標楷體"/>
        <family val="4"/>
        <charset val="136"/>
      </rPr>
      <t>含認購《售》權證</t>
    </r>
    <r>
      <rPr>
        <sz val="10"/>
        <color theme="1"/>
        <rFont val="Book Antiqua"/>
        <family val="1"/>
      </rPr>
      <t>)</t>
    </r>
    <phoneticPr fontId="28" type="noConversion"/>
  </si>
  <si>
    <r>
      <rPr>
        <sz val="11"/>
        <color theme="1"/>
        <rFont val="標楷體"/>
        <family val="4"/>
        <charset val="136"/>
      </rPr>
      <t>被避險資產</t>
    </r>
    <r>
      <rPr>
        <sz val="11"/>
        <color theme="1"/>
        <rFont val="新細明體"/>
        <family val="1"/>
        <charset val="136"/>
      </rPr>
      <t>β</t>
    </r>
    <r>
      <rPr>
        <sz val="11"/>
        <color theme="1"/>
        <rFont val="標楷體"/>
        <family val="4"/>
        <charset val="136"/>
      </rPr>
      <t>值</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</si>
  <si>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1"/>
        <color theme="1"/>
        <rFont val="標楷體"/>
        <family val="4"/>
        <charset val="136"/>
      </rPr>
      <t>被避險資產成分股支數</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</si>
  <si>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1"/>
        <color theme="1"/>
        <rFont val="標楷體"/>
        <family val="4"/>
        <charset val="136"/>
      </rPr>
      <t>被避險資產為臺灣</t>
    </r>
    <r>
      <rPr>
        <sz val="11"/>
        <color theme="1"/>
        <rFont val="Book Antiqua"/>
        <family val="1"/>
      </rPr>
      <t>50</t>
    </r>
    <r>
      <rPr>
        <sz val="11"/>
        <color theme="1"/>
        <rFont val="標楷體"/>
        <family val="4"/>
        <charset val="136"/>
      </rPr>
      <t>成分股支數</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</si>
  <si>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2"/>
        <color theme="1"/>
        <rFont val="標楷體"/>
        <family val="4"/>
        <charset val="136"/>
      </rPr>
      <t>權益證券相關</t>
    </r>
    <r>
      <rPr>
        <sz val="12"/>
        <color theme="1"/>
        <rFont val="Book Antiqua"/>
        <family val="1"/>
      </rPr>
      <t>(</t>
    </r>
    <r>
      <rPr>
        <sz val="12"/>
        <color theme="1"/>
        <rFont val="標楷體"/>
        <family val="4"/>
        <charset val="136"/>
      </rPr>
      <t>可扣抵風險資本</t>
    </r>
    <r>
      <rPr>
        <sz val="12"/>
        <color theme="1"/>
        <rFont val="Book Antiqua"/>
        <family val="1"/>
      </rPr>
      <t>)</t>
    </r>
    <phoneticPr fontId="28" type="noConversion"/>
  </si>
  <si>
    <r>
      <rPr>
        <sz val="11"/>
        <color theme="1"/>
        <rFont val="標楷體"/>
        <family val="4"/>
        <charset val="136"/>
      </rPr>
      <t>被避險資產組合成分股支數</t>
    </r>
    <r>
      <rPr>
        <sz val="11"/>
        <color theme="1"/>
        <rFont val="Book Antiqua"/>
        <family val="1"/>
      </rPr>
      <t>30~70</t>
    </r>
    <r>
      <rPr>
        <sz val="11"/>
        <color theme="1"/>
        <rFont val="標楷體"/>
        <family val="4"/>
        <charset val="136"/>
      </rPr>
      <t>支</t>
    </r>
    <r>
      <rPr>
        <sz val="11"/>
        <color theme="1"/>
        <rFont val="Book Antiqua"/>
        <family val="1"/>
      </rPr>
      <t>(</t>
    </r>
    <r>
      <rPr>
        <sz val="11"/>
        <color theme="1"/>
        <rFont val="標楷體"/>
        <family val="4"/>
        <charset val="136"/>
      </rPr>
      <t>風險抵減</t>
    </r>
    <r>
      <rPr>
        <sz val="11"/>
        <color theme="1"/>
        <rFont val="Book Antiqua"/>
        <family val="1"/>
      </rPr>
      <t>50%)</t>
    </r>
    <phoneticPr fontId="28" type="noConversion"/>
  </si>
  <si>
    <r>
      <rPr>
        <sz val="11"/>
        <color theme="1"/>
        <rFont val="標楷體"/>
        <family val="4"/>
        <charset val="136"/>
      </rPr>
      <t>臺指賣權</t>
    </r>
    <phoneticPr fontId="28" type="noConversion"/>
  </si>
  <si>
    <r>
      <rPr>
        <sz val="10"/>
        <color theme="1"/>
        <rFont val="標楷體"/>
        <family val="4"/>
        <charset val="136"/>
      </rPr>
      <t>發行量加權股價指數</t>
    </r>
    <phoneticPr fontId="28" type="noConversion"/>
  </si>
  <si>
    <r>
      <rPr>
        <sz val="10"/>
        <color theme="1"/>
        <rFont val="標楷體"/>
        <family val="4"/>
        <charset val="136"/>
      </rPr>
      <t>證券組合</t>
    </r>
    <phoneticPr fontId="28" type="noConversion"/>
  </si>
  <si>
    <r>
      <rPr>
        <sz val="11"/>
        <color theme="1"/>
        <rFont val="標楷體"/>
        <family val="4"/>
        <charset val="136"/>
      </rPr>
      <t>臺指賣權</t>
    </r>
  </si>
  <si>
    <r>
      <rPr>
        <sz val="12"/>
        <color theme="1"/>
        <rFont val="標楷體"/>
        <family val="4"/>
        <charset val="136"/>
      </rPr>
      <t>小計</t>
    </r>
    <phoneticPr fontId="28" type="noConversion"/>
  </si>
  <si>
    <r>
      <rPr>
        <sz val="11"/>
        <color theme="1"/>
        <rFont val="標楷體"/>
        <family val="4"/>
        <charset val="136"/>
      </rPr>
      <t>被避險資產組合成分股支數</t>
    </r>
    <r>
      <rPr>
        <sz val="11"/>
        <color theme="1"/>
        <rFont val="Book Antiqua"/>
        <family val="1"/>
      </rPr>
      <t>70(</t>
    </r>
    <r>
      <rPr>
        <sz val="11"/>
        <color theme="1"/>
        <rFont val="標楷體"/>
        <family val="4"/>
        <charset val="136"/>
      </rPr>
      <t>含</t>
    </r>
    <r>
      <rPr>
        <sz val="11"/>
        <color theme="1"/>
        <rFont val="Book Antiqua"/>
        <family val="1"/>
      </rPr>
      <t>)</t>
    </r>
    <r>
      <rPr>
        <sz val="11"/>
        <color theme="1"/>
        <rFont val="標楷體"/>
        <family val="4"/>
        <charset val="136"/>
      </rPr>
      <t>支以上</t>
    </r>
    <r>
      <rPr>
        <sz val="11"/>
        <color theme="1"/>
        <rFont val="Book Antiqua"/>
        <family val="1"/>
      </rPr>
      <t>(</t>
    </r>
    <r>
      <rPr>
        <sz val="11"/>
        <color theme="1"/>
        <rFont val="標楷體"/>
        <family val="4"/>
        <charset val="136"/>
      </rPr>
      <t>風險抵減</t>
    </r>
    <r>
      <rPr>
        <sz val="11"/>
        <color theme="1"/>
        <rFont val="Book Antiqua"/>
        <family val="1"/>
      </rPr>
      <t>65%)</t>
    </r>
    <phoneticPr fontId="28" type="noConversion"/>
  </si>
  <si>
    <r>
      <rPr>
        <sz val="11"/>
        <color theme="1"/>
        <rFont val="標楷體"/>
        <family val="4"/>
        <charset val="136"/>
      </rPr>
      <t>權益證券相關</t>
    </r>
    <r>
      <rPr>
        <sz val="11"/>
        <color theme="1"/>
        <rFont val="Book Antiqua"/>
        <family val="1"/>
      </rPr>
      <t>(</t>
    </r>
    <r>
      <rPr>
        <sz val="11"/>
        <color theme="1"/>
        <rFont val="標楷體"/>
        <family val="4"/>
        <charset val="136"/>
      </rPr>
      <t>不可扣抵風險資本</t>
    </r>
    <r>
      <rPr>
        <sz val="11"/>
        <color theme="1"/>
        <rFont val="Book Antiqua"/>
        <family val="1"/>
      </rPr>
      <t>)</t>
    </r>
    <phoneticPr fontId="28" type="noConversion"/>
  </si>
  <si>
    <r>
      <rPr>
        <sz val="10"/>
        <color theme="1"/>
        <rFont val="標楷體"/>
        <family val="4"/>
        <charset val="136"/>
      </rPr>
      <t>本表所稱以避險為目的之選擇權係指符合「保險業從事衍生性金融商品交易管理辦法」第</t>
    </r>
    <r>
      <rPr>
        <sz val="10"/>
        <color theme="1"/>
        <rFont val="Book Antiqua"/>
        <family val="1"/>
      </rPr>
      <t>3</t>
    </r>
    <r>
      <rPr>
        <sz val="10"/>
        <color theme="1"/>
        <rFont val="標楷體"/>
        <family val="4"/>
        <charset val="136"/>
      </rPr>
      <t>條中以避險為目的之條件者。</t>
    </r>
    <phoneticPr fontId="28"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</si>
  <si>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sz val="10"/>
        <color theme="1"/>
        <rFont val="標楷體"/>
        <family val="4"/>
        <charset val="136"/>
      </rPr>
      <t>收盤價之</t>
    </r>
    <r>
      <rPr>
        <sz val="10"/>
        <color theme="1"/>
        <rFont val="Book Antiqua"/>
        <family val="1"/>
      </rPr>
      <t>95%</t>
    </r>
    <r>
      <rPr>
        <sz val="10"/>
        <color theme="1"/>
        <rFont val="標楷體"/>
        <family val="4"/>
        <charset val="136"/>
      </rPr>
      <t xml:space="preserve">。
</t>
    </r>
    <phoneticPr fontId="28" type="noConversion"/>
  </si>
  <si>
    <r>
      <rPr>
        <sz val="10"/>
        <color theme="1"/>
        <rFont val="標楷體"/>
        <family val="4"/>
        <charset val="136"/>
      </rPr>
      <t>保險業利用衍生性金融商品進行國內股票避險，於評價日符合下列條件：</t>
    </r>
    <phoneticPr fontId="28" type="noConversion"/>
  </si>
  <si>
    <r>
      <t>(1)</t>
    </r>
    <r>
      <rPr>
        <sz val="10"/>
        <color theme="1"/>
        <rFont val="標楷體"/>
        <family val="4"/>
        <charset val="136"/>
      </rPr>
      <t>被避險之國內股票資產須符合</t>
    </r>
    <r>
      <rPr>
        <sz val="10"/>
        <color theme="1"/>
        <rFont val="Book Antiqua"/>
        <family val="1"/>
      </rPr>
      <t>0.9</t>
    </r>
    <r>
      <rPr>
        <sz val="10"/>
        <color theme="1"/>
        <rFont val="新細明體"/>
        <family val="1"/>
        <charset val="136"/>
      </rPr>
      <t>≦</t>
    </r>
    <r>
      <rPr>
        <sz val="10"/>
        <color theme="1"/>
        <rFont val="Book Antiqua"/>
        <family val="1"/>
      </rPr>
      <t>β(Beta</t>
    </r>
    <r>
      <rPr>
        <sz val="10"/>
        <color theme="1"/>
        <rFont val="新細明體"/>
        <family val="1"/>
        <charset val="136"/>
      </rPr>
      <t>值</t>
    </r>
    <r>
      <rPr>
        <sz val="10"/>
        <color theme="1"/>
        <rFont val="Book Antiqua"/>
        <family val="1"/>
      </rPr>
      <t>)</t>
    </r>
    <r>
      <rPr>
        <sz val="10"/>
        <color theme="1"/>
        <rFont val="新細明體"/>
        <family val="1"/>
        <charset val="136"/>
      </rPr>
      <t>≦</t>
    </r>
    <r>
      <rPr>
        <sz val="10"/>
        <color theme="1"/>
        <rFont val="Book Antiqua"/>
        <family val="1"/>
      </rPr>
      <t>1.1</t>
    </r>
    <r>
      <rPr>
        <sz val="10"/>
        <color theme="1"/>
        <rFont val="標楷體"/>
        <family val="4"/>
        <charset val="136"/>
      </rPr>
      <t>。</t>
    </r>
    <phoneticPr fontId="28" type="noConversion"/>
  </si>
  <si>
    <r>
      <t>(2)</t>
    </r>
    <r>
      <rPr>
        <sz val="10"/>
        <color theme="1"/>
        <rFont val="標楷體"/>
        <family val="4"/>
        <charset val="136"/>
      </rPr>
      <t>被避險之國內股票資產中個股股票皆須為「臺灣</t>
    </r>
    <r>
      <rPr>
        <sz val="10"/>
        <color theme="1"/>
        <rFont val="Book Antiqua"/>
        <family val="1"/>
      </rPr>
      <t>50</t>
    </r>
    <r>
      <rPr>
        <sz val="10"/>
        <color theme="1"/>
        <rFont val="標楷體"/>
        <family val="4"/>
        <charset val="136"/>
      </rPr>
      <t>指數」、「臺灣中型</t>
    </r>
    <r>
      <rPr>
        <sz val="10"/>
        <color theme="1"/>
        <rFont val="Book Antiqua"/>
        <family val="1"/>
      </rPr>
      <t>100</t>
    </r>
    <r>
      <rPr>
        <sz val="10"/>
        <color theme="1"/>
        <rFont val="標楷體"/>
        <family val="4"/>
        <charset val="136"/>
      </rPr>
      <t>指數」或「摩根臺灣指數」中之成分股（以下簡稱三大指數成分股），其中「臺灣</t>
    </r>
    <r>
      <rPr>
        <sz val="10"/>
        <color theme="1"/>
        <rFont val="Book Antiqua"/>
        <family val="1"/>
      </rPr>
      <t>50</t>
    </r>
    <r>
      <rPr>
        <sz val="10"/>
        <color theme="1"/>
        <rFont val="標楷體"/>
        <family val="4"/>
        <charset val="136"/>
      </rPr>
      <t>指數」成分股支數所占比率不得低於</t>
    </r>
    <r>
      <rPr>
        <sz val="10"/>
        <color theme="1"/>
        <rFont val="Book Antiqua"/>
        <family val="1"/>
      </rPr>
      <t>30</t>
    </r>
    <r>
      <rPr>
        <sz val="10"/>
        <color theme="1"/>
        <rFont val="標楷體"/>
        <family val="4"/>
        <charset val="136"/>
      </rPr>
      <t>％。</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</si>
  <si>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以約定之美元兌台幣之匯率賣出美元遠期契約，以進行美元資產之匯率避險者，即屬於標準避險。以匯率選擇權作為標準避險者，</t>
    </r>
    <r>
      <rPr>
        <b/>
        <sz val="10"/>
        <color theme="1"/>
        <rFont val="標楷體"/>
        <family val="4"/>
        <charset val="136"/>
      </rPr>
      <t>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b/>
        <sz val="10"/>
        <color theme="1"/>
        <rFont val="標楷體"/>
        <family val="4"/>
        <charset val="136"/>
      </rPr>
      <t>收盤匯率之</t>
    </r>
    <r>
      <rPr>
        <b/>
        <sz val="10"/>
        <color theme="1"/>
        <rFont val="Book Antiqua"/>
        <family val="1"/>
      </rPr>
      <t>95%</t>
    </r>
    <r>
      <rPr>
        <sz val="10"/>
        <color theme="1"/>
        <rFont val="標楷體"/>
        <family val="4"/>
        <charset val="136"/>
      </rPr>
      <t>。</t>
    </r>
    <phoneticPr fontId="30" type="noConversion"/>
  </si>
  <si>
    <r>
      <rPr>
        <sz val="10"/>
        <color theme="1"/>
        <rFont val="標楷體"/>
        <family val="4"/>
        <charset val="136"/>
      </rPr>
      <t>其他填報應注意事項請併參填報說明。</t>
    </r>
    <phoneticPr fontId="28" type="noConversion"/>
  </si>
  <si>
    <r>
      <rPr>
        <sz val="10"/>
        <color theme="1"/>
        <rFont val="標楷體"/>
        <family val="4"/>
        <charset val="136"/>
      </rPr>
      <t>從事本表所稱與權益證券相關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之衍生性金融商品交易者，其書面避險計畫之核准文件名稱應揭露於備註欄中。</t>
    </r>
    <phoneticPr fontId="28" type="noConversion"/>
  </si>
  <si>
    <r>
      <rPr>
        <sz val="10"/>
        <color theme="1"/>
        <rFont val="標楷體"/>
        <family val="4"/>
        <charset val="136"/>
      </rPr>
      <t>表</t>
    </r>
    <r>
      <rPr>
        <sz val="10"/>
        <color theme="1"/>
        <rFont val="Book Antiqua"/>
        <family val="1"/>
      </rPr>
      <t>16-1-2</t>
    </r>
    <r>
      <rPr>
        <sz val="10"/>
        <color theme="1"/>
        <rFont val="標楷體"/>
        <family val="4"/>
        <charset val="136"/>
      </rPr>
      <t>：衍生性商品餘額明細表</t>
    </r>
    <r>
      <rPr>
        <sz val="10"/>
        <color theme="1"/>
        <rFont val="Book Antiqua"/>
        <family val="1"/>
      </rPr>
      <t>--</t>
    </r>
    <r>
      <rPr>
        <sz val="10"/>
        <color theme="1"/>
        <rFont val="標楷體"/>
        <family val="4"/>
        <charset val="136"/>
      </rPr>
      <t>交換</t>
    </r>
    <phoneticPr fontId="28" type="noConversion"/>
  </si>
  <si>
    <r>
      <rPr>
        <sz val="10"/>
        <color theme="1"/>
        <rFont val="標楷體"/>
        <family val="4"/>
        <charset val="136"/>
      </rPr>
      <t>衍生性商品
標的物</t>
    </r>
    <r>
      <rPr>
        <sz val="10"/>
        <color theme="1"/>
        <rFont val="Book Antiqua"/>
        <family val="1"/>
      </rPr>
      <t>(13)</t>
    </r>
    <phoneticPr fontId="28" type="noConversion"/>
  </si>
  <si>
    <r>
      <rPr>
        <sz val="10"/>
        <color theme="1"/>
        <rFont val="標楷體"/>
        <family val="4"/>
        <charset val="136"/>
      </rPr>
      <t>標的物資產計價幣別</t>
    </r>
    <r>
      <rPr>
        <sz val="10"/>
        <color theme="1"/>
        <rFont val="Book Antiqua"/>
        <family val="1"/>
      </rPr>
      <t>(14)</t>
    </r>
    <phoneticPr fontId="28" type="noConversion"/>
  </si>
  <si>
    <r>
      <rPr>
        <sz val="10"/>
        <color theme="1"/>
        <rFont val="標楷體"/>
        <family val="4"/>
        <charset val="136"/>
      </rPr>
      <t>換入</t>
    </r>
    <phoneticPr fontId="28" type="noConversion"/>
  </si>
  <si>
    <r>
      <rPr>
        <sz val="10"/>
        <color theme="1"/>
        <rFont val="標楷體"/>
        <family val="4"/>
        <charset val="136"/>
      </rPr>
      <t>換出</t>
    </r>
    <phoneticPr fontId="28"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</si>
  <si>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</si>
  <si>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新興市場</t>
    </r>
    <phoneticPr fontId="28"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</si>
  <si>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已開發國家</t>
    </r>
    <phoneticPr fontId="28"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</si>
  <si>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</si>
  <si>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新興市場</t>
    </r>
    <phoneticPr fontId="28" type="noConversion"/>
  </si>
  <si>
    <r>
      <rPr>
        <sz val="10"/>
        <color theme="1"/>
        <rFont val="標楷體"/>
        <family val="4"/>
        <charset val="136"/>
      </rPr>
      <t>換入標的屬國內投資</t>
    </r>
    <phoneticPr fontId="28"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</si>
  <si>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</si>
  <si>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color theme="1"/>
        <rFont val="標楷體"/>
        <family val="4"/>
        <charset val="136"/>
      </rPr>
      <t>本表所稱與權益證券相關之交換契約係包括以個別權益證券及股價指數為標的之交換契約</t>
    </r>
    <phoneticPr fontId="28" type="noConversion"/>
  </si>
  <si>
    <r>
      <rPr>
        <sz val="10"/>
        <color theme="1"/>
        <rFont val="標楷體"/>
        <family val="4"/>
        <charset val="136"/>
      </rPr>
      <t>本表所稱與匯率相關之交換契約係包括換匯以及換匯換利</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</si>
  <si>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係指該匯率交換契約所換出之幣別與被避險資產之幣別相同，並且其換入幣別需為台幣。例如</t>
    </r>
    <r>
      <rPr>
        <sz val="10"/>
        <color theme="1"/>
        <rFont val="Book Antiqua"/>
        <family val="1"/>
      </rPr>
      <t>:</t>
    </r>
    <r>
      <rPr>
        <sz val="10"/>
        <color theme="1"/>
        <rFont val="標楷體"/>
        <family val="4"/>
        <charset val="136"/>
      </rPr>
      <t>以約定之美元兌台幣之匯率換出美元，並且換回台幣，以進行美元資產之匯率避險者，即屬於標準避險</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</si>
  <si>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係指該匯率交換所換出之幣別與被避險資產之幣別不同，或該交換契約換入之幣別非為台幣者。</t>
    </r>
    <phoneticPr fontId="30" type="noConversion"/>
  </si>
  <si>
    <r>
      <rPr>
        <sz val="10"/>
        <color theme="1"/>
        <rFont val="標楷體"/>
        <family val="4"/>
        <charset val="136"/>
      </rPr>
      <t>表</t>
    </r>
    <r>
      <rPr>
        <sz val="10"/>
        <color theme="1"/>
        <rFont val="Book Antiqua"/>
        <family val="1"/>
      </rPr>
      <t>16-1-1</t>
    </r>
    <r>
      <rPr>
        <sz val="10"/>
        <color theme="1"/>
        <rFont val="標楷體"/>
        <family val="4"/>
        <charset val="136"/>
      </rPr>
      <t>：衍生性商品餘額明細表</t>
    </r>
    <r>
      <rPr>
        <sz val="10"/>
        <color theme="1"/>
        <rFont val="Book Antiqua"/>
        <family val="1"/>
      </rPr>
      <t>--</t>
    </r>
    <r>
      <rPr>
        <sz val="10"/>
        <color theme="1"/>
        <rFont val="標楷體"/>
        <family val="4"/>
        <charset val="136"/>
      </rPr>
      <t>期貨與遠期契約</t>
    </r>
    <phoneticPr fontId="28"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</si>
  <si>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新興市場</t>
    </r>
    <phoneticPr fontId="28" type="noConversion"/>
  </si>
  <si>
    <r>
      <rPr>
        <sz val="10"/>
        <color theme="1"/>
        <rFont val="標楷體"/>
        <family val="4"/>
        <charset val="136"/>
      </rPr>
      <t>臺股期貨</t>
    </r>
    <phoneticPr fontId="28"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</si>
  <si>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</si>
  <si>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新興市場</t>
    </r>
    <phoneticPr fontId="28"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</si>
  <si>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</si>
  <si>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</si>
  <si>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28" type="noConversion"/>
  </si>
  <si>
    <r>
      <rPr>
        <sz val="10"/>
        <color theme="1"/>
        <rFont val="標楷體"/>
        <family val="4"/>
        <charset val="136"/>
      </rPr>
      <t>表</t>
    </r>
    <r>
      <rPr>
        <sz val="10"/>
        <color theme="1"/>
        <rFont val="Book Antiqua"/>
        <family val="1"/>
      </rPr>
      <t>13-4</t>
    </r>
    <r>
      <rPr>
        <sz val="10"/>
        <color theme="1"/>
        <rFont val="標楷體"/>
        <family val="4"/>
        <charset val="136"/>
      </rPr>
      <t>：國外及大陸地區不動產投資情形明細表</t>
    </r>
    <phoneticPr fontId="28" type="noConversion"/>
  </si>
  <si>
    <r>
      <rPr>
        <sz val="10"/>
        <color theme="1"/>
        <rFont val="標楷體"/>
        <family val="4"/>
        <charset val="136"/>
      </rPr>
      <t>小計</t>
    </r>
    <phoneticPr fontId="30" type="noConversion"/>
  </si>
  <si>
    <r>
      <rPr>
        <sz val="10"/>
        <color theme="1"/>
        <rFont val="標楷體"/>
        <family val="4"/>
        <charset val="136"/>
      </rPr>
      <t>已開發國家</t>
    </r>
    <phoneticPr fontId="30" type="noConversion"/>
  </si>
  <si>
    <r>
      <rPr>
        <sz val="10"/>
        <color theme="1"/>
        <rFont val="標楷體"/>
        <family val="4"/>
        <charset val="136"/>
      </rPr>
      <t>新興市場</t>
    </r>
    <phoneticPr fontId="30" type="noConversion"/>
  </si>
  <si>
    <r>
      <rPr>
        <sz val="10"/>
        <color theme="1"/>
        <rFont val="標楷體"/>
        <family val="4"/>
        <charset val="136"/>
      </rPr>
      <t>合</t>
    </r>
    <r>
      <rPr>
        <sz val="10"/>
        <color theme="1"/>
        <rFont val="Book Antiqua"/>
        <family val="1"/>
      </rPr>
      <t xml:space="preserve"> </t>
    </r>
    <r>
      <rPr>
        <sz val="10"/>
        <color theme="1"/>
        <rFont val="標楷體"/>
        <family val="4"/>
        <charset val="136"/>
      </rPr>
      <t>計</t>
    </r>
    <phoneticPr fontId="30" type="noConversion"/>
  </si>
  <si>
    <r>
      <rPr>
        <sz val="10"/>
        <color theme="1"/>
        <rFont val="標楷體"/>
        <family val="4"/>
        <charset val="136"/>
      </rPr>
      <t>本表請依「保險業辦理國外投資管理辦法」第</t>
    </r>
    <r>
      <rPr>
        <sz val="10"/>
        <color theme="1"/>
        <rFont val="Book Antiqua"/>
        <family val="1"/>
      </rPr>
      <t>11</t>
    </r>
    <r>
      <rPr>
        <sz val="10"/>
        <color theme="1"/>
        <rFont val="標楷體"/>
        <family val="4"/>
        <charset val="136"/>
      </rPr>
      <t>條至第</t>
    </r>
    <r>
      <rPr>
        <sz val="10"/>
        <color theme="1"/>
        <rFont val="Book Antiqua"/>
        <family val="1"/>
      </rPr>
      <t>11</t>
    </r>
    <r>
      <rPr>
        <sz val="10"/>
        <color theme="1"/>
        <rFont val="標楷體"/>
        <family val="4"/>
        <charset val="136"/>
      </rPr>
      <t>條之</t>
    </r>
    <r>
      <rPr>
        <sz val="10"/>
        <color theme="1"/>
        <rFont val="Book Antiqua"/>
        <family val="1"/>
      </rPr>
      <t>3</t>
    </r>
    <r>
      <rPr>
        <sz val="10"/>
        <color theme="1"/>
        <rFont val="標楷體"/>
        <family val="4"/>
        <charset val="136"/>
      </rPr>
      <t>規定填報。</t>
    </r>
    <phoneticPr fontId="30" type="noConversion"/>
  </si>
  <si>
    <r>
      <rPr>
        <sz val="10"/>
        <color theme="1"/>
        <rFont val="標楷體"/>
        <family val="4"/>
        <charset val="136"/>
      </rPr>
      <t>種類請依序填列</t>
    </r>
    <r>
      <rPr>
        <sz val="10"/>
        <color theme="1"/>
        <rFont val="Book Antiqua"/>
        <family val="1"/>
      </rPr>
      <t xml:space="preserve"> A.</t>
    </r>
    <r>
      <rPr>
        <sz val="10"/>
        <color theme="1"/>
        <rFont val="標楷體"/>
        <family val="4"/>
        <charset val="136"/>
      </rPr>
      <t>土地</t>
    </r>
    <r>
      <rPr>
        <sz val="10"/>
        <color theme="1"/>
        <rFont val="Book Antiqua"/>
        <family val="1"/>
      </rPr>
      <t>, B.</t>
    </r>
    <r>
      <rPr>
        <sz val="10"/>
        <color theme="1"/>
        <rFont val="標楷體"/>
        <family val="4"/>
        <charset val="136"/>
      </rPr>
      <t>房屋</t>
    </r>
    <r>
      <rPr>
        <sz val="10"/>
        <color theme="1"/>
        <rFont val="Book Antiqua"/>
        <family val="1"/>
      </rPr>
      <t>, C.</t>
    </r>
    <r>
      <rPr>
        <sz val="10"/>
        <color theme="1"/>
        <rFont val="標楷體"/>
        <family val="4"/>
        <charset val="136"/>
      </rPr>
      <t>預付房地款</t>
    </r>
    <r>
      <rPr>
        <sz val="10"/>
        <color theme="1"/>
        <rFont val="Book Antiqua"/>
        <family val="1"/>
      </rPr>
      <t>, D.</t>
    </r>
    <r>
      <rPr>
        <sz val="10"/>
        <color theme="1"/>
        <rFont val="標楷體"/>
        <family val="4"/>
        <charset val="136"/>
      </rPr>
      <t>投資特定目的事業預付款</t>
    </r>
    <r>
      <rPr>
        <sz val="10"/>
        <color theme="1"/>
        <rFont val="Book Antiqua"/>
        <family val="1"/>
      </rPr>
      <t>, E.</t>
    </r>
    <r>
      <rPr>
        <sz val="10"/>
        <color theme="1"/>
        <rFont val="標楷體"/>
        <family val="4"/>
        <charset val="136"/>
      </rPr>
      <t>其他。</t>
    </r>
  </si>
  <si>
    <r>
      <rPr>
        <sz val="10"/>
        <color theme="1"/>
        <rFont val="標楷體"/>
        <family val="4"/>
        <charset val="136"/>
      </rPr>
      <t>取得年月日填寫方式為</t>
    </r>
    <r>
      <rPr>
        <sz val="10"/>
        <color theme="1"/>
        <rFont val="Book Antiqua"/>
        <family val="1"/>
      </rPr>
      <t>2005/06/25,</t>
    </r>
    <r>
      <rPr>
        <sz val="10"/>
        <color theme="1"/>
        <rFont val="標楷體"/>
        <family val="4"/>
        <charset val="136"/>
      </rPr>
      <t>以權狀登記日為準。</t>
    </r>
  </si>
  <si>
    <r>
      <rPr>
        <sz val="10"/>
        <color theme="1"/>
        <rFont val="標楷體"/>
        <family val="4"/>
        <charset val="136"/>
      </rPr>
      <t>使用種類請依序填列</t>
    </r>
    <r>
      <rPr>
        <sz val="10"/>
        <color theme="1"/>
        <rFont val="Book Antiqua"/>
        <family val="1"/>
      </rPr>
      <t xml:space="preserve"> A.</t>
    </r>
    <r>
      <rPr>
        <sz val="10"/>
        <color theme="1"/>
        <rFont val="標楷體"/>
        <family val="4"/>
        <charset val="136"/>
      </rPr>
      <t>自用</t>
    </r>
    <r>
      <rPr>
        <sz val="10"/>
        <color theme="1"/>
        <rFont val="Book Antiqua"/>
        <family val="1"/>
      </rPr>
      <t>, B.</t>
    </r>
    <r>
      <rPr>
        <sz val="10"/>
        <color theme="1"/>
        <rFont val="標楷體"/>
        <family val="4"/>
        <charset val="136"/>
      </rPr>
      <t>投資用</t>
    </r>
    <r>
      <rPr>
        <sz val="10"/>
        <color theme="1"/>
        <rFont val="Book Antiqua"/>
        <family val="1"/>
      </rPr>
      <t>, C.</t>
    </r>
    <r>
      <rPr>
        <sz val="10"/>
        <color theme="1"/>
        <rFont val="標楷體"/>
        <family val="4"/>
        <charset val="136"/>
      </rPr>
      <t>其他</t>
    </r>
    <r>
      <rPr>
        <sz val="10"/>
        <color theme="1"/>
        <rFont val="Book Antiqua"/>
        <family val="1"/>
      </rPr>
      <t>,</t>
    </r>
    <r>
      <rPr>
        <sz val="10"/>
        <color theme="1"/>
        <rFont val="標楷體"/>
        <family val="4"/>
        <charset val="136"/>
      </rPr>
      <t>若不動產有分屬投資或自用或使用人不同者</t>
    </r>
    <r>
      <rPr>
        <sz val="10"/>
        <color theme="1"/>
        <rFont val="Book Antiqua"/>
        <family val="1"/>
      </rPr>
      <t>,</t>
    </r>
    <r>
      <rPr>
        <sz val="10"/>
        <color theme="1"/>
        <rFont val="標楷體"/>
        <family val="4"/>
        <charset val="136"/>
      </rPr>
      <t>均分別列示</t>
    </r>
    <r>
      <rPr>
        <sz val="10"/>
        <color theme="1"/>
        <rFont val="Book Antiqua"/>
        <family val="1"/>
      </rPr>
      <t>(</t>
    </r>
    <r>
      <rPr>
        <sz val="10"/>
        <color theme="1"/>
        <rFont val="標楷體"/>
        <family val="4"/>
        <charset val="136"/>
      </rPr>
      <t>建造工程於建造前已決定其使用目的且經提報董事會決議者</t>
    </r>
    <r>
      <rPr>
        <sz val="10"/>
        <color theme="1"/>
        <rFont val="Book Antiqua"/>
        <family val="1"/>
      </rPr>
      <t>,</t>
    </r>
    <r>
      <rPr>
        <sz val="10"/>
        <color theme="1"/>
        <rFont val="標楷體"/>
        <family val="4"/>
        <charset val="136"/>
      </rPr>
      <t>其使用目的為投資用者歸入其他不動產投資項目中</t>
    </r>
    <r>
      <rPr>
        <sz val="10"/>
        <color theme="1"/>
        <rFont val="Book Antiqua"/>
        <family val="1"/>
      </rPr>
      <t>,</t>
    </r>
    <r>
      <rPr>
        <sz val="10"/>
        <color theme="1"/>
        <rFont val="標楷體"/>
        <family val="4"/>
        <charset val="136"/>
      </rPr>
      <t>其使用目的為自用者歸入自用不動產項目中</t>
    </r>
    <r>
      <rPr>
        <sz val="10"/>
        <color theme="1"/>
        <rFont val="Book Antiqua"/>
        <family val="1"/>
      </rPr>
      <t>,</t>
    </r>
    <r>
      <rPr>
        <sz val="10"/>
        <color theme="1"/>
        <rFont val="標楷體"/>
        <family val="4"/>
        <charset val="136"/>
      </rPr>
      <t>預付房地款</t>
    </r>
    <r>
      <rPr>
        <sz val="10"/>
        <color theme="1"/>
        <rFont val="Book Antiqua"/>
        <family val="1"/>
      </rPr>
      <t>,</t>
    </r>
    <r>
      <rPr>
        <sz val="10"/>
        <color theme="1"/>
        <rFont val="標楷體"/>
        <family val="4"/>
        <charset val="136"/>
      </rPr>
      <t>於購置前已決定其使用目的為供營業用</t>
    </r>
    <r>
      <rPr>
        <sz val="10"/>
        <color theme="1"/>
        <rFont val="Book Antiqua"/>
        <family val="1"/>
      </rPr>
      <t>,</t>
    </r>
    <r>
      <rPr>
        <sz val="10"/>
        <color theme="1"/>
        <rFont val="標楷體"/>
        <family val="4"/>
        <charset val="136"/>
      </rPr>
      <t>經提報董事會決議者</t>
    </r>
    <r>
      <rPr>
        <sz val="10"/>
        <color theme="1"/>
        <rFont val="Book Antiqua"/>
        <family val="1"/>
      </rPr>
      <t>,</t>
    </r>
    <r>
      <rPr>
        <sz val="10"/>
        <color theme="1"/>
        <rFont val="標楷體"/>
        <family val="4"/>
        <charset val="136"/>
      </rPr>
      <t>歸入自用不動產項目中</t>
    </r>
    <r>
      <rPr>
        <sz val="10"/>
        <color theme="1"/>
        <rFont val="Book Antiqua"/>
        <family val="1"/>
      </rPr>
      <t>)</t>
    </r>
    <r>
      <rPr>
        <sz val="10"/>
        <color theme="1"/>
        <rFont val="標楷體"/>
        <family val="4"/>
        <charset val="136"/>
      </rPr>
      <t>。</t>
    </r>
    <phoneticPr fontId="30" type="noConversion"/>
  </si>
  <si>
    <r>
      <rPr>
        <sz val="10"/>
        <color theme="1"/>
        <rFont val="標楷體"/>
        <family val="4"/>
        <charset val="136"/>
      </rPr>
      <t>持有資產幣別請填該幣別代號如</t>
    </r>
    <r>
      <rPr>
        <sz val="10"/>
        <color theme="1"/>
        <rFont val="Book Antiqua"/>
        <family val="1"/>
      </rPr>
      <t>USD,</t>
    </r>
    <r>
      <rPr>
        <sz val="10"/>
        <color theme="1"/>
        <rFont val="標楷體"/>
        <family val="4"/>
        <charset val="136"/>
      </rPr>
      <t>若投資新興市場而按已開發國家幣別計價者，請將該幣別增加一碼如</t>
    </r>
    <r>
      <rPr>
        <sz val="10"/>
        <color theme="1"/>
        <rFont val="Book Antiqua"/>
        <family val="1"/>
      </rPr>
      <t>USD-1</t>
    </r>
    <r>
      <rPr>
        <sz val="10"/>
        <color theme="1"/>
        <rFont val="標楷體"/>
        <family val="4"/>
        <charset val="136"/>
      </rPr>
      <t>。</t>
    </r>
    <phoneticPr fontId="30" type="noConversion"/>
  </si>
  <si>
    <r>
      <rPr>
        <sz val="10"/>
        <color theme="1"/>
        <rFont val="標楷體"/>
        <family val="4"/>
        <charset val="136"/>
      </rPr>
      <t>第</t>
    </r>
    <r>
      <rPr>
        <sz val="10"/>
        <color theme="1"/>
        <rFont val="Book Antiqua"/>
        <family val="1"/>
      </rPr>
      <t>(8)</t>
    </r>
    <r>
      <rPr>
        <sz val="10"/>
        <color theme="1"/>
        <rFont val="標楷體"/>
        <family val="4"/>
        <charset val="136"/>
      </rPr>
      <t>欄到第</t>
    </r>
    <r>
      <rPr>
        <sz val="10"/>
        <color theme="1"/>
        <rFont val="Book Antiqua"/>
        <family val="1"/>
      </rPr>
      <t>(12)</t>
    </r>
    <r>
      <rPr>
        <sz val="10"/>
        <color theme="1"/>
        <rFont val="標楷體"/>
        <family val="4"/>
        <charset val="136"/>
      </rPr>
      <t>欄、及第</t>
    </r>
    <r>
      <rPr>
        <sz val="10"/>
        <color theme="1"/>
        <rFont val="Book Antiqua"/>
        <family val="1"/>
      </rPr>
      <t>(15)</t>
    </r>
    <r>
      <rPr>
        <sz val="10"/>
        <color theme="1"/>
        <rFont val="標楷體"/>
        <family val="4"/>
        <charset val="136"/>
      </rPr>
      <t>欄金額單位請以新臺幣元填列。</t>
    </r>
    <phoneticPr fontId="30" type="noConversion"/>
  </si>
  <si>
    <r>
      <rPr>
        <sz val="10"/>
        <color theme="1"/>
        <rFont val="標楷體"/>
        <family val="4"/>
        <charset val="136"/>
      </rPr>
      <t>本表第</t>
    </r>
    <r>
      <rPr>
        <sz val="10"/>
        <color theme="1"/>
        <rFont val="Book Antiqua"/>
        <family val="1"/>
      </rPr>
      <t>(9)</t>
    </r>
    <r>
      <rPr>
        <sz val="10"/>
        <color theme="1"/>
        <rFont val="標楷體"/>
        <family val="4"/>
        <charset val="136"/>
      </rPr>
      <t>欄第</t>
    </r>
    <r>
      <rPr>
        <sz val="10"/>
        <color theme="1"/>
        <rFont val="Book Antiqua"/>
        <family val="1"/>
      </rPr>
      <t>(</t>
    </r>
    <r>
      <rPr>
        <sz val="10"/>
        <color theme="1"/>
        <rFont val="標楷體"/>
        <family val="4"/>
        <charset val="136"/>
      </rPr>
      <t>合計</t>
    </r>
    <r>
      <rPr>
        <sz val="10"/>
        <color theme="1"/>
        <rFont val="Book Antiqua"/>
        <family val="1"/>
      </rPr>
      <t>)</t>
    </r>
    <r>
      <rPr>
        <sz val="10"/>
        <color theme="1"/>
        <rFont val="標楷體"/>
        <family val="4"/>
        <charset val="136"/>
      </rPr>
      <t>列之金額應與表</t>
    </r>
    <r>
      <rPr>
        <sz val="10"/>
        <color theme="1"/>
        <rFont val="Book Antiqua"/>
        <family val="1"/>
      </rPr>
      <t>13-2</t>
    </r>
    <r>
      <rPr>
        <sz val="10"/>
        <color theme="1"/>
        <rFont val="標楷體"/>
        <family val="4"/>
        <charset val="136"/>
      </rPr>
      <t>：不動產餘額明細表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第</t>
    </r>
    <r>
      <rPr>
        <sz val="10"/>
        <color theme="1"/>
        <rFont val="Book Antiqua"/>
        <family val="1"/>
      </rPr>
      <t>(11)</t>
    </r>
    <r>
      <rPr>
        <sz val="10"/>
        <color theme="1"/>
        <rFont val="標楷體"/>
        <family val="4"/>
        <charset val="136"/>
      </rPr>
      <t>欄第</t>
    </r>
    <r>
      <rPr>
        <sz val="10"/>
        <color theme="1"/>
        <rFont val="Book Antiqua"/>
        <family val="1"/>
      </rPr>
      <t>(14)</t>
    </r>
    <r>
      <rPr>
        <sz val="10"/>
        <color theme="1"/>
        <rFont val="標楷體"/>
        <family val="4"/>
        <charset val="136"/>
      </rPr>
      <t>列之金額相一致。</t>
    </r>
    <phoneticPr fontId="30" type="noConversion"/>
  </si>
  <si>
    <r>
      <rPr>
        <sz val="10"/>
        <color theme="1"/>
        <rFont val="標楷體"/>
        <family val="4"/>
        <charset val="136"/>
      </rPr>
      <t>本表第</t>
    </r>
    <r>
      <rPr>
        <sz val="10"/>
        <color theme="1"/>
        <rFont val="Book Antiqua"/>
        <family val="1"/>
      </rPr>
      <t>(10)</t>
    </r>
    <r>
      <rPr>
        <sz val="10"/>
        <color theme="1"/>
        <rFont val="標楷體"/>
        <family val="4"/>
        <charset val="136"/>
      </rPr>
      <t>欄第</t>
    </r>
    <r>
      <rPr>
        <sz val="10"/>
        <color theme="1"/>
        <rFont val="Book Antiqua"/>
        <family val="1"/>
      </rPr>
      <t>(</t>
    </r>
    <r>
      <rPr>
        <sz val="10"/>
        <color theme="1"/>
        <rFont val="標楷體"/>
        <family val="4"/>
        <charset val="136"/>
      </rPr>
      <t>合計</t>
    </r>
    <r>
      <rPr>
        <sz val="10"/>
        <color theme="1"/>
        <rFont val="Book Antiqua"/>
        <family val="1"/>
      </rPr>
      <t>)</t>
    </r>
    <r>
      <rPr>
        <sz val="10"/>
        <color theme="1"/>
        <rFont val="標楷體"/>
        <family val="4"/>
        <charset val="136"/>
      </rPr>
      <t>列之金額應與表</t>
    </r>
    <r>
      <rPr>
        <sz val="10"/>
        <color theme="1"/>
        <rFont val="Book Antiqua"/>
        <family val="1"/>
      </rPr>
      <t>10-3</t>
    </r>
    <r>
      <rPr>
        <sz val="10"/>
        <color theme="1"/>
        <rFont val="標楷體"/>
        <family val="4"/>
        <charset val="136"/>
      </rPr>
      <t>：關係人股票投資明細表第</t>
    </r>
    <r>
      <rPr>
        <sz val="10"/>
        <color theme="1"/>
        <rFont val="Book Antiqua"/>
        <family val="1"/>
      </rPr>
      <t>(6</t>
    </r>
    <r>
      <rPr>
        <sz val="10"/>
        <color theme="1"/>
        <rFont val="標楷體"/>
        <family val="4"/>
        <charset val="136"/>
      </rPr>
      <t>＋</t>
    </r>
    <r>
      <rPr>
        <sz val="10"/>
        <color theme="1"/>
        <rFont val="Book Antiqua"/>
        <family val="1"/>
      </rPr>
      <t>7)</t>
    </r>
    <r>
      <rPr>
        <sz val="10"/>
        <color theme="1"/>
        <rFont val="標楷體"/>
        <family val="4"/>
        <charset val="136"/>
      </rPr>
      <t>欄第</t>
    </r>
    <r>
      <rPr>
        <sz val="10"/>
        <color theme="1"/>
        <rFont val="Book Antiqua"/>
        <family val="1"/>
      </rPr>
      <t>(31)</t>
    </r>
    <r>
      <rPr>
        <sz val="10"/>
        <color theme="1"/>
        <rFont val="標楷體"/>
        <family val="4"/>
        <charset val="136"/>
      </rPr>
      <t>列</t>
    </r>
    <r>
      <rPr>
        <sz val="10"/>
        <color theme="1"/>
        <rFont val="Book Antiqua"/>
        <family val="1"/>
      </rPr>
      <t xml:space="preserve"> </t>
    </r>
    <r>
      <rPr>
        <sz val="10"/>
        <color theme="1"/>
        <rFont val="標楷體"/>
        <family val="4"/>
        <charset val="136"/>
      </rPr>
      <t>之金額相一致。</t>
    </r>
    <phoneticPr fontId="30" type="noConversion"/>
  </si>
  <si>
    <r>
      <rPr>
        <sz val="10"/>
        <color theme="1"/>
        <rFont val="標楷體"/>
        <family val="4"/>
        <charset val="136"/>
      </rPr>
      <t>表</t>
    </r>
    <r>
      <rPr>
        <sz val="10"/>
        <color theme="1"/>
        <rFont val="Book Antiqua"/>
        <family val="1"/>
      </rPr>
      <t>13-2</t>
    </r>
    <r>
      <rPr>
        <sz val="10"/>
        <color theme="1"/>
        <rFont val="標楷體"/>
        <family val="4"/>
        <charset val="136"/>
      </rPr>
      <t>：不動產餘額明細表</t>
    </r>
    <r>
      <rPr>
        <sz val="10"/>
        <color theme="1"/>
        <rFont val="Book Antiqua"/>
        <family val="1"/>
      </rPr>
      <t>(</t>
    </r>
    <r>
      <rPr>
        <sz val="10"/>
        <color theme="1"/>
        <rFont val="標楷體"/>
        <family val="4"/>
        <charset val="136"/>
      </rPr>
      <t>總計</t>
    </r>
    <r>
      <rPr>
        <sz val="10"/>
        <color theme="1"/>
        <rFont val="Book Antiqua"/>
        <family val="1"/>
      </rPr>
      <t>)</t>
    </r>
    <phoneticPr fontId="28" type="noConversion"/>
  </si>
  <si>
    <r>
      <rPr>
        <sz val="10"/>
        <color theme="1"/>
        <rFont val="標楷體"/>
        <family val="4"/>
        <charset val="136"/>
      </rPr>
      <t>單位</t>
    </r>
    <r>
      <rPr>
        <sz val="10"/>
        <color theme="1"/>
        <rFont val="Book Antiqua"/>
        <family val="1"/>
      </rPr>
      <t>:</t>
    </r>
    <r>
      <rPr>
        <sz val="10"/>
        <color theme="1"/>
        <rFont val="標楷體"/>
        <family val="4"/>
        <charset val="136"/>
      </rPr>
      <t>新台幣元</t>
    </r>
    <r>
      <rPr>
        <sz val="10"/>
        <color theme="1"/>
        <rFont val="Book Antiqua"/>
        <family val="1"/>
      </rPr>
      <t>,%</t>
    </r>
  </si>
  <si>
    <r>
      <rPr>
        <sz val="10"/>
        <color theme="1"/>
        <rFont val="標楷體"/>
        <family val="4"/>
        <charset val="136"/>
      </rPr>
      <t>不動產種類</t>
    </r>
  </si>
  <si>
    <r>
      <rPr>
        <sz val="10"/>
        <color theme="1"/>
        <rFont val="標楷體"/>
        <family val="4"/>
        <charset val="136"/>
      </rPr>
      <t>國內投資帳面淨額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phoneticPr fontId="28" type="noConversion"/>
  </si>
  <si>
    <r>
      <rPr>
        <sz val="10"/>
        <color theme="1"/>
        <rFont val="標楷體"/>
        <family val="4"/>
        <charset val="136"/>
      </rPr>
      <t>國外投資帳面淨額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phoneticPr fontId="28" type="noConversion"/>
  </si>
  <si>
    <r>
      <rPr>
        <sz val="10"/>
        <color theme="1"/>
        <rFont val="標楷體"/>
        <family val="4"/>
        <charset val="136"/>
      </rPr>
      <t>國內外投資帳面淨額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r>
      <rPr>
        <sz val="10"/>
        <color theme="1"/>
        <rFont val="標楷體"/>
        <family val="4"/>
        <charset val="136"/>
      </rPr>
      <t>合計</t>
    </r>
    <phoneticPr fontId="28" type="noConversion"/>
  </si>
  <si>
    <r>
      <rPr>
        <sz val="10"/>
        <color theme="1"/>
        <rFont val="標楷體"/>
        <family val="4"/>
        <charset val="136"/>
      </rPr>
      <t>投資性不動產稅後增值或稅後減少之金額</t>
    </r>
    <r>
      <rPr>
        <sz val="10"/>
        <color theme="1"/>
        <rFont val="Book Antiqua"/>
        <family val="1"/>
      </rPr>
      <t>(</t>
    </r>
    <r>
      <rPr>
        <sz val="10"/>
        <color theme="1"/>
        <rFont val="標楷體"/>
        <family val="4"/>
        <charset val="136"/>
      </rPr>
      <t>註</t>
    </r>
    <r>
      <rPr>
        <sz val="10"/>
        <color theme="1"/>
        <rFont val="Book Antiqua"/>
        <family val="1"/>
      </rPr>
      <t>)</t>
    </r>
    <phoneticPr fontId="28" type="noConversion"/>
  </si>
  <si>
    <r>
      <rPr>
        <sz val="10"/>
        <color theme="1"/>
        <rFont val="標楷體"/>
        <family val="4"/>
        <charset val="136"/>
      </rPr>
      <t>土地</t>
    </r>
  </si>
  <si>
    <r>
      <rPr>
        <sz val="10"/>
        <color theme="1"/>
        <rFont val="標楷體"/>
        <family val="4"/>
        <charset val="136"/>
      </rPr>
      <t>房屋</t>
    </r>
  </si>
  <si>
    <r>
      <rPr>
        <sz val="10"/>
        <color theme="1"/>
        <rFont val="標楷體"/>
        <family val="4"/>
        <charset val="136"/>
      </rPr>
      <t>地上權</t>
    </r>
  </si>
  <si>
    <r>
      <rPr>
        <sz val="10"/>
        <color theme="1"/>
        <rFont val="標楷體"/>
        <family val="4"/>
        <charset val="136"/>
      </rPr>
      <t>占資金比率</t>
    </r>
    <r>
      <rPr>
        <sz val="10"/>
        <color theme="1"/>
        <rFont val="Book Antiqua"/>
        <family val="1"/>
      </rPr>
      <t>%</t>
    </r>
  </si>
  <si>
    <r>
      <rPr>
        <sz val="10"/>
        <color theme="1"/>
        <rFont val="標楷體"/>
        <family val="4"/>
        <charset val="136"/>
      </rPr>
      <t>占業主權益比率</t>
    </r>
    <r>
      <rPr>
        <sz val="10"/>
        <color theme="1"/>
        <rFont val="Book Antiqua"/>
        <family val="1"/>
      </rPr>
      <t>%</t>
    </r>
  </si>
  <si>
    <r>
      <rPr>
        <sz val="10"/>
        <color theme="1"/>
        <rFont val="標楷體"/>
        <family val="4"/>
        <charset val="136"/>
      </rPr>
      <t>國內</t>
    </r>
    <phoneticPr fontId="28" type="noConversion"/>
  </si>
  <si>
    <r>
      <rPr>
        <sz val="10"/>
        <color theme="1"/>
        <rFont val="標楷體"/>
        <family val="4"/>
        <charset val="136"/>
      </rPr>
      <t>國外</t>
    </r>
    <phoneticPr fontId="28" type="noConversion"/>
  </si>
  <si>
    <r>
      <rPr>
        <sz val="10"/>
        <color theme="1"/>
        <rFont val="標楷體"/>
        <family val="4"/>
        <charset val="136"/>
      </rPr>
      <t>國內投資總計</t>
    </r>
  </si>
  <si>
    <r>
      <rPr>
        <sz val="10"/>
        <color theme="1"/>
        <rFont val="標楷體"/>
        <family val="4"/>
        <charset val="136"/>
      </rPr>
      <t>自用</t>
    </r>
  </si>
  <si>
    <r>
      <rPr>
        <sz val="10"/>
        <color theme="1"/>
        <rFont val="標楷體"/>
        <family val="4"/>
        <charset val="136"/>
      </rPr>
      <t>不動產</t>
    </r>
  </si>
  <si>
    <r>
      <rPr>
        <sz val="10"/>
        <color theme="1"/>
        <rFont val="標楷體"/>
        <family val="4"/>
        <charset val="136"/>
      </rPr>
      <t>投資用</t>
    </r>
  </si>
  <si>
    <r>
      <rPr>
        <sz val="10"/>
        <color theme="1"/>
        <rFont val="標楷體"/>
        <family val="4"/>
        <charset val="136"/>
      </rPr>
      <t>不動產投資</t>
    </r>
  </si>
  <si>
    <r>
      <rPr>
        <sz val="10"/>
        <color theme="1"/>
        <rFont val="標楷體"/>
        <family val="4"/>
        <charset val="136"/>
      </rPr>
      <t>具有收益性不動產</t>
    </r>
  </si>
  <si>
    <r>
      <rPr>
        <sz val="10"/>
        <color theme="1"/>
        <rFont val="標楷體"/>
        <family val="4"/>
        <charset val="136"/>
      </rPr>
      <t>其他不動產投資</t>
    </r>
  </si>
  <si>
    <r>
      <rPr>
        <sz val="10"/>
        <color theme="1"/>
        <rFont val="標楷體"/>
        <family val="4"/>
        <charset val="136"/>
      </rPr>
      <t>承受擔保品</t>
    </r>
  </si>
  <si>
    <r>
      <rPr>
        <sz val="10"/>
        <color theme="1"/>
        <rFont val="標楷體"/>
        <family val="4"/>
        <charset val="136"/>
      </rPr>
      <t>承受擔保品</t>
    </r>
    <r>
      <rPr>
        <sz val="10"/>
        <color theme="1"/>
        <rFont val="Book Antiqua"/>
        <family val="1"/>
      </rPr>
      <t>---</t>
    </r>
    <r>
      <rPr>
        <sz val="10"/>
        <color theme="1"/>
        <rFont val="標楷體"/>
        <family val="4"/>
        <charset val="136"/>
      </rPr>
      <t>協議取得</t>
    </r>
  </si>
  <si>
    <r>
      <rPr>
        <sz val="10"/>
        <color theme="1"/>
        <rFont val="標楷體"/>
        <family val="4"/>
        <charset val="136"/>
      </rPr>
      <t>承受擔保品</t>
    </r>
    <r>
      <rPr>
        <sz val="10"/>
        <color theme="1"/>
        <rFont val="Book Antiqua"/>
        <family val="1"/>
      </rPr>
      <t>---</t>
    </r>
    <r>
      <rPr>
        <sz val="10"/>
        <color theme="1"/>
        <rFont val="標楷體"/>
        <family val="4"/>
        <charset val="136"/>
      </rPr>
      <t>經法院拍賣取得</t>
    </r>
  </si>
  <si>
    <r>
      <rPr>
        <sz val="10"/>
        <color theme="1"/>
        <rFont val="標楷體"/>
        <family val="4"/>
        <charset val="136"/>
      </rPr>
      <t>國外投資總計</t>
    </r>
  </si>
  <si>
    <r>
      <rPr>
        <sz val="10"/>
        <color theme="1"/>
        <rFont val="標楷體"/>
        <family val="4"/>
        <charset val="136"/>
      </rPr>
      <t>國外不動產</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</si>
  <si>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國外不動產</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</si>
  <si>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五年內取自關係人之不動產總計</t>
    </r>
  </si>
  <si>
    <r>
      <rPr>
        <sz val="10"/>
        <color theme="1"/>
        <rFont val="標楷體"/>
        <family val="4"/>
        <charset val="136"/>
      </rPr>
      <t>自用不動產合計</t>
    </r>
  </si>
  <si>
    <r>
      <rPr>
        <sz val="10"/>
        <color theme="1"/>
        <rFont val="標楷體"/>
        <family val="4"/>
        <charset val="136"/>
      </rPr>
      <t>不動產合計</t>
    </r>
  </si>
  <si>
    <r>
      <rPr>
        <sz val="10"/>
        <color theme="1"/>
        <rFont val="標楷體"/>
        <family val="4"/>
        <charset val="136"/>
      </rPr>
      <t>本表第</t>
    </r>
    <r>
      <rPr>
        <sz val="10"/>
        <color theme="1"/>
        <rFont val="Book Antiqua"/>
        <family val="1"/>
      </rPr>
      <t>(21)</t>
    </r>
    <r>
      <rPr>
        <sz val="10"/>
        <color theme="1"/>
        <rFont val="標楷體"/>
        <family val="4"/>
        <charset val="136"/>
      </rPr>
      <t>欄第</t>
    </r>
    <r>
      <rPr>
        <sz val="10"/>
        <color theme="1"/>
        <rFont val="Book Antiqua"/>
        <family val="1"/>
      </rPr>
      <t>(21)</t>
    </r>
    <r>
      <rPr>
        <sz val="10"/>
        <color theme="1"/>
        <rFont val="標楷體"/>
        <family val="4"/>
        <charset val="136"/>
      </rPr>
      <t>列之金額應等於「表</t>
    </r>
    <r>
      <rPr>
        <sz val="10"/>
        <color theme="1"/>
        <rFont val="Book Antiqua"/>
        <family val="1"/>
      </rPr>
      <t>13-1</t>
    </r>
    <r>
      <rPr>
        <sz val="10"/>
        <color theme="1"/>
        <rFont val="標楷體"/>
        <family val="4"/>
        <charset val="136"/>
      </rPr>
      <t>：不動產餘額明細表」第</t>
    </r>
    <r>
      <rPr>
        <sz val="10"/>
        <color theme="1"/>
        <rFont val="Book Antiqua"/>
        <family val="1"/>
      </rPr>
      <t>(34)</t>
    </r>
    <r>
      <rPr>
        <sz val="10"/>
        <color theme="1"/>
        <rFont val="標楷體"/>
        <family val="4"/>
        <charset val="136"/>
      </rPr>
      <t>欄合計</t>
    </r>
    <phoneticPr fontId="30" type="noConversion"/>
  </si>
  <si>
    <r>
      <rPr>
        <sz val="10"/>
        <color theme="1"/>
        <rFont val="標楷體"/>
        <family val="4"/>
        <charset val="136"/>
      </rPr>
      <t>表</t>
    </r>
    <r>
      <rPr>
        <sz val="10"/>
        <color theme="1"/>
        <rFont val="Book Antiqua"/>
        <family val="1"/>
      </rPr>
      <t>13-1</t>
    </r>
    <r>
      <rPr>
        <sz val="10"/>
        <color theme="1"/>
        <rFont val="標楷體"/>
        <family val="4"/>
        <charset val="136"/>
      </rPr>
      <t>：不動產餘額明細表</t>
    </r>
    <phoneticPr fontId="30" type="noConversion"/>
  </si>
  <si>
    <r>
      <rPr>
        <sz val="10"/>
        <color theme="1"/>
        <rFont val="標楷體"/>
        <family val="4"/>
        <charset val="136"/>
      </rPr>
      <t>種類</t>
    </r>
  </si>
  <si>
    <r>
      <rPr>
        <sz val="10"/>
        <color theme="1"/>
        <rFont val="標楷體"/>
        <family val="4"/>
        <charset val="136"/>
      </rPr>
      <t>不動產座落地點</t>
    </r>
  </si>
  <si>
    <r>
      <rPr>
        <sz val="10"/>
        <color theme="1"/>
        <rFont val="標楷體"/>
        <family val="4"/>
        <charset val="136"/>
      </rPr>
      <t>是否有收益性</t>
    </r>
  </si>
  <si>
    <r>
      <rPr>
        <sz val="10"/>
        <color theme="1"/>
        <rFont val="標楷體"/>
        <family val="4"/>
        <charset val="136"/>
      </rPr>
      <t xml:space="preserve">面積
</t>
    </r>
    <r>
      <rPr>
        <sz val="10"/>
        <color theme="1"/>
        <rFont val="Book Antiqua"/>
        <family val="1"/>
      </rPr>
      <t>(</t>
    </r>
    <r>
      <rPr>
        <sz val="10"/>
        <color theme="1"/>
        <rFont val="標楷體"/>
        <family val="4"/>
        <charset val="136"/>
      </rPr>
      <t>平方公尺</t>
    </r>
    <r>
      <rPr>
        <sz val="10"/>
        <color theme="1"/>
        <rFont val="Book Antiqua"/>
        <family val="1"/>
      </rPr>
      <t>)</t>
    </r>
  </si>
  <si>
    <r>
      <rPr>
        <sz val="10"/>
        <color theme="1"/>
        <rFont val="標楷體"/>
        <family val="4"/>
        <charset val="136"/>
      </rPr>
      <t>使用種類</t>
    </r>
  </si>
  <si>
    <r>
      <rPr>
        <sz val="10"/>
        <color theme="1"/>
        <rFont val="標楷體"/>
        <family val="4"/>
        <charset val="136"/>
      </rPr>
      <t>取得方式</t>
    </r>
  </si>
  <si>
    <r>
      <rPr>
        <sz val="10"/>
        <color theme="1"/>
        <rFont val="標楷體"/>
        <family val="4"/>
        <charset val="136"/>
      </rPr>
      <t xml:space="preserve">取得年月日
</t>
    </r>
    <r>
      <rPr>
        <sz val="10"/>
        <color theme="1"/>
        <rFont val="Book Antiqua"/>
        <family val="1"/>
      </rPr>
      <t>(</t>
    </r>
    <r>
      <rPr>
        <sz val="10"/>
        <color theme="1"/>
        <rFont val="標楷體"/>
        <family val="4"/>
        <charset val="136"/>
      </rPr>
      <t>主排序</t>
    </r>
    <r>
      <rPr>
        <sz val="10"/>
        <color theme="1"/>
        <rFont val="Book Antiqua"/>
        <family val="1"/>
      </rPr>
      <t>-</t>
    </r>
    <r>
      <rPr>
        <sz val="10"/>
        <color theme="1"/>
        <rFont val="標楷體"/>
        <family val="4"/>
        <charset val="136"/>
      </rPr>
      <t>遞減</t>
    </r>
    <r>
      <rPr>
        <sz val="10"/>
        <color theme="1"/>
        <rFont val="Book Antiqua"/>
        <family val="1"/>
      </rPr>
      <t>)</t>
    </r>
  </si>
  <si>
    <r>
      <rPr>
        <sz val="10"/>
        <color theme="1"/>
        <rFont val="標楷體"/>
        <family val="4"/>
        <charset val="136"/>
      </rPr>
      <t>出賣人</t>
    </r>
  </si>
  <si>
    <r>
      <rPr>
        <sz val="10"/>
        <color theme="1"/>
        <rFont val="標楷體"/>
        <family val="4"/>
        <charset val="136"/>
      </rPr>
      <t>持有資產幣別</t>
    </r>
  </si>
  <si>
    <r>
      <rPr>
        <sz val="10"/>
        <color theme="1"/>
        <rFont val="標楷體"/>
        <family val="4"/>
        <charset val="136"/>
      </rPr>
      <t>取得時投入成本</t>
    </r>
  </si>
  <si>
    <r>
      <rPr>
        <sz val="10"/>
        <color theme="1"/>
        <rFont val="標楷體"/>
        <family val="4"/>
        <charset val="136"/>
      </rPr>
      <t>重估增值
金額</t>
    </r>
  </si>
  <si>
    <r>
      <rPr>
        <sz val="10"/>
        <color theme="1"/>
        <rFont val="標楷體"/>
        <family val="4"/>
        <charset val="136"/>
      </rPr>
      <t>首次採用國際會計準則調整數</t>
    </r>
    <phoneticPr fontId="32" type="noConversion"/>
  </si>
  <si>
    <r>
      <rPr>
        <sz val="10"/>
        <color theme="1"/>
        <rFont val="標楷體"/>
        <family val="4"/>
        <charset val="136"/>
      </rPr>
      <t>後續衡量採用公允價值模式之影響金額</t>
    </r>
    <phoneticPr fontId="32" type="noConversion"/>
  </si>
  <si>
    <r>
      <rPr>
        <sz val="10"/>
        <color theme="1"/>
        <rFont val="標楷體"/>
        <family val="4"/>
        <charset val="136"/>
      </rPr>
      <t>帳面金額</t>
    </r>
  </si>
  <si>
    <r>
      <rPr>
        <sz val="10"/>
        <color theme="1"/>
        <rFont val="標楷體"/>
        <family val="4"/>
        <charset val="136"/>
      </rPr>
      <t>抵減項目</t>
    </r>
  </si>
  <si>
    <r>
      <rPr>
        <sz val="10"/>
        <color theme="1"/>
        <rFont val="標楷體"/>
        <family val="4"/>
        <charset val="136"/>
      </rPr>
      <t>帳面淨額</t>
    </r>
  </si>
  <si>
    <r>
      <rPr>
        <sz val="10"/>
        <color theme="1"/>
        <rFont val="標楷體"/>
        <family val="4"/>
        <charset val="136"/>
      </rPr>
      <t>後續衡量採用公允價值模式之影響淨額</t>
    </r>
    <phoneticPr fontId="32" type="noConversion"/>
  </si>
  <si>
    <r>
      <rPr>
        <sz val="10"/>
        <color theme="1"/>
        <rFont val="標楷體"/>
        <family val="4"/>
        <charset val="136"/>
      </rPr>
      <t>後續衡量未採用公允價值模式之帳面淨額</t>
    </r>
    <phoneticPr fontId="32" type="noConversion"/>
  </si>
  <si>
    <r>
      <rPr>
        <sz val="10"/>
        <color theme="1"/>
        <rFont val="標楷體"/>
        <family val="4"/>
        <charset val="136"/>
      </rPr>
      <t>取得時鑑價公司</t>
    </r>
  </si>
  <si>
    <r>
      <rPr>
        <sz val="10"/>
        <color theme="1"/>
        <rFont val="標楷體"/>
        <family val="4"/>
        <charset val="136"/>
      </rPr>
      <t>首次採用</t>
    </r>
    <r>
      <rPr>
        <sz val="10"/>
        <color theme="1"/>
        <rFont val="Book Antiqua"/>
        <family val="1"/>
      </rPr>
      <t>IFRSs</t>
    </r>
    <r>
      <rPr>
        <sz val="10"/>
        <color theme="1"/>
        <rFont val="標楷體"/>
        <family val="4"/>
        <charset val="136"/>
      </rPr>
      <t>依公允價值調整認定成本時之鑑價公司</t>
    </r>
    <phoneticPr fontId="30" type="noConversion"/>
  </si>
  <si>
    <r>
      <rPr>
        <sz val="10"/>
        <color theme="1"/>
        <rFont val="標楷體"/>
        <family val="4"/>
        <charset val="136"/>
      </rPr>
      <t>是否符合計入自有資本調整項之規範</t>
    </r>
    <phoneticPr fontId="30" type="noConversion"/>
  </si>
  <si>
    <r>
      <rPr>
        <sz val="10"/>
        <color theme="1"/>
        <rFont val="標楷體"/>
        <family val="4"/>
        <charset val="136"/>
      </rPr>
      <t>最近三個月內之鑑價結果</t>
    </r>
    <phoneticPr fontId="30" type="noConversion"/>
  </si>
  <si>
    <r>
      <rPr>
        <sz val="10"/>
        <color theme="1"/>
        <rFont val="標楷體"/>
        <family val="4"/>
        <charset val="136"/>
      </rPr>
      <t>未實現增值應負擔之稅負</t>
    </r>
    <phoneticPr fontId="30" type="noConversion"/>
  </si>
  <si>
    <r>
      <rPr>
        <sz val="10"/>
        <color theme="1"/>
        <rFont val="標楷體"/>
        <family val="4"/>
        <charset val="136"/>
      </rPr>
      <t>稅後增值或稅後減少之金額</t>
    </r>
    <phoneticPr fontId="30" type="noConversion"/>
  </si>
  <si>
    <r>
      <rPr>
        <sz val="10"/>
        <color theme="1"/>
        <rFont val="標楷體"/>
        <family val="4"/>
        <charset val="136"/>
      </rPr>
      <t>年</t>
    </r>
  </si>
  <si>
    <r>
      <rPr>
        <sz val="10"/>
        <color theme="1"/>
        <rFont val="標楷體"/>
        <family val="4"/>
        <charset val="136"/>
      </rPr>
      <t>後續衡量未採用公允價值模式</t>
    </r>
    <phoneticPr fontId="30" type="noConversion"/>
  </si>
  <si>
    <r>
      <rPr>
        <sz val="10"/>
        <color theme="1"/>
        <rFont val="標楷體"/>
        <family val="4"/>
        <charset val="136"/>
      </rPr>
      <t>後續衡量採用公允價值模式之差異數</t>
    </r>
    <phoneticPr fontId="30" type="noConversion"/>
  </si>
  <si>
    <r>
      <rPr>
        <sz val="10"/>
        <color theme="1"/>
        <rFont val="標楷體"/>
        <family val="4"/>
        <charset val="136"/>
      </rPr>
      <t>鑑價價格</t>
    </r>
  </si>
  <si>
    <r>
      <rPr>
        <sz val="10"/>
        <color theme="1"/>
        <rFont val="標楷體"/>
        <family val="4"/>
        <charset val="136"/>
      </rPr>
      <t>註：</t>
    </r>
  </si>
  <si>
    <r>
      <rPr>
        <sz val="10"/>
        <color theme="1"/>
        <rFont val="標楷體"/>
        <family val="4"/>
        <charset val="136"/>
      </rPr>
      <t>各項代號係指統一編號或洽由財團法人保險事業發展中心統一配賦</t>
    </r>
  </si>
  <si>
    <r>
      <rPr>
        <sz val="10"/>
        <color theme="1"/>
        <rFont val="標楷體"/>
        <family val="4"/>
        <charset val="136"/>
      </rPr>
      <t>種類請依序填列</t>
    </r>
    <r>
      <rPr>
        <sz val="10"/>
        <color theme="1"/>
        <rFont val="Book Antiqua"/>
        <family val="1"/>
      </rPr>
      <t>A.</t>
    </r>
    <r>
      <rPr>
        <sz val="10"/>
        <color theme="1"/>
        <rFont val="標楷體"/>
        <family val="4"/>
        <charset val="136"/>
      </rPr>
      <t>土地</t>
    </r>
    <r>
      <rPr>
        <sz val="10"/>
        <color theme="1"/>
        <rFont val="Book Antiqua"/>
        <family val="1"/>
      </rPr>
      <t>B.</t>
    </r>
    <r>
      <rPr>
        <sz val="10"/>
        <color theme="1"/>
        <rFont val="標楷體"/>
        <family val="4"/>
        <charset val="136"/>
      </rPr>
      <t>房屋</t>
    </r>
    <r>
      <rPr>
        <sz val="10"/>
        <color theme="1"/>
        <rFont val="Book Antiqua"/>
        <family val="1"/>
      </rPr>
      <t>,C.</t>
    </r>
    <r>
      <rPr>
        <sz val="10"/>
        <color theme="1"/>
        <rFont val="標楷體"/>
        <family val="4"/>
        <charset val="136"/>
      </rPr>
      <t>地上權</t>
    </r>
    <r>
      <rPr>
        <sz val="10"/>
        <color theme="1"/>
        <rFont val="Book Antiqua"/>
        <family val="1"/>
      </rPr>
      <t>,D.</t>
    </r>
    <r>
      <rPr>
        <sz val="10"/>
        <color theme="1"/>
        <rFont val="標楷體"/>
        <family val="4"/>
        <charset val="136"/>
      </rPr>
      <t>預付房地款</t>
    </r>
    <r>
      <rPr>
        <sz val="10"/>
        <color theme="1"/>
        <rFont val="Book Antiqua"/>
        <family val="1"/>
      </rPr>
      <t>,E.</t>
    </r>
    <r>
      <rPr>
        <sz val="10"/>
        <color theme="1"/>
        <rFont val="標楷體"/>
        <family val="4"/>
        <charset val="136"/>
      </rPr>
      <t>未完工程</t>
    </r>
    <r>
      <rPr>
        <sz val="10"/>
        <color theme="1"/>
        <rFont val="Book Antiqua"/>
        <family val="1"/>
      </rPr>
      <t>,F.</t>
    </r>
    <r>
      <rPr>
        <sz val="10"/>
        <color theme="1"/>
        <rFont val="標楷體"/>
        <family val="4"/>
        <charset val="136"/>
      </rPr>
      <t>其他</t>
    </r>
    <r>
      <rPr>
        <sz val="10"/>
        <color theme="1"/>
        <rFont val="Book Antiqua"/>
        <family val="1"/>
      </rPr>
      <t>,</t>
    </r>
    <r>
      <rPr>
        <sz val="10"/>
        <color theme="1"/>
        <rFont val="標楷體"/>
        <family val="4"/>
        <charset val="136"/>
      </rPr>
      <t>本表含在建工程或未完工程等項目</t>
    </r>
  </si>
  <si>
    <r>
      <rPr>
        <sz val="10"/>
        <color theme="1"/>
        <rFont val="標楷體"/>
        <family val="4"/>
        <charset val="136"/>
      </rPr>
      <t>座落地點於土地請填詳細地號，於房屋請填詳細地址及建號</t>
    </r>
    <r>
      <rPr>
        <sz val="10"/>
        <color theme="1"/>
        <rFont val="Book Antiqua"/>
        <family val="1"/>
      </rPr>
      <t xml:space="preserve"> </t>
    </r>
  </si>
  <si>
    <r>
      <rPr>
        <sz val="10"/>
        <color theme="1"/>
        <rFont val="標楷體"/>
        <family val="4"/>
        <charset val="136"/>
      </rPr>
      <t>所稱收益性係指不動產有出租事實並有現金流入者</t>
    </r>
    <r>
      <rPr>
        <sz val="10"/>
        <color theme="1"/>
        <rFont val="Book Antiqua"/>
        <family val="1"/>
      </rPr>
      <t>,</t>
    </r>
    <r>
      <rPr>
        <sz val="10"/>
        <color theme="1"/>
        <rFont val="標楷體"/>
        <family val="4"/>
        <charset val="136"/>
      </rPr>
      <t>有收益者請填</t>
    </r>
    <r>
      <rPr>
        <sz val="10"/>
        <color theme="1"/>
        <rFont val="Book Antiqua"/>
        <family val="1"/>
      </rPr>
      <t>Y,</t>
    </r>
    <r>
      <rPr>
        <sz val="10"/>
        <color theme="1"/>
        <rFont val="標楷體"/>
        <family val="4"/>
        <charset val="136"/>
      </rPr>
      <t>若無請填</t>
    </r>
    <r>
      <rPr>
        <sz val="10"/>
        <color theme="1"/>
        <rFont val="Book Antiqua"/>
        <family val="1"/>
      </rPr>
      <t>N</t>
    </r>
  </si>
  <si>
    <r>
      <rPr>
        <sz val="10"/>
        <color theme="1"/>
        <rFont val="標楷體"/>
        <family val="4"/>
        <charset val="136"/>
      </rPr>
      <t>所稱面積於土地係指土地面積</t>
    </r>
    <r>
      <rPr>
        <sz val="10"/>
        <color theme="1"/>
        <rFont val="Book Antiqua"/>
        <family val="1"/>
      </rPr>
      <t>,</t>
    </r>
    <r>
      <rPr>
        <sz val="10"/>
        <color theme="1"/>
        <rFont val="標楷體"/>
        <family val="4"/>
        <charset val="136"/>
      </rPr>
      <t>於房屋係指建物面積</t>
    </r>
    <r>
      <rPr>
        <sz val="10"/>
        <color theme="1"/>
        <rFont val="Book Antiqua"/>
        <family val="1"/>
      </rPr>
      <t>,</t>
    </r>
    <r>
      <rPr>
        <sz val="10"/>
        <color theme="1"/>
        <rFont val="標楷體"/>
        <family val="4"/>
        <charset val="136"/>
      </rPr>
      <t>單位為平方公尺</t>
    </r>
    <r>
      <rPr>
        <sz val="10"/>
        <color theme="1"/>
        <rFont val="Book Antiqua"/>
        <family val="1"/>
      </rPr>
      <t xml:space="preserve"> </t>
    </r>
  </si>
  <si>
    <r>
      <rPr>
        <sz val="10"/>
        <color theme="1"/>
        <rFont val="標楷體"/>
        <family val="4"/>
        <charset val="136"/>
      </rPr>
      <t>使用種類請依序填列</t>
    </r>
    <r>
      <rPr>
        <sz val="10"/>
        <color theme="1"/>
        <rFont val="Book Antiqua"/>
        <family val="1"/>
      </rPr>
      <t>A.</t>
    </r>
    <r>
      <rPr>
        <sz val="10"/>
        <color theme="1"/>
        <rFont val="標楷體"/>
        <family val="4"/>
        <charset val="136"/>
      </rPr>
      <t>自用</t>
    </r>
    <r>
      <rPr>
        <sz val="10"/>
        <color theme="1"/>
        <rFont val="Book Antiqua"/>
        <family val="1"/>
      </rPr>
      <t>,B.</t>
    </r>
    <r>
      <rPr>
        <sz val="10"/>
        <color theme="1"/>
        <rFont val="標楷體"/>
        <family val="4"/>
        <charset val="136"/>
      </rPr>
      <t>投資用</t>
    </r>
    <r>
      <rPr>
        <sz val="10"/>
        <color theme="1"/>
        <rFont val="Book Antiqua"/>
        <family val="1"/>
      </rPr>
      <t>C.</t>
    </r>
    <r>
      <rPr>
        <sz val="10"/>
        <color theme="1"/>
        <rFont val="標楷體"/>
        <family val="4"/>
        <charset val="136"/>
      </rPr>
      <t>其他</t>
    </r>
    <r>
      <rPr>
        <sz val="10"/>
        <color theme="1"/>
        <rFont val="Book Antiqua"/>
        <family val="1"/>
      </rPr>
      <t>,</t>
    </r>
    <r>
      <rPr>
        <sz val="10"/>
        <color theme="1"/>
        <rFont val="標楷體"/>
        <family val="4"/>
        <charset val="136"/>
      </rPr>
      <t>若不動產有分屬投資或自用或使用人不同者</t>
    </r>
    <r>
      <rPr>
        <sz val="10"/>
        <color theme="1"/>
        <rFont val="Book Antiqua"/>
        <family val="1"/>
      </rPr>
      <t>,</t>
    </r>
    <r>
      <rPr>
        <sz val="10"/>
        <color theme="1"/>
        <rFont val="標楷體"/>
        <family val="4"/>
        <charset val="136"/>
      </rPr>
      <t>均分別列示</t>
    </r>
    <r>
      <rPr>
        <sz val="10"/>
        <color theme="1"/>
        <rFont val="Book Antiqua"/>
        <family val="1"/>
      </rPr>
      <t>(</t>
    </r>
    <r>
      <rPr>
        <sz val="10"/>
        <color theme="1"/>
        <rFont val="標楷體"/>
        <family val="4"/>
        <charset val="136"/>
      </rPr>
      <t>建造工程於建造前已決定其使用目的且經提報董事會決議者</t>
    </r>
    <r>
      <rPr>
        <sz val="10"/>
        <color theme="1"/>
        <rFont val="Book Antiqua"/>
        <family val="1"/>
      </rPr>
      <t>,</t>
    </r>
    <r>
      <rPr>
        <sz val="10"/>
        <color theme="1"/>
        <rFont val="標楷體"/>
        <family val="4"/>
        <charset val="136"/>
      </rPr>
      <t>其使用目的為投資用者歸入其他不動產投資項目中</t>
    </r>
    <r>
      <rPr>
        <sz val="10"/>
        <color theme="1"/>
        <rFont val="Book Antiqua"/>
        <family val="1"/>
      </rPr>
      <t>,</t>
    </r>
    <r>
      <rPr>
        <sz val="10"/>
        <color theme="1"/>
        <rFont val="標楷體"/>
        <family val="4"/>
        <charset val="136"/>
      </rPr>
      <t>其使用目的為自用者歸入自用不動產項目中</t>
    </r>
    <r>
      <rPr>
        <sz val="10"/>
        <color theme="1"/>
        <rFont val="Book Antiqua"/>
        <family val="1"/>
      </rPr>
      <t>,</t>
    </r>
    <r>
      <rPr>
        <sz val="10"/>
        <color theme="1"/>
        <rFont val="標楷體"/>
        <family val="4"/>
        <charset val="136"/>
      </rPr>
      <t>預付房地款</t>
    </r>
    <r>
      <rPr>
        <sz val="10"/>
        <color theme="1"/>
        <rFont val="Book Antiqua"/>
        <family val="1"/>
      </rPr>
      <t>,</t>
    </r>
    <r>
      <rPr>
        <sz val="10"/>
        <color theme="1"/>
        <rFont val="標楷體"/>
        <family val="4"/>
        <charset val="136"/>
      </rPr>
      <t>於購置前已決定其使用目的為供營業用</t>
    </r>
    <r>
      <rPr>
        <sz val="10"/>
        <color theme="1"/>
        <rFont val="Book Antiqua"/>
        <family val="1"/>
      </rPr>
      <t>,</t>
    </r>
    <r>
      <rPr>
        <sz val="10"/>
        <color theme="1"/>
        <rFont val="標楷體"/>
        <family val="4"/>
        <charset val="136"/>
      </rPr>
      <t>經提報董事會決議者</t>
    </r>
    <r>
      <rPr>
        <sz val="10"/>
        <color theme="1"/>
        <rFont val="Book Antiqua"/>
        <family val="1"/>
      </rPr>
      <t>,</t>
    </r>
    <r>
      <rPr>
        <sz val="10"/>
        <color theme="1"/>
        <rFont val="標楷體"/>
        <family val="4"/>
        <charset val="136"/>
      </rPr>
      <t>歸入自用不動產項目中</t>
    </r>
    <r>
      <rPr>
        <sz val="10"/>
        <color theme="1"/>
        <rFont val="Book Antiqua"/>
        <family val="1"/>
      </rPr>
      <t>)</t>
    </r>
  </si>
  <si>
    <r>
      <rPr>
        <sz val="10"/>
        <color theme="1"/>
        <rFont val="標楷體"/>
        <family val="4"/>
        <charset val="136"/>
      </rPr>
      <t>取得方式請填</t>
    </r>
    <r>
      <rPr>
        <sz val="10"/>
        <color theme="1"/>
        <rFont val="Book Antiqua"/>
        <family val="1"/>
      </rPr>
      <t>A.</t>
    </r>
    <r>
      <rPr>
        <sz val="10"/>
        <color theme="1"/>
        <rFont val="標楷體"/>
        <family val="4"/>
        <charset val="136"/>
      </rPr>
      <t>買賣</t>
    </r>
    <r>
      <rPr>
        <sz val="10"/>
        <color theme="1"/>
        <rFont val="Book Antiqua"/>
        <family val="1"/>
      </rPr>
      <t>,B.</t>
    </r>
    <r>
      <rPr>
        <sz val="10"/>
        <color theme="1"/>
        <rFont val="標楷體"/>
        <family val="4"/>
        <charset val="136"/>
      </rPr>
      <t>承受擔保</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其他</t>
    </r>
  </si>
  <si>
    <r>
      <rPr>
        <sz val="10"/>
        <color theme="1"/>
        <rFont val="標楷體"/>
        <family val="4"/>
        <charset val="136"/>
      </rPr>
      <t>取得年月日填寫方式為</t>
    </r>
    <r>
      <rPr>
        <sz val="10"/>
        <color theme="1"/>
        <rFont val="Book Antiqua"/>
        <family val="1"/>
      </rPr>
      <t>2005/06/25,</t>
    </r>
    <r>
      <rPr>
        <sz val="10"/>
        <color theme="1"/>
        <rFont val="標楷體"/>
        <family val="4"/>
        <charset val="136"/>
      </rPr>
      <t>以權狀登記日為準</t>
    </r>
    <r>
      <rPr>
        <sz val="10"/>
        <color theme="1"/>
        <rFont val="Book Antiqua"/>
        <family val="1"/>
      </rPr>
      <t>,</t>
    </r>
    <r>
      <rPr>
        <sz val="10"/>
        <color theme="1"/>
        <rFont val="標楷體"/>
        <family val="4"/>
        <charset val="136"/>
      </rPr>
      <t>在建工程或未完工程請填無</t>
    </r>
  </si>
  <si>
    <r>
      <rPr>
        <sz val="10"/>
        <color theme="1"/>
        <rFont val="標楷體"/>
        <family val="4"/>
        <charset val="136"/>
      </rPr>
      <t>是否為關係人請依序填列</t>
    </r>
    <r>
      <rPr>
        <sz val="10"/>
        <color theme="1"/>
        <rFont val="Book Antiqua"/>
        <family val="1"/>
      </rPr>
      <t>A.</t>
    </r>
    <r>
      <rPr>
        <sz val="10"/>
        <color theme="1"/>
        <rFont val="標楷體"/>
        <family val="4"/>
        <charset val="136"/>
      </rPr>
      <t>否</t>
    </r>
    <r>
      <rPr>
        <sz val="10"/>
        <color theme="1"/>
        <rFont val="Book Antiqua"/>
        <family val="1"/>
      </rPr>
      <t>,B.</t>
    </r>
    <r>
      <rPr>
        <sz val="10"/>
        <color theme="1"/>
        <rFont val="標楷體"/>
        <family val="4"/>
        <charset val="136"/>
      </rPr>
      <t>關係人</t>
    </r>
    <r>
      <rPr>
        <sz val="10"/>
        <color theme="1"/>
        <rFont val="Book Antiqua"/>
        <family val="1"/>
      </rPr>
      <t>-</t>
    </r>
    <r>
      <rPr>
        <sz val="10"/>
        <color theme="1"/>
        <rFont val="標楷體"/>
        <family val="4"/>
        <charset val="136"/>
      </rPr>
      <t>非控制與從屬關係</t>
    </r>
    <r>
      <rPr>
        <sz val="10"/>
        <color theme="1"/>
        <rFont val="Book Antiqua"/>
        <family val="1"/>
      </rPr>
      <t>,C.</t>
    </r>
    <r>
      <rPr>
        <sz val="10"/>
        <color theme="1"/>
        <rFont val="標楷體"/>
        <family val="4"/>
        <charset val="136"/>
      </rPr>
      <t>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所稱關係人係依國際會計準則第二十四號公報及公司法第</t>
    </r>
    <r>
      <rPr>
        <sz val="10"/>
        <color theme="1"/>
        <rFont val="Book Antiqua"/>
        <family val="1"/>
      </rPr>
      <t>369-1~369-3</t>
    </r>
    <r>
      <rPr>
        <sz val="10"/>
        <color theme="1"/>
        <rFont val="標楷體"/>
        <family val="4"/>
        <charset val="136"/>
      </rPr>
      <t>條、第</t>
    </r>
    <r>
      <rPr>
        <sz val="10"/>
        <color theme="1"/>
        <rFont val="Book Antiqua"/>
        <family val="1"/>
      </rPr>
      <t>369-9</t>
    </r>
    <r>
      <rPr>
        <sz val="10"/>
        <color theme="1"/>
        <rFont val="標楷體"/>
        <family val="4"/>
        <charset val="136"/>
      </rPr>
      <t>條、及第</t>
    </r>
    <r>
      <rPr>
        <sz val="10"/>
        <color theme="1"/>
        <rFont val="Book Antiqua"/>
        <family val="1"/>
      </rPr>
      <t>369-11</t>
    </r>
    <r>
      <rPr>
        <sz val="10"/>
        <color theme="1"/>
        <rFont val="標楷體"/>
        <family val="4"/>
        <charset val="136"/>
      </rPr>
      <t>條及關係企業合併營業報告書關係企業合併財務報表及關係報告書編製準則第六條之規定</t>
    </r>
    <phoneticPr fontId="30" type="noConversion"/>
  </si>
  <si>
    <r>
      <rPr>
        <sz val="10"/>
        <color theme="1"/>
        <rFont val="標楷體"/>
        <family val="4"/>
        <charset val="136"/>
      </rPr>
      <t>買賣人代號請填其統一編號或身分證字號</t>
    </r>
    <r>
      <rPr>
        <sz val="10"/>
        <color theme="1"/>
        <rFont val="Book Antiqua"/>
        <family val="1"/>
      </rPr>
      <t>,</t>
    </r>
    <r>
      <rPr>
        <sz val="10"/>
        <color theme="1"/>
        <rFont val="標楷體"/>
        <family val="4"/>
        <charset val="136"/>
      </rPr>
      <t>若現所持有不動產係五年內購自於關係人者</t>
    </r>
    <r>
      <rPr>
        <sz val="10"/>
        <color theme="1"/>
        <rFont val="Book Antiqua"/>
        <family val="1"/>
      </rPr>
      <t>,</t>
    </r>
    <r>
      <rPr>
        <sz val="10"/>
        <color theme="1"/>
        <rFont val="標楷體"/>
        <family val="4"/>
        <charset val="136"/>
      </rPr>
      <t>應於出賣人欄填列出賣人名稱及代號</t>
    </r>
    <r>
      <rPr>
        <sz val="10"/>
        <color theme="1"/>
        <rFont val="Book Antiqua"/>
        <family val="1"/>
      </rPr>
      <t>,</t>
    </r>
    <r>
      <rPr>
        <sz val="10"/>
        <color theme="1"/>
        <rFont val="標楷體"/>
        <family val="4"/>
        <charset val="136"/>
      </rPr>
      <t>餘若不可考者免填</t>
    </r>
  </si>
  <si>
    <r>
      <rPr>
        <sz val="10"/>
        <color theme="1"/>
        <rFont val="標楷體"/>
        <family val="4"/>
        <charset val="136"/>
      </rPr>
      <t>本表均含國內外投資</t>
    </r>
    <r>
      <rPr>
        <sz val="10"/>
        <color theme="1"/>
        <rFont val="Book Antiqua"/>
        <family val="1"/>
      </rPr>
      <t>,</t>
    </r>
    <r>
      <rPr>
        <sz val="10"/>
        <color theme="1"/>
        <rFont val="標楷體"/>
        <family val="4"/>
        <charset val="136"/>
      </rPr>
      <t>若屬國外投資者於持有資產幣別請填該幣別代號如</t>
    </r>
    <r>
      <rPr>
        <sz val="10"/>
        <color theme="1"/>
        <rFont val="Book Antiqua"/>
        <family val="1"/>
      </rPr>
      <t>USD,</t>
    </r>
    <r>
      <rPr>
        <sz val="10"/>
        <color theme="1"/>
        <rFont val="標楷體"/>
        <family val="4"/>
        <charset val="136"/>
      </rPr>
      <t>若投資新興市場而按已開發國家幣別計價者，請將該幣別增加一碼如</t>
    </r>
    <r>
      <rPr>
        <sz val="10"/>
        <color theme="1"/>
        <rFont val="Book Antiqua"/>
        <family val="1"/>
      </rPr>
      <t>USD-1</t>
    </r>
    <r>
      <rPr>
        <sz val="10"/>
        <color theme="1"/>
        <rFont val="標楷體"/>
        <family val="4"/>
        <charset val="136"/>
      </rPr>
      <t>，請以期末匯率換算為新台幣帳面淨額。</t>
    </r>
    <phoneticPr fontId="30" type="noConversion"/>
  </si>
  <si>
    <r>
      <rPr>
        <sz val="10"/>
        <color theme="1"/>
        <rFont val="標楷體"/>
        <family val="4"/>
        <charset val="136"/>
      </rPr>
      <t>取得時投入成本含修繕不動產之資本支出</t>
    </r>
  </si>
  <si>
    <r>
      <rPr>
        <sz val="10"/>
        <color theme="1"/>
        <rFont val="標楷體"/>
        <family val="4"/>
        <charset val="136"/>
      </rPr>
      <t>抵減項目於房屋部分指累計折舊、累計減損及建物增值稅</t>
    </r>
    <r>
      <rPr>
        <sz val="10"/>
        <color theme="1"/>
        <rFont val="Book Antiqua"/>
        <family val="1"/>
      </rPr>
      <t>,</t>
    </r>
    <r>
      <rPr>
        <sz val="10"/>
        <color theme="1"/>
        <rFont val="標楷體"/>
        <family val="4"/>
        <charset val="136"/>
      </rPr>
      <t>土地部分指土地增值稅準備及累計減損；以及不動產採用國際財務報導準則第</t>
    </r>
    <r>
      <rPr>
        <sz val="10"/>
        <color theme="1"/>
        <rFont val="Book Antiqua"/>
        <family val="1"/>
      </rPr>
      <t xml:space="preserve">16 </t>
    </r>
    <r>
      <rPr>
        <sz val="10"/>
        <color theme="1"/>
        <rFont val="標楷體"/>
        <family val="4"/>
        <charset val="136"/>
      </rPr>
      <t>號「租賃」</t>
    </r>
    <r>
      <rPr>
        <sz val="10"/>
        <color theme="1"/>
        <rFont val="Book Antiqua"/>
        <family val="1"/>
      </rPr>
      <t>(IFRS 16)</t>
    </r>
    <r>
      <rPr>
        <sz val="10"/>
        <color theme="1"/>
        <rFont val="標楷體"/>
        <family val="4"/>
        <charset val="136"/>
      </rPr>
      <t>產生之租賃負債。有「不動產採用</t>
    </r>
    <r>
      <rPr>
        <sz val="10"/>
        <color theme="1"/>
        <rFont val="Book Antiqua"/>
        <family val="1"/>
      </rPr>
      <t>IFRS16</t>
    </r>
    <r>
      <rPr>
        <sz val="10"/>
        <color theme="1"/>
        <rFont val="標楷體"/>
        <family val="4"/>
        <charset val="136"/>
      </rPr>
      <t>產生之租賃負債」抵減項目者，應於備註欄位註明抵減金額數。</t>
    </r>
    <phoneticPr fontId="28" type="noConversion"/>
  </si>
  <si>
    <r>
      <rPr>
        <sz val="10"/>
        <color theme="1"/>
        <rFont val="標楷體"/>
        <family val="4"/>
        <charset val="136"/>
      </rPr>
      <t>鑑價公司係指九十年以後取得</t>
    </r>
    <r>
      <rPr>
        <sz val="10"/>
        <color theme="1"/>
        <rFont val="Book Antiqua"/>
        <family val="1"/>
      </rPr>
      <t>(</t>
    </r>
    <r>
      <rPr>
        <sz val="10"/>
        <color theme="1"/>
        <rFont val="標楷體"/>
        <family val="4"/>
        <charset val="136"/>
      </rPr>
      <t>買賣交易</t>
    </r>
    <r>
      <rPr>
        <sz val="10"/>
        <color theme="1"/>
        <rFont val="Book Antiqua"/>
        <family val="1"/>
      </rPr>
      <t>)</t>
    </r>
    <r>
      <rPr>
        <sz val="10"/>
        <color theme="1"/>
        <rFont val="標楷體"/>
        <family val="4"/>
        <charset val="136"/>
      </rPr>
      <t>不動產時之鑑價公司</t>
    </r>
  </si>
  <si>
    <r>
      <rPr>
        <sz val="10"/>
        <color theme="1"/>
        <rFont val="標楷體"/>
        <family val="4"/>
        <charset val="136"/>
      </rPr>
      <t>是否符合計入自有資本調整項之適用範圍，係依「保險業計算資本適足率適用之不動產投資採用市價重新評價並計入自有資本調整項之應注意事項」判斷之。請填列</t>
    </r>
    <r>
      <rPr>
        <sz val="10"/>
        <color theme="1"/>
        <rFont val="Book Antiqua"/>
        <family val="1"/>
      </rPr>
      <t>Y.</t>
    </r>
    <r>
      <rPr>
        <sz val="10"/>
        <color theme="1"/>
        <rFont val="標楷體"/>
        <family val="4"/>
        <charset val="136"/>
      </rPr>
      <t>符合適用範圍，</t>
    </r>
    <r>
      <rPr>
        <sz val="10"/>
        <color theme="1"/>
        <rFont val="Book Antiqua"/>
        <family val="1"/>
      </rPr>
      <t>N.</t>
    </r>
    <r>
      <rPr>
        <sz val="10"/>
        <color theme="1"/>
        <rFont val="標楷體"/>
        <family val="4"/>
        <charset val="136"/>
      </rPr>
      <t>不符合適用範圍</t>
    </r>
    <phoneticPr fontId="30" type="noConversion"/>
  </si>
  <si>
    <r>
      <rPr>
        <sz val="10"/>
        <color theme="1"/>
        <rFont val="標楷體"/>
        <family val="4"/>
        <charset val="136"/>
      </rPr>
      <t>第</t>
    </r>
    <r>
      <rPr>
        <sz val="10"/>
        <color theme="1"/>
        <rFont val="Book Antiqua"/>
        <family val="1"/>
      </rPr>
      <t>(28)</t>
    </r>
    <r>
      <rPr>
        <sz val="10"/>
        <color theme="1"/>
        <rFont val="標楷體"/>
        <family val="4"/>
        <charset val="136"/>
      </rPr>
      <t>欄填列為</t>
    </r>
    <r>
      <rPr>
        <sz val="10"/>
        <color theme="1"/>
        <rFont val="Book Antiqua"/>
        <family val="1"/>
      </rPr>
      <t>N</t>
    </r>
    <r>
      <rPr>
        <sz val="10"/>
        <color theme="1"/>
        <rFont val="標楷體"/>
        <family val="4"/>
        <charset val="136"/>
      </rPr>
      <t>者，得不需填列第</t>
    </r>
    <r>
      <rPr>
        <sz val="10"/>
        <color theme="1"/>
        <rFont val="Book Antiqua"/>
        <family val="1"/>
      </rPr>
      <t>(29)</t>
    </r>
    <r>
      <rPr>
        <sz val="10"/>
        <color theme="1"/>
        <rFont val="標楷體"/>
        <family val="4"/>
        <charset val="136"/>
      </rPr>
      <t>欄到</t>
    </r>
    <r>
      <rPr>
        <sz val="10"/>
        <color theme="1"/>
        <rFont val="Book Antiqua"/>
        <family val="1"/>
      </rPr>
      <t>(34)</t>
    </r>
    <r>
      <rPr>
        <sz val="10"/>
        <color theme="1"/>
        <rFont val="標楷體"/>
        <family val="4"/>
        <charset val="136"/>
      </rPr>
      <t>欄</t>
    </r>
    <phoneticPr fontId="30" type="noConversion"/>
  </si>
  <si>
    <r>
      <rPr>
        <sz val="10"/>
        <color theme="1"/>
        <rFont val="標楷體"/>
        <family val="4"/>
        <charset val="136"/>
      </rPr>
      <t>調整後不動產稅後增值或稅後減少之金額，第</t>
    </r>
    <r>
      <rPr>
        <sz val="10"/>
        <color theme="1"/>
        <rFont val="Book Antiqua"/>
        <family val="1"/>
      </rPr>
      <t>(28)</t>
    </r>
    <r>
      <rPr>
        <sz val="10"/>
        <color theme="1"/>
        <rFont val="標楷體"/>
        <family val="4"/>
        <charset val="136"/>
      </rPr>
      <t>欄為</t>
    </r>
    <r>
      <rPr>
        <sz val="10"/>
        <color theme="1"/>
        <rFont val="Book Antiqua"/>
        <family val="1"/>
      </rPr>
      <t>Y</t>
    </r>
    <r>
      <rPr>
        <sz val="10"/>
        <color theme="1"/>
        <rFont val="標楷體"/>
        <family val="4"/>
        <charset val="136"/>
      </rPr>
      <t>者，其財務報表針對投資性不動產之後續衡量採公允價值模式之保險公司，於中華民國</t>
    </r>
    <r>
      <rPr>
        <sz val="10"/>
        <color theme="1"/>
        <rFont val="Book Antiqua"/>
        <family val="1"/>
      </rPr>
      <t>109</t>
    </r>
    <r>
      <rPr>
        <sz val="10"/>
        <color theme="1"/>
        <rFont val="標楷體"/>
        <family val="4"/>
        <charset val="136"/>
      </rPr>
      <t>年</t>
    </r>
    <r>
      <rPr>
        <sz val="10"/>
        <color theme="1"/>
        <rFont val="Book Antiqua"/>
        <family val="1"/>
      </rPr>
      <t>5</t>
    </r>
    <r>
      <rPr>
        <sz val="10"/>
        <color theme="1"/>
        <rFont val="標楷體"/>
        <family val="4"/>
        <charset val="136"/>
      </rPr>
      <t>月</t>
    </r>
    <r>
      <rPr>
        <sz val="10"/>
        <color theme="1"/>
        <rFont val="Book Antiqua"/>
        <family val="1"/>
      </rPr>
      <t>11</t>
    </r>
    <r>
      <rPr>
        <sz val="10"/>
        <color theme="1"/>
        <rFont val="標楷體"/>
        <family val="4"/>
        <charset val="136"/>
      </rPr>
      <t>日保險業財務報告編製準則修正發布前，原帳列投資性不動產之後續衡量已採用公允價值模式者，若市價高於帳面價值，則以稅後增值金額之</t>
    </r>
    <r>
      <rPr>
        <b/>
        <sz val="10"/>
        <color theme="1"/>
        <rFont val="Book Antiqua"/>
        <family val="1"/>
      </rPr>
      <t>85%</t>
    </r>
    <r>
      <rPr>
        <sz val="10"/>
        <color theme="1"/>
        <rFont val="標楷體"/>
        <family val="4"/>
        <charset val="136"/>
      </rPr>
      <t>列入自有資本；前述修正發布後採用公允價值模式者，以稅後增值金額之</t>
    </r>
    <r>
      <rPr>
        <sz val="10"/>
        <color theme="1"/>
        <rFont val="Book Antiqua"/>
        <family val="1"/>
      </rPr>
      <t>100%</t>
    </r>
    <r>
      <rPr>
        <sz val="10"/>
        <color theme="1"/>
        <rFont val="標楷體"/>
        <family val="4"/>
        <charset val="136"/>
      </rPr>
      <t>列入自有資本。若市價低於帳面價值，且未經會計師以減損認列者，則以稅後減少金額之</t>
    </r>
    <r>
      <rPr>
        <sz val="10"/>
        <color theme="1"/>
        <rFont val="Book Antiqua"/>
        <family val="1"/>
      </rPr>
      <t>100%</t>
    </r>
    <r>
      <rPr>
        <sz val="10"/>
        <color theme="1"/>
        <rFont val="標楷體"/>
        <family val="4"/>
        <charset val="136"/>
      </rPr>
      <t>由自有資本扣除。</t>
    </r>
    <phoneticPr fontId="30" type="noConversion"/>
  </si>
  <si>
    <r>
      <rPr>
        <sz val="10"/>
        <color theme="1"/>
        <rFont val="標楷體"/>
        <family val="4"/>
        <charset val="136"/>
      </rPr>
      <t>調整後不動產稅後增值或稅後減少之金額，第</t>
    </r>
    <r>
      <rPr>
        <sz val="10"/>
        <color theme="1"/>
        <rFont val="Book Antiqua"/>
        <family val="1"/>
      </rPr>
      <t>(28)</t>
    </r>
    <r>
      <rPr>
        <sz val="10"/>
        <color theme="1"/>
        <rFont val="標楷體"/>
        <family val="4"/>
        <charset val="136"/>
      </rPr>
      <t>欄為</t>
    </r>
    <r>
      <rPr>
        <sz val="10"/>
        <color theme="1"/>
        <rFont val="Book Antiqua"/>
        <family val="1"/>
      </rPr>
      <t>Y</t>
    </r>
    <r>
      <rPr>
        <sz val="10"/>
        <color theme="1"/>
        <rFont val="標楷體"/>
        <family val="4"/>
        <charset val="136"/>
      </rPr>
      <t>者，其財務報表針對投資性不動產之後續衡量採成本模式，若市價高於帳面價值，則以稅後增值金額之</t>
    </r>
    <r>
      <rPr>
        <b/>
        <sz val="10"/>
        <color theme="1"/>
        <rFont val="Book Antiqua"/>
        <family val="1"/>
      </rPr>
      <t>75%</t>
    </r>
    <r>
      <rPr>
        <sz val="10"/>
        <color theme="1"/>
        <rFont val="標楷體"/>
        <family val="4"/>
        <charset val="136"/>
      </rPr>
      <t>列入自有資本，若市價低於帳面價值，且未經會計師以減損認列者，則以稅後減少金額之</t>
    </r>
    <r>
      <rPr>
        <sz val="10"/>
        <color theme="1"/>
        <rFont val="Book Antiqua"/>
        <family val="1"/>
      </rPr>
      <t>100%</t>
    </r>
    <r>
      <rPr>
        <sz val="10"/>
        <color theme="1"/>
        <rFont val="標楷體"/>
        <family val="4"/>
        <charset val="136"/>
      </rPr>
      <t>由自有資本扣除</t>
    </r>
    <phoneticPr fontId="30" type="noConversion"/>
  </si>
  <si>
    <r>
      <rPr>
        <sz val="10"/>
        <color theme="1"/>
        <rFont val="標楷體"/>
        <family val="4"/>
        <charset val="136"/>
      </rPr>
      <t>投資性不動產之後續衡量採公允價值模式者，以第</t>
    </r>
    <r>
      <rPr>
        <sz val="10"/>
        <color theme="1"/>
        <rFont val="Book Antiqua"/>
        <family val="1"/>
      </rPr>
      <t>(20)</t>
    </r>
    <r>
      <rPr>
        <sz val="10"/>
        <color theme="1"/>
        <rFont val="標楷體"/>
        <family val="4"/>
        <charset val="136"/>
      </rPr>
      <t>欄「後續衡量採用公允價值模式之影響淨額」作為計算第</t>
    </r>
    <r>
      <rPr>
        <sz val="10"/>
        <color theme="1"/>
        <rFont val="Book Antiqua"/>
        <family val="1"/>
      </rPr>
      <t>(34)</t>
    </r>
    <r>
      <rPr>
        <sz val="10"/>
        <color theme="1"/>
        <rFont val="標楷體"/>
        <family val="4"/>
        <charset val="136"/>
      </rPr>
      <t>欄「調整後不動產稅後增值或稅後減少之金額」之依據，無需填列第</t>
    </r>
    <r>
      <rPr>
        <sz val="10"/>
        <color theme="1"/>
        <rFont val="Book Antiqua"/>
        <family val="1"/>
      </rPr>
      <t>(29)</t>
    </r>
    <r>
      <rPr>
        <sz val="10"/>
        <color theme="1"/>
        <rFont val="標楷體"/>
        <family val="4"/>
        <charset val="136"/>
      </rPr>
      <t>欄到</t>
    </r>
    <r>
      <rPr>
        <sz val="10"/>
        <color theme="1"/>
        <rFont val="Book Antiqua"/>
        <family val="1"/>
      </rPr>
      <t>(33)</t>
    </r>
    <r>
      <rPr>
        <sz val="10"/>
        <color theme="1"/>
        <rFont val="標楷體"/>
        <family val="4"/>
        <charset val="136"/>
      </rPr>
      <t>欄</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</si>
  <si>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phoneticPr fontId="30" type="noConversion"/>
  </si>
  <si>
    <r>
      <rPr>
        <sz val="12"/>
        <color theme="1"/>
        <rFont val="標楷體"/>
        <family val="4"/>
        <charset val="136"/>
      </rPr>
      <t>單位：新台幣元</t>
    </r>
    <r>
      <rPr>
        <sz val="12"/>
        <color theme="1"/>
        <rFont val="Times New Roman"/>
        <family val="1"/>
      </rPr>
      <t>, %</t>
    </r>
    <phoneticPr fontId="28" type="noConversion"/>
  </si>
  <si>
    <r>
      <rPr>
        <b/>
        <sz val="12"/>
        <color theme="1"/>
        <rFont val="標楷體"/>
        <family val="4"/>
        <charset val="136"/>
      </rPr>
      <t>受益憑證</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種類</t>
    </r>
    <phoneticPr fontId="30" type="noConversion"/>
  </si>
  <si>
    <r>
      <rPr>
        <b/>
        <sz val="12"/>
        <color theme="1"/>
        <rFont val="標楷體"/>
        <family val="4"/>
        <charset val="136"/>
      </rPr>
      <t>國內投資</t>
    </r>
  </si>
  <si>
    <r>
      <rPr>
        <b/>
        <sz val="12"/>
        <color theme="1"/>
        <rFont val="標楷體"/>
        <family val="4"/>
        <charset val="136"/>
      </rPr>
      <t>國外投資</t>
    </r>
  </si>
  <si>
    <r>
      <rPr>
        <b/>
        <sz val="12"/>
        <color theme="1"/>
        <rFont val="標楷體"/>
        <family val="4"/>
        <charset val="136"/>
      </rPr>
      <t>國內外投資合計</t>
    </r>
  </si>
  <si>
    <r>
      <rPr>
        <b/>
        <sz val="12"/>
        <color theme="1"/>
        <rFont val="標楷體"/>
        <family val="4"/>
        <charset val="136"/>
      </rPr>
      <t>帳載金額</t>
    </r>
    <phoneticPr fontId="30" type="noConversion"/>
  </si>
  <si>
    <r>
      <rPr>
        <b/>
        <sz val="12"/>
        <color theme="1"/>
        <rFont val="標楷體"/>
        <family val="4"/>
        <charset val="136"/>
      </rPr>
      <t>最近公允價值或淨值總金額</t>
    </r>
    <phoneticPr fontId="30"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</si>
  <si>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非以公允價值評價者</t>
    </r>
    <phoneticPr fontId="32"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</si>
  <si>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以公允價值評價者</t>
    </r>
  </si>
  <si>
    <r>
      <rPr>
        <sz val="12"/>
        <color theme="1"/>
        <rFont val="標楷體"/>
        <family val="4"/>
        <charset val="136"/>
      </rPr>
      <t>非關係人股票型受益憑證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</si>
  <si>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非關係人債券型受益憑證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</si>
  <si>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非關係人平衡型及多重資產型受益憑證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</si>
  <si>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具控制與從屬關係之關係人受益憑證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</si>
  <si>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非控制與從屬關係之關係人受益憑證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</si>
  <si>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上市受益憑證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</si>
  <si>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上櫃受益憑證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</si>
  <si>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興櫃受益憑證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</si>
  <si>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非屬上市上櫃興櫃之其他受益憑證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</si>
  <si>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股票型受益憑證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</si>
  <si>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債券型受益憑證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</si>
  <si>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平衡型及多重資產型受益憑證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</si>
  <si>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國內避險型受益憑證</t>
    </r>
    <r>
      <rPr>
        <sz val="12"/>
        <color theme="1"/>
        <rFont val="Times New Roman"/>
        <family val="1"/>
      </rPr>
      <t>(</t>
    </r>
    <r>
      <rPr>
        <sz val="12"/>
        <color theme="1"/>
        <rFont val="標楷體"/>
        <family val="4"/>
        <charset val="136"/>
      </rPr>
      <t>基金</t>
    </r>
    <r>
      <rPr>
        <sz val="12"/>
        <color theme="1"/>
        <rFont val="Times New Roman"/>
        <family val="1"/>
      </rPr>
      <t>)</t>
    </r>
    <phoneticPr fontId="30" type="noConversion"/>
  </si>
  <si>
    <r>
      <rPr>
        <sz val="12"/>
        <color theme="1"/>
        <rFont val="標楷體"/>
        <family val="4"/>
        <charset val="136"/>
      </rPr>
      <t>貨幣型受益憑證</t>
    </r>
    <r>
      <rPr>
        <sz val="12"/>
        <color theme="1"/>
        <rFont val="Times New Roman"/>
        <family val="1"/>
      </rPr>
      <t>(</t>
    </r>
    <r>
      <rPr>
        <sz val="12"/>
        <color theme="1"/>
        <rFont val="標楷體"/>
        <family val="4"/>
        <charset val="136"/>
      </rPr>
      <t>基金</t>
    </r>
    <r>
      <rPr>
        <sz val="12"/>
        <color theme="1"/>
        <rFont val="Times New Roman"/>
        <family val="1"/>
      </rPr>
      <t>)</t>
    </r>
    <phoneticPr fontId="28" type="noConversion"/>
  </si>
  <si>
    <r>
      <rPr>
        <sz val="12"/>
        <color theme="1"/>
        <rFont val="標楷體"/>
        <family val="4"/>
        <charset val="136"/>
      </rPr>
      <t>國家級投資公司所設立之國內私募股權基金</t>
    </r>
    <phoneticPr fontId="30" type="noConversion"/>
  </si>
  <si>
    <r>
      <rPr>
        <sz val="12"/>
        <color theme="1"/>
        <rFont val="標楷體"/>
        <family val="4"/>
        <charset val="136"/>
      </rPr>
      <t>證投信及證券商轉投資子公司擔任普通合夥人設立之國內私募股權基金</t>
    </r>
    <phoneticPr fontId="30" type="noConversion"/>
  </si>
  <si>
    <r>
      <rPr>
        <sz val="12"/>
        <color theme="1"/>
        <rFont val="標楷體"/>
        <family val="4"/>
        <charset val="136"/>
      </rPr>
      <t>指數型基金</t>
    </r>
    <phoneticPr fontId="30" type="noConversion"/>
  </si>
  <si>
    <r>
      <rPr>
        <sz val="12"/>
        <color theme="1"/>
        <rFont val="標楷體"/>
        <family val="4"/>
        <charset val="136"/>
      </rPr>
      <t>國外不動產投資信託基金</t>
    </r>
    <phoneticPr fontId="30" type="noConversion"/>
  </si>
  <si>
    <r>
      <rPr>
        <sz val="12"/>
        <color theme="1"/>
        <rFont val="標楷體"/>
        <family val="4"/>
        <charset val="136"/>
      </rPr>
      <t>國外對沖基金</t>
    </r>
    <phoneticPr fontId="30" type="noConversion"/>
  </si>
  <si>
    <r>
      <rPr>
        <sz val="12"/>
        <color theme="1"/>
        <rFont val="標楷體"/>
        <family val="4"/>
        <charset val="136"/>
      </rPr>
      <t>國外私募股權基金</t>
    </r>
    <phoneticPr fontId="30" type="noConversion"/>
  </si>
  <si>
    <r>
      <rPr>
        <sz val="12"/>
        <color theme="1"/>
        <rFont val="標楷體"/>
        <family val="4"/>
        <charset val="136"/>
      </rPr>
      <t>國外私募債權基金</t>
    </r>
    <phoneticPr fontId="30" type="noConversion"/>
  </si>
  <si>
    <r>
      <rPr>
        <sz val="12"/>
        <color theme="1"/>
        <rFont val="標楷體"/>
        <family val="4"/>
        <charset val="136"/>
      </rPr>
      <t>國外不動產私募基金</t>
    </r>
    <phoneticPr fontId="30" type="noConversion"/>
  </si>
  <si>
    <r>
      <rPr>
        <sz val="12"/>
        <color theme="1"/>
        <rFont val="標楷體"/>
        <family val="4"/>
        <charset val="136"/>
      </rPr>
      <t>基礎建設基金</t>
    </r>
    <phoneticPr fontId="30" type="noConversion"/>
  </si>
  <si>
    <r>
      <rPr>
        <sz val="12"/>
        <color theme="1"/>
        <rFont val="標楷體"/>
        <family val="4"/>
        <charset val="136"/>
      </rPr>
      <t>商品基金</t>
    </r>
    <phoneticPr fontId="30" type="noConversion"/>
  </si>
  <si>
    <r>
      <rPr>
        <sz val="12"/>
        <color theme="1"/>
        <rFont val="標楷體"/>
        <family val="4"/>
        <charset val="136"/>
      </rPr>
      <t>其他</t>
    </r>
    <phoneticPr fontId="30" type="noConversion"/>
  </si>
  <si>
    <r>
      <rPr>
        <sz val="12"/>
        <color theme="1"/>
        <rFont val="標楷體"/>
        <family val="4"/>
        <charset val="136"/>
      </rPr>
      <t>期末受益憑證</t>
    </r>
    <r>
      <rPr>
        <sz val="12"/>
        <color theme="1"/>
        <rFont val="Times New Roman"/>
        <family val="1"/>
      </rPr>
      <t>(</t>
    </r>
    <r>
      <rPr>
        <sz val="12"/>
        <color theme="1"/>
        <rFont val="標楷體"/>
        <family val="4"/>
        <charset val="136"/>
      </rPr>
      <t>基金</t>
    </r>
    <r>
      <rPr>
        <sz val="12"/>
        <color theme="1"/>
        <rFont val="Times New Roman"/>
        <family val="1"/>
      </rPr>
      <t>)</t>
    </r>
    <r>
      <rPr>
        <sz val="12"/>
        <color theme="1"/>
        <rFont val="標楷體"/>
        <family val="4"/>
        <charset val="136"/>
      </rPr>
      <t>投資餘額</t>
    </r>
    <r>
      <rPr>
        <sz val="12"/>
        <color theme="1"/>
        <rFont val="Times New Roman"/>
        <family val="1"/>
      </rPr>
      <t>(</t>
    </r>
    <r>
      <rPr>
        <sz val="12"/>
        <color theme="1"/>
        <rFont val="標楷體"/>
        <family val="4"/>
        <charset val="136"/>
      </rPr>
      <t>列</t>
    </r>
    <r>
      <rPr>
        <sz val="12"/>
        <color theme="1"/>
        <rFont val="Times New Roman"/>
        <family val="1"/>
      </rPr>
      <t>6-9</t>
    </r>
    <r>
      <rPr>
        <sz val="12"/>
        <color theme="1"/>
        <rFont val="標楷體"/>
        <family val="4"/>
        <charset val="136"/>
      </rPr>
      <t>合計</t>
    </r>
    <r>
      <rPr>
        <sz val="12"/>
        <color theme="1"/>
        <rFont val="Times New Roman"/>
        <family val="1"/>
      </rPr>
      <t>)</t>
    </r>
    <phoneticPr fontId="30" type="noConversion"/>
  </si>
  <si>
    <r>
      <rPr>
        <b/>
        <sz val="12"/>
        <color theme="1"/>
        <rFont val="標楷體"/>
        <family val="4"/>
        <charset val="136"/>
      </rPr>
      <t>半年收盤平均價</t>
    </r>
    <phoneticPr fontId="30" type="noConversion"/>
  </si>
  <si>
    <r>
      <rPr>
        <sz val="12"/>
        <color theme="1"/>
        <rFont val="標楷體"/>
        <family val="4"/>
        <charset val="136"/>
      </rPr>
      <t>一、國外關係人投資</t>
    </r>
    <phoneticPr fontId="30" type="noConversion"/>
  </si>
  <si>
    <r>
      <t>(</t>
    </r>
    <r>
      <rPr>
        <sz val="12"/>
        <color theme="1"/>
        <rFont val="標楷體"/>
        <family val="4"/>
        <charset val="136"/>
      </rPr>
      <t>一</t>
    </r>
    <r>
      <rPr>
        <sz val="12"/>
        <color theme="1"/>
        <rFont val="Times New Roman"/>
        <family val="1"/>
      </rPr>
      <t xml:space="preserve">) </t>
    </r>
    <r>
      <rPr>
        <sz val="12"/>
        <color theme="1"/>
        <rFont val="標楷體"/>
        <family val="4"/>
        <charset val="136"/>
      </rPr>
      <t>具控制與從屬關係</t>
    </r>
    <phoneticPr fontId="30" type="noConversion"/>
  </si>
  <si>
    <r>
      <rPr>
        <sz val="12"/>
        <color theme="1"/>
        <rFont val="標楷體"/>
        <family val="4"/>
        <charset val="136"/>
      </rPr>
      <t>股票型受益憑證</t>
    </r>
    <r>
      <rPr>
        <sz val="12"/>
        <color theme="1"/>
        <rFont val="Times New Roman"/>
        <family val="1"/>
      </rPr>
      <t>(</t>
    </r>
    <r>
      <rPr>
        <sz val="12"/>
        <color theme="1"/>
        <rFont val="標楷體"/>
        <family val="4"/>
        <charset val="136"/>
      </rPr>
      <t>基金</t>
    </r>
    <r>
      <rPr>
        <sz val="12"/>
        <color theme="1"/>
        <rFont val="Times New Roman"/>
        <family val="1"/>
      </rPr>
      <t>)</t>
    </r>
  </si>
  <si>
    <r>
      <rPr>
        <sz val="12"/>
        <color theme="1"/>
        <rFont val="標楷體"/>
        <family val="4"/>
        <charset val="136"/>
      </rPr>
      <t>債券型受益憑證</t>
    </r>
    <r>
      <rPr>
        <sz val="12"/>
        <color theme="1"/>
        <rFont val="Times New Roman"/>
        <family val="1"/>
      </rPr>
      <t>(</t>
    </r>
    <r>
      <rPr>
        <sz val="12"/>
        <color theme="1"/>
        <rFont val="標楷體"/>
        <family val="4"/>
        <charset val="136"/>
      </rPr>
      <t>基金</t>
    </r>
    <r>
      <rPr>
        <sz val="12"/>
        <color theme="1"/>
        <rFont val="Times New Roman"/>
        <family val="1"/>
      </rPr>
      <t>)</t>
    </r>
  </si>
  <si>
    <r>
      <rPr>
        <sz val="12"/>
        <color theme="1"/>
        <rFont val="標楷體"/>
        <family val="4"/>
        <charset val="136"/>
      </rPr>
      <t>貨幣型受益憑證</t>
    </r>
    <r>
      <rPr>
        <sz val="12"/>
        <color theme="1"/>
        <rFont val="Times New Roman"/>
        <family val="1"/>
      </rPr>
      <t>(</t>
    </r>
    <r>
      <rPr>
        <sz val="12"/>
        <color theme="1"/>
        <rFont val="標楷體"/>
        <family val="4"/>
        <charset val="136"/>
      </rPr>
      <t>基金</t>
    </r>
    <r>
      <rPr>
        <sz val="12"/>
        <color theme="1"/>
        <rFont val="Times New Roman"/>
        <family val="1"/>
      </rPr>
      <t>)</t>
    </r>
  </si>
  <si>
    <r>
      <rPr>
        <sz val="12"/>
        <color theme="1"/>
        <rFont val="標楷體"/>
        <family val="4"/>
        <charset val="136"/>
      </rPr>
      <t>國外私募股權基金</t>
    </r>
  </si>
  <si>
    <r>
      <rPr>
        <sz val="12"/>
        <color theme="1"/>
        <rFont val="標楷體"/>
        <family val="4"/>
        <charset val="136"/>
      </rPr>
      <t>國外私募債權基金</t>
    </r>
  </si>
  <si>
    <r>
      <rPr>
        <sz val="12"/>
        <color theme="1"/>
        <rFont val="標楷體"/>
        <family val="4"/>
        <charset val="136"/>
      </rPr>
      <t>國外不動產私募基金</t>
    </r>
  </si>
  <si>
    <r>
      <t>(</t>
    </r>
    <r>
      <rPr>
        <sz val="12"/>
        <color theme="1"/>
        <rFont val="標楷體"/>
        <family val="4"/>
        <charset val="136"/>
      </rPr>
      <t>二</t>
    </r>
    <r>
      <rPr>
        <sz val="12"/>
        <color theme="1"/>
        <rFont val="Times New Roman"/>
        <family val="1"/>
      </rPr>
      <t xml:space="preserve">) </t>
    </r>
    <r>
      <rPr>
        <sz val="12"/>
        <color theme="1"/>
        <rFont val="標楷體"/>
        <family val="4"/>
        <charset val="136"/>
      </rPr>
      <t>非具控制與從屬關係</t>
    </r>
    <phoneticPr fontId="30" type="noConversion"/>
  </si>
  <si>
    <r>
      <rPr>
        <sz val="12"/>
        <color theme="1"/>
        <rFont val="標楷體"/>
        <family val="4"/>
        <charset val="136"/>
      </rPr>
      <t>二、國外非關係人投資</t>
    </r>
    <phoneticPr fontId="30" type="noConversion"/>
  </si>
  <si>
    <r>
      <t>(</t>
    </r>
    <r>
      <rPr>
        <sz val="12"/>
        <color theme="1"/>
        <rFont val="標楷體"/>
        <family val="4"/>
        <charset val="136"/>
      </rPr>
      <t>一</t>
    </r>
    <r>
      <rPr>
        <sz val="12"/>
        <color theme="1"/>
        <rFont val="Times New Roman"/>
        <family val="1"/>
      </rPr>
      <t>)</t>
    </r>
    <r>
      <rPr>
        <sz val="12"/>
        <color theme="1"/>
        <rFont val="標楷體"/>
        <family val="4"/>
        <charset val="136"/>
      </rPr>
      <t>已關發國家</t>
    </r>
    <phoneticPr fontId="30" type="noConversion"/>
  </si>
  <si>
    <r>
      <t>(</t>
    </r>
    <r>
      <rPr>
        <sz val="12"/>
        <color theme="1"/>
        <rFont val="標楷體"/>
        <family val="4"/>
        <charset val="136"/>
      </rPr>
      <t>二</t>
    </r>
    <r>
      <rPr>
        <sz val="12"/>
        <color theme="1"/>
        <rFont val="Times New Roman"/>
        <family val="1"/>
      </rPr>
      <t>)</t>
    </r>
    <r>
      <rPr>
        <sz val="12"/>
        <color theme="1"/>
        <rFont val="標楷體"/>
        <family val="4"/>
        <charset val="136"/>
      </rPr>
      <t>新興市場</t>
    </r>
    <phoneticPr fontId="30" type="noConversion"/>
  </si>
  <si>
    <r>
      <rPr>
        <sz val="12"/>
        <color theme="1"/>
        <rFont val="標楷體"/>
        <family val="4"/>
        <charset val="136"/>
      </rPr>
      <t>註</t>
    </r>
    <r>
      <rPr>
        <sz val="12"/>
        <color theme="1"/>
        <rFont val="Times New Roman"/>
        <family val="1"/>
      </rPr>
      <t>:</t>
    </r>
    <phoneticPr fontId="30" type="noConversion"/>
  </si>
  <si>
    <r>
      <rPr>
        <sz val="12"/>
        <color theme="1"/>
        <rFont val="標楷體"/>
        <family val="4"/>
        <charset val="136"/>
      </rPr>
      <t>各列屬於屬性分類無需加總</t>
    </r>
  </si>
  <si>
    <r>
      <rPr>
        <sz val="12"/>
        <color theme="1"/>
        <rFont val="標楷體"/>
        <family val="4"/>
        <charset val="136"/>
      </rPr>
      <t>半年收盤平均價係指依資產負債表日前半年每日收盤價計算之算術平均價格</t>
    </r>
    <phoneticPr fontId="30" type="noConversion"/>
  </si>
  <si>
    <r>
      <rPr>
        <sz val="12"/>
        <color theme="1"/>
        <rFont val="標楷體"/>
        <family val="4"/>
        <charset val="136"/>
      </rPr>
      <t>本表第</t>
    </r>
    <r>
      <rPr>
        <sz val="12"/>
        <color theme="1"/>
        <rFont val="Times New Roman"/>
        <family val="1"/>
      </rPr>
      <t>(16)</t>
    </r>
    <r>
      <rPr>
        <sz val="12"/>
        <color theme="1"/>
        <rFont val="標楷體"/>
        <family val="4"/>
        <charset val="136"/>
      </rPr>
      <t>欄第</t>
    </r>
    <r>
      <rPr>
        <sz val="12"/>
        <color theme="1"/>
        <rFont val="Times New Roman"/>
        <family val="1"/>
      </rPr>
      <t>(26+27+28+29)</t>
    </r>
    <r>
      <rPr>
        <sz val="12"/>
        <color theme="1"/>
        <rFont val="標楷體"/>
        <family val="4"/>
        <charset val="136"/>
      </rPr>
      <t>列之合計數應與表</t>
    </r>
    <r>
      <rPr>
        <sz val="12"/>
        <color theme="1"/>
        <rFont val="Times New Roman"/>
        <family val="1"/>
      </rPr>
      <t>05-1</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(173)</t>
    </r>
    <r>
      <rPr>
        <sz val="12"/>
        <color theme="1"/>
        <rFont val="標楷體"/>
        <family val="4"/>
        <charset val="136"/>
      </rPr>
      <t>列金額相等。</t>
    </r>
    <phoneticPr fontId="30" type="noConversion"/>
  </si>
  <si>
    <r>
      <rPr>
        <sz val="12"/>
        <color theme="1"/>
        <rFont val="標楷體"/>
        <family val="4"/>
        <charset val="136"/>
      </rPr>
      <t>本表第</t>
    </r>
    <r>
      <rPr>
        <sz val="12"/>
        <color theme="1"/>
        <rFont val="Times New Roman"/>
        <family val="1"/>
      </rPr>
      <t>(16)</t>
    </r>
    <r>
      <rPr>
        <sz val="12"/>
        <color theme="1"/>
        <rFont val="標楷體"/>
        <family val="4"/>
        <charset val="136"/>
      </rPr>
      <t>欄第</t>
    </r>
    <r>
      <rPr>
        <sz val="12"/>
        <color theme="1"/>
        <rFont val="Times New Roman"/>
        <family val="1"/>
      </rPr>
      <t>(34+35+36+37)</t>
    </r>
    <r>
      <rPr>
        <sz val="12"/>
        <color theme="1"/>
        <rFont val="標楷體"/>
        <family val="4"/>
        <charset val="136"/>
      </rPr>
      <t>列之合計數應與表</t>
    </r>
    <r>
      <rPr>
        <sz val="12"/>
        <color theme="1"/>
        <rFont val="Times New Roman"/>
        <family val="1"/>
      </rPr>
      <t>05-1</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(188)</t>
    </r>
    <r>
      <rPr>
        <sz val="12"/>
        <color theme="1"/>
        <rFont val="標楷體"/>
        <family val="4"/>
        <charset val="136"/>
      </rPr>
      <t>列金額相等。</t>
    </r>
    <r>
      <rPr>
        <sz val="10"/>
        <color indexed="30"/>
        <rFont val="標楷體"/>
        <family val="4"/>
        <charset val="136"/>
      </rPr>
      <t/>
    </r>
    <phoneticPr fontId="30" type="noConversion"/>
  </si>
  <si>
    <r>
      <rPr>
        <sz val="12"/>
        <color theme="1"/>
        <rFont val="標楷體"/>
        <family val="4"/>
        <charset val="136"/>
      </rPr>
      <t>本表第</t>
    </r>
    <r>
      <rPr>
        <sz val="12"/>
        <color theme="1"/>
        <rFont val="Times New Roman"/>
        <family val="1"/>
      </rPr>
      <t>(16)</t>
    </r>
    <r>
      <rPr>
        <sz val="12"/>
        <color theme="1"/>
        <rFont val="標楷體"/>
        <family val="4"/>
        <charset val="136"/>
      </rPr>
      <t>欄第</t>
    </r>
    <r>
      <rPr>
        <sz val="12"/>
        <color theme="1"/>
        <rFont val="Times New Roman"/>
        <family val="1"/>
      </rPr>
      <t>(43+44+45+46)</t>
    </r>
    <r>
      <rPr>
        <sz val="12"/>
        <color theme="1"/>
        <rFont val="標楷體"/>
        <family val="4"/>
        <charset val="136"/>
      </rPr>
      <t>列之合計數應與表</t>
    </r>
    <r>
      <rPr>
        <sz val="12"/>
        <color theme="1"/>
        <rFont val="Times New Roman"/>
        <family val="1"/>
      </rPr>
      <t>05-1</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(121)</t>
    </r>
    <r>
      <rPr>
        <sz val="12"/>
        <color theme="1"/>
        <rFont val="標楷體"/>
        <family val="4"/>
        <charset val="136"/>
      </rPr>
      <t>列金額相等。</t>
    </r>
    <r>
      <rPr>
        <sz val="10"/>
        <color indexed="30"/>
        <rFont val="標楷體"/>
        <family val="4"/>
        <charset val="136"/>
      </rPr>
      <t/>
    </r>
    <phoneticPr fontId="30" type="noConversion"/>
  </si>
  <si>
    <r>
      <rPr>
        <sz val="12"/>
        <color theme="1"/>
        <rFont val="標楷體"/>
        <family val="4"/>
        <charset val="136"/>
      </rPr>
      <t>本表第</t>
    </r>
    <r>
      <rPr>
        <sz val="12"/>
        <color theme="1"/>
        <rFont val="Times New Roman"/>
        <family val="1"/>
      </rPr>
      <t>(16)</t>
    </r>
    <r>
      <rPr>
        <sz val="12"/>
        <color theme="1"/>
        <rFont val="標楷體"/>
        <family val="4"/>
        <charset val="136"/>
      </rPr>
      <t>欄第</t>
    </r>
    <r>
      <rPr>
        <sz val="12"/>
        <color theme="1"/>
        <rFont val="Times New Roman"/>
        <family val="1"/>
      </rPr>
      <t>(51+52+53+54)</t>
    </r>
    <r>
      <rPr>
        <sz val="12"/>
        <color theme="1"/>
        <rFont val="標楷體"/>
        <family val="4"/>
        <charset val="136"/>
      </rPr>
      <t>列之合計數應與表</t>
    </r>
    <r>
      <rPr>
        <sz val="12"/>
        <color theme="1"/>
        <rFont val="Times New Roman"/>
        <family val="1"/>
      </rPr>
      <t>05-1</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(151)</t>
    </r>
    <r>
      <rPr>
        <sz val="12"/>
        <color theme="1"/>
        <rFont val="標楷體"/>
        <family val="4"/>
        <charset val="136"/>
      </rPr>
      <t>列金額相等。</t>
    </r>
    <r>
      <rPr>
        <sz val="10"/>
        <color indexed="30"/>
        <rFont val="標楷體"/>
        <family val="4"/>
        <charset val="136"/>
      </rPr>
      <t/>
    </r>
    <phoneticPr fontId="30" type="noConversion"/>
  </si>
  <si>
    <r>
      <rPr>
        <sz val="12"/>
        <color theme="1"/>
        <rFont val="標楷體"/>
        <family val="4"/>
        <charset val="136"/>
      </rPr>
      <t>本表第</t>
    </r>
    <r>
      <rPr>
        <sz val="12"/>
        <color theme="1"/>
        <rFont val="Times New Roman"/>
        <family val="1"/>
      </rPr>
      <t>(16)</t>
    </r>
    <r>
      <rPr>
        <sz val="12"/>
        <color theme="1"/>
        <rFont val="標楷體"/>
        <family val="4"/>
        <charset val="136"/>
      </rPr>
      <t>欄第</t>
    </r>
    <r>
      <rPr>
        <sz val="12"/>
        <color theme="1"/>
        <rFont val="Times New Roman"/>
        <family val="1"/>
      </rPr>
      <t>(30+31+32)</t>
    </r>
    <r>
      <rPr>
        <sz val="12"/>
        <color theme="1"/>
        <rFont val="標楷體"/>
        <family val="4"/>
        <charset val="136"/>
      </rPr>
      <t>列之合計數應與表</t>
    </r>
    <r>
      <rPr>
        <sz val="12"/>
        <color theme="1"/>
        <rFont val="Times New Roman"/>
        <family val="1"/>
      </rPr>
      <t>05-1</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(176)</t>
    </r>
    <r>
      <rPr>
        <sz val="12"/>
        <color theme="1"/>
        <rFont val="標楷體"/>
        <family val="4"/>
        <charset val="136"/>
      </rPr>
      <t>列金額相等。</t>
    </r>
    <r>
      <rPr>
        <sz val="10"/>
        <color indexed="30"/>
        <rFont val="標楷體"/>
        <family val="4"/>
        <charset val="136"/>
      </rPr>
      <t/>
    </r>
    <phoneticPr fontId="30" type="noConversion"/>
  </si>
  <si>
    <r>
      <rPr>
        <sz val="12"/>
        <color theme="1"/>
        <rFont val="標楷體"/>
        <family val="4"/>
        <charset val="136"/>
      </rPr>
      <t>本表第</t>
    </r>
    <r>
      <rPr>
        <sz val="12"/>
        <color theme="1"/>
        <rFont val="Times New Roman"/>
        <family val="1"/>
      </rPr>
      <t>(16)</t>
    </r>
    <r>
      <rPr>
        <sz val="12"/>
        <color theme="1"/>
        <rFont val="標楷體"/>
        <family val="4"/>
        <charset val="136"/>
      </rPr>
      <t>欄第</t>
    </r>
    <r>
      <rPr>
        <sz val="12"/>
        <color theme="1"/>
        <rFont val="Times New Roman"/>
        <family val="1"/>
      </rPr>
      <t>(38+39+40)</t>
    </r>
    <r>
      <rPr>
        <sz val="12"/>
        <color theme="1"/>
        <rFont val="標楷體"/>
        <family val="4"/>
        <charset val="136"/>
      </rPr>
      <t>列之合計數應與表</t>
    </r>
    <r>
      <rPr>
        <sz val="12"/>
        <color theme="1"/>
        <rFont val="Times New Roman"/>
        <family val="1"/>
      </rPr>
      <t>05-1</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(191)</t>
    </r>
    <r>
      <rPr>
        <sz val="12"/>
        <color theme="1"/>
        <rFont val="標楷體"/>
        <family val="4"/>
        <charset val="136"/>
      </rPr>
      <t>列金額相等。</t>
    </r>
    <r>
      <rPr>
        <sz val="10"/>
        <color indexed="30"/>
        <rFont val="標楷體"/>
        <family val="4"/>
        <charset val="136"/>
      </rPr>
      <t/>
    </r>
    <phoneticPr fontId="30" type="noConversion"/>
  </si>
  <si>
    <r>
      <rPr>
        <sz val="12"/>
        <color theme="1"/>
        <rFont val="標楷體"/>
        <family val="4"/>
        <charset val="136"/>
      </rPr>
      <t>本表第</t>
    </r>
    <r>
      <rPr>
        <sz val="12"/>
        <color theme="1"/>
        <rFont val="Times New Roman"/>
        <family val="1"/>
      </rPr>
      <t>(16)</t>
    </r>
    <r>
      <rPr>
        <sz val="12"/>
        <color theme="1"/>
        <rFont val="標楷體"/>
        <family val="4"/>
        <charset val="136"/>
      </rPr>
      <t>欄第</t>
    </r>
    <r>
      <rPr>
        <sz val="12"/>
        <color theme="1"/>
        <rFont val="Times New Roman"/>
        <family val="1"/>
      </rPr>
      <t>(47+48+49)</t>
    </r>
    <r>
      <rPr>
        <sz val="12"/>
        <color theme="1"/>
        <rFont val="標楷體"/>
        <family val="4"/>
        <charset val="136"/>
      </rPr>
      <t>列之合計數應與表</t>
    </r>
    <r>
      <rPr>
        <sz val="12"/>
        <color theme="1"/>
        <rFont val="Times New Roman"/>
        <family val="1"/>
      </rPr>
      <t>05-1</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(132)</t>
    </r>
    <r>
      <rPr>
        <sz val="12"/>
        <color theme="1"/>
        <rFont val="標楷體"/>
        <family val="4"/>
        <charset val="136"/>
      </rPr>
      <t>列金額相等。</t>
    </r>
    <r>
      <rPr>
        <sz val="10"/>
        <color indexed="30"/>
        <rFont val="標楷體"/>
        <family val="4"/>
        <charset val="136"/>
      </rPr>
      <t/>
    </r>
    <phoneticPr fontId="30" type="noConversion"/>
  </si>
  <si>
    <r>
      <rPr>
        <sz val="12"/>
        <color theme="1"/>
        <rFont val="標楷體"/>
        <family val="4"/>
        <charset val="136"/>
      </rPr>
      <t>本表第</t>
    </r>
    <r>
      <rPr>
        <sz val="12"/>
        <color theme="1"/>
        <rFont val="Times New Roman"/>
        <family val="1"/>
      </rPr>
      <t>(16)</t>
    </r>
    <r>
      <rPr>
        <sz val="12"/>
        <color theme="1"/>
        <rFont val="標楷體"/>
        <family val="4"/>
        <charset val="136"/>
      </rPr>
      <t>欄第</t>
    </r>
    <r>
      <rPr>
        <sz val="12"/>
        <color theme="1"/>
        <rFont val="Times New Roman"/>
        <family val="1"/>
      </rPr>
      <t>(55+56+57)</t>
    </r>
    <r>
      <rPr>
        <sz val="12"/>
        <color theme="1"/>
        <rFont val="標楷體"/>
        <family val="4"/>
        <charset val="136"/>
      </rPr>
      <t>列之合計數應與表</t>
    </r>
    <r>
      <rPr>
        <sz val="12"/>
        <color theme="1"/>
        <rFont val="Times New Roman"/>
        <family val="1"/>
      </rPr>
      <t>05-1</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(162)</t>
    </r>
    <r>
      <rPr>
        <sz val="12"/>
        <color theme="1"/>
        <rFont val="標楷體"/>
        <family val="4"/>
        <charset val="136"/>
      </rPr>
      <t>列金額相等。</t>
    </r>
    <r>
      <rPr>
        <sz val="10"/>
        <color indexed="30"/>
        <rFont val="標楷體"/>
        <family val="4"/>
        <charset val="136"/>
      </rPr>
      <t/>
    </r>
    <phoneticPr fontId="30" type="noConversion"/>
  </si>
  <si>
    <r>
      <rPr>
        <sz val="12"/>
        <color theme="1"/>
        <rFont val="標楷體"/>
        <family val="4"/>
        <charset val="136"/>
      </rPr>
      <t>表</t>
    </r>
    <r>
      <rPr>
        <sz val="12"/>
        <color theme="1"/>
        <rFont val="Times New Roman"/>
        <family val="1"/>
      </rPr>
      <t>12-1</t>
    </r>
    <r>
      <rPr>
        <sz val="12"/>
        <color theme="1"/>
        <rFont val="標楷體"/>
        <family val="4"/>
        <charset val="136"/>
      </rPr>
      <t>：受益憑證及國外表彰基金餘額明細表</t>
    </r>
    <phoneticPr fontId="30" type="noConversion"/>
  </si>
  <si>
    <r>
      <rPr>
        <sz val="12"/>
        <color theme="1"/>
        <rFont val="標楷體"/>
        <family val="4"/>
        <charset val="136"/>
      </rPr>
      <t>單位：新台幣元</t>
    </r>
    <r>
      <rPr>
        <sz val="12"/>
        <color theme="1"/>
        <rFont val="Times New Roman"/>
        <family val="1"/>
      </rPr>
      <t xml:space="preserve">, %, </t>
    </r>
    <r>
      <rPr>
        <sz val="12"/>
        <color theme="1"/>
        <rFont val="標楷體"/>
        <family val="4"/>
        <charset val="136"/>
      </rPr>
      <t>千股</t>
    </r>
    <phoneticPr fontId="28" type="noConversion"/>
  </si>
  <si>
    <r>
      <rPr>
        <b/>
        <sz val="12"/>
        <color theme="1"/>
        <rFont val="標楷體"/>
        <family val="4"/>
        <charset val="136"/>
      </rPr>
      <t>證券代號</t>
    </r>
  </si>
  <si>
    <r>
      <rPr>
        <b/>
        <sz val="12"/>
        <color theme="1"/>
        <rFont val="標楷體"/>
        <family val="4"/>
        <charset val="136"/>
      </rPr>
      <t>證券名稱</t>
    </r>
  </si>
  <si>
    <r>
      <rPr>
        <b/>
        <sz val="12"/>
        <color theme="1"/>
        <rFont val="標楷體"/>
        <family val="4"/>
        <charset val="136"/>
      </rPr>
      <t>證券種類</t>
    </r>
  </si>
  <si>
    <r>
      <rPr>
        <b/>
        <sz val="12"/>
        <color theme="1"/>
        <rFont val="標楷體"/>
        <family val="4"/>
        <charset val="136"/>
      </rPr>
      <t>發行機構</t>
    </r>
  </si>
  <si>
    <r>
      <rPr>
        <b/>
        <sz val="12"/>
        <color theme="1"/>
        <rFont val="標楷體"/>
        <family val="4"/>
        <charset val="136"/>
      </rPr>
      <t>投資型態</t>
    </r>
  </si>
  <si>
    <r>
      <rPr>
        <b/>
        <sz val="12"/>
        <color theme="1"/>
        <rFont val="標楷體"/>
        <family val="4"/>
        <charset val="136"/>
      </rPr>
      <t>管理機構</t>
    </r>
  </si>
  <si>
    <r>
      <rPr>
        <b/>
        <sz val="12"/>
        <color theme="1"/>
        <rFont val="標楷體"/>
        <family val="4"/>
        <charset val="136"/>
      </rPr>
      <t>持有資產幣別</t>
    </r>
  </si>
  <si>
    <r>
      <rPr>
        <b/>
        <sz val="12"/>
        <color theme="1"/>
        <rFont val="標楷體"/>
        <family val="4"/>
        <charset val="136"/>
      </rPr>
      <t>持有單位數</t>
    </r>
  </si>
  <si>
    <r>
      <rPr>
        <b/>
        <sz val="12"/>
        <color theme="1"/>
        <rFont val="標楷體"/>
        <family val="4"/>
        <charset val="136"/>
      </rPr>
      <t>帳載金額占該基金規模比率</t>
    </r>
    <phoneticPr fontId="30" type="noConversion"/>
  </si>
  <si>
    <r>
      <rPr>
        <b/>
        <sz val="12"/>
        <color theme="1"/>
        <rFont val="標楷體"/>
        <family val="4"/>
        <charset val="136"/>
      </rPr>
      <t>本期增加帳載金額</t>
    </r>
    <phoneticPr fontId="30" type="noConversion"/>
  </si>
  <si>
    <r>
      <rPr>
        <b/>
        <sz val="12"/>
        <color theme="1"/>
        <rFont val="標楷體"/>
        <family val="4"/>
        <charset val="136"/>
      </rPr>
      <t>本期減少帳載金額</t>
    </r>
    <phoneticPr fontId="30" type="noConversion"/>
  </si>
  <si>
    <r>
      <rPr>
        <b/>
        <sz val="12"/>
        <color theme="1"/>
        <rFont val="標楷體"/>
        <family val="4"/>
        <charset val="136"/>
      </rPr>
      <t>期末帳載金額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0" type="noConversion"/>
  </si>
  <si>
    <r>
      <rPr>
        <b/>
        <sz val="12"/>
        <color theme="1"/>
        <rFont val="標楷體"/>
        <family val="4"/>
        <charset val="136"/>
      </rPr>
      <t>最近收盤日公允價值或淨值總金額</t>
    </r>
    <phoneticPr fontId="28" type="noConversion"/>
  </si>
  <si>
    <r>
      <rPr>
        <b/>
        <sz val="12"/>
        <color theme="1"/>
        <rFont val="標楷體"/>
        <family val="4"/>
        <charset val="136"/>
      </rPr>
      <t>未實現損益</t>
    </r>
    <phoneticPr fontId="32" type="noConversion"/>
  </si>
  <si>
    <r>
      <rPr>
        <b/>
        <sz val="12"/>
        <color theme="1"/>
        <rFont val="標楷體"/>
        <family val="4"/>
        <charset val="136"/>
      </rPr>
      <t>帳載金額占資金總額比率</t>
    </r>
    <phoneticPr fontId="30" type="noConversion"/>
  </si>
  <si>
    <r>
      <rPr>
        <b/>
        <sz val="12"/>
        <color theme="1"/>
        <rFont val="標楷體"/>
        <family val="4"/>
        <charset val="136"/>
      </rPr>
      <t>取得成本</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</si>
  <si>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11)</t>
    </r>
    <phoneticPr fontId="30" type="noConversion"/>
  </si>
  <si>
    <r>
      <rPr>
        <b/>
        <sz val="12"/>
        <color theme="1"/>
        <rFont val="標楷體"/>
        <family val="4"/>
        <charset val="136"/>
      </rPr>
      <t>是否為關係人</t>
    </r>
  </si>
  <si>
    <r>
      <rPr>
        <b/>
        <sz val="12"/>
        <color theme="1"/>
        <rFont val="標楷體"/>
        <family val="4"/>
        <charset val="136"/>
      </rPr>
      <t>規模</t>
    </r>
  </si>
  <si>
    <r>
      <rPr>
        <b/>
        <sz val="12"/>
        <color theme="1"/>
        <rFont val="標楷體"/>
        <family val="4"/>
        <charset val="136"/>
      </rPr>
      <t>成立年期</t>
    </r>
  </si>
  <si>
    <r>
      <rPr>
        <b/>
        <sz val="12"/>
        <color theme="1"/>
        <rFont val="標楷體"/>
        <family val="4"/>
        <charset val="136"/>
      </rPr>
      <t>非以公允價值評價者</t>
    </r>
    <phoneticPr fontId="28" type="noConversion"/>
  </si>
  <si>
    <r>
      <rPr>
        <b/>
        <sz val="12"/>
        <color theme="1"/>
        <rFont val="標楷體"/>
        <family val="4"/>
        <charset val="136"/>
      </rPr>
      <t>以公允價值評價者</t>
    </r>
  </si>
  <si>
    <r>
      <rPr>
        <sz val="12"/>
        <color theme="1"/>
        <rFont val="標楷體"/>
        <family val="4"/>
        <charset val="136"/>
      </rPr>
      <t>註</t>
    </r>
    <r>
      <rPr>
        <sz val="12"/>
        <color theme="1"/>
        <rFont val="Times New Roman"/>
        <family val="1"/>
      </rPr>
      <t>:</t>
    </r>
    <phoneticPr fontId="32" type="noConversion"/>
  </si>
  <si>
    <r>
      <rPr>
        <sz val="12"/>
        <color theme="1"/>
        <rFont val="標楷體"/>
        <family val="4"/>
        <charset val="136"/>
      </rPr>
      <t>證券及管理機構代號請洽由財團法人保險事業發展中心統一配賦。</t>
    </r>
    <phoneticPr fontId="30"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</si>
  <si>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0" type="noConversion"/>
  </si>
  <si>
    <r>
      <rPr>
        <sz val="12"/>
        <color theme="1"/>
        <rFont val="標楷體"/>
        <family val="4"/>
        <charset val="136"/>
      </rPr>
      <t>投資型態請依序填列</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C.</t>
    </r>
    <r>
      <rPr>
        <sz val="12"/>
        <color theme="1"/>
        <rFont val="標楷體"/>
        <family val="4"/>
        <charset val="136"/>
      </rPr>
      <t>按攤銷後成本衡量之金融資產</t>
    </r>
    <r>
      <rPr>
        <sz val="12"/>
        <color theme="1"/>
        <rFont val="Times New Roman"/>
        <family val="1"/>
      </rPr>
      <t>,D.</t>
    </r>
    <r>
      <rPr>
        <sz val="12"/>
        <color theme="1"/>
        <rFont val="標楷體"/>
        <family val="4"/>
        <charset val="136"/>
      </rPr>
      <t>其他金融資產。</t>
    </r>
    <phoneticPr fontId="30" type="noConversion"/>
  </si>
  <si>
    <r>
      <rPr>
        <sz val="12"/>
        <color theme="1"/>
        <rFont val="標楷體"/>
        <family val="4"/>
        <charset val="136"/>
      </rPr>
      <t>管理機構規模欄請填列管理機構所管理基金總資產淨值幾億美元（請以期末匯率換算</t>
    </r>
    <r>
      <rPr>
        <sz val="12"/>
        <color theme="1"/>
        <rFont val="Times New Roman"/>
        <family val="1"/>
      </rPr>
      <t>,</t>
    </r>
    <r>
      <rPr>
        <sz val="12"/>
        <color theme="1"/>
        <rFont val="標楷體"/>
        <family val="4"/>
        <charset val="136"/>
      </rPr>
      <t>若屬非美元資產請換算為美元資產），國內投資免填。</t>
    </r>
    <phoneticPr fontId="30" type="noConversion"/>
  </si>
  <si>
    <r>
      <rPr>
        <sz val="12"/>
        <color theme="1"/>
        <rFont val="標楷體"/>
        <family val="4"/>
        <charset val="136"/>
      </rPr>
      <t>基金規模與管理機構規模及成立年期均以購買時點認計，並得自九十三年一月一日以後新購之標的予以填列，國內投資免填。</t>
    </r>
    <phoneticPr fontId="30" type="noConversion"/>
  </si>
  <si>
    <r>
      <rPr>
        <sz val="12"/>
        <color theme="1"/>
        <rFont val="標楷體"/>
        <family val="4"/>
        <charset val="136"/>
      </rPr>
      <t>本表均含國內外投資，若屬國外投資者於持有資產幣別請填該幣別代號如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，並請以期末匯率換算為新台幣帳面價值。</t>
    </r>
    <phoneticPr fontId="30" type="noConversion"/>
  </si>
  <si>
    <r>
      <rPr>
        <sz val="12"/>
        <color theme="1"/>
        <rFont val="標楷體"/>
        <family val="4"/>
        <charset val="136"/>
      </rPr>
      <t>保管情形請填保管機構名稱及帳號，若屬集保帳戶請填集保。</t>
    </r>
    <phoneticPr fontId="30" type="noConversion"/>
  </si>
  <si>
    <r>
      <rPr>
        <sz val="12"/>
        <color theme="1"/>
        <rFont val="標楷體"/>
        <family val="4"/>
        <charset val="136"/>
      </rPr>
      <t>係指依資產負債表日前半年每日收盤價計算之算術平均價格。</t>
    </r>
    <phoneticPr fontId="30"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</si>
  <si>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phoneticPr fontId="28" type="noConversion"/>
  </si>
  <si>
    <r>
      <rPr>
        <sz val="12"/>
        <color theme="1"/>
        <rFont val="標楷體"/>
        <family val="4"/>
        <charset val="136"/>
      </rPr>
      <t>單位：新台幣元</t>
    </r>
    <r>
      <rPr>
        <sz val="12"/>
        <color theme="1"/>
        <rFont val="Times New Roman"/>
        <family val="1"/>
      </rPr>
      <t>, %</t>
    </r>
    <phoneticPr fontId="30" type="noConversion"/>
  </si>
  <si>
    <r>
      <rPr>
        <sz val="12"/>
        <color theme="1"/>
        <rFont val="標楷體"/>
        <family val="4"/>
        <charset val="136"/>
      </rPr>
      <t>列號</t>
    </r>
  </si>
  <si>
    <r>
      <rPr>
        <sz val="12"/>
        <color theme="1"/>
        <rFont val="標楷體"/>
        <family val="4"/>
        <charset val="136"/>
      </rPr>
      <t>證券種類</t>
    </r>
  </si>
  <si>
    <r>
      <rPr>
        <sz val="12"/>
        <color theme="1"/>
        <rFont val="標楷體"/>
        <family val="4"/>
        <charset val="136"/>
      </rPr>
      <t>國內投資</t>
    </r>
  </si>
  <si>
    <r>
      <rPr>
        <sz val="12"/>
        <color theme="1"/>
        <rFont val="標楷體"/>
        <family val="4"/>
        <charset val="136"/>
      </rPr>
      <t>國外投資</t>
    </r>
  </si>
  <si>
    <r>
      <rPr>
        <sz val="12"/>
        <color theme="1"/>
        <rFont val="標楷體"/>
        <family val="4"/>
        <charset val="136"/>
      </rPr>
      <t>國內外投資合計</t>
    </r>
  </si>
  <si>
    <r>
      <rPr>
        <sz val="12"/>
        <color theme="1"/>
        <rFont val="標楷體"/>
        <family val="4"/>
        <charset val="136"/>
      </rPr>
      <t>備註</t>
    </r>
  </si>
  <si>
    <r>
      <rPr>
        <sz val="12"/>
        <color theme="1"/>
        <rFont val="標楷體"/>
        <family val="4"/>
        <charset val="136"/>
      </rPr>
      <t>帳載金額</t>
    </r>
    <phoneticPr fontId="30" type="noConversion"/>
  </si>
  <si>
    <r>
      <rPr>
        <sz val="12"/>
        <color theme="1"/>
        <rFont val="標楷體"/>
        <family val="4"/>
        <charset val="136"/>
      </rPr>
      <t>最近期成交日公允價值總金額</t>
    </r>
    <phoneticPr fontId="30" type="noConversion"/>
  </si>
  <si>
    <r>
      <rPr>
        <sz val="12"/>
        <color theme="1"/>
        <rFont val="標楷體"/>
        <family val="4"/>
        <charset val="136"/>
      </rPr>
      <t>未實現損益</t>
    </r>
    <r>
      <rPr>
        <sz val="12"/>
        <color theme="1"/>
        <rFont val="Times New Roman"/>
        <family val="1"/>
      </rPr>
      <t>-</t>
    </r>
    <r>
      <rPr>
        <sz val="12"/>
        <color theme="1"/>
        <rFont val="標楷體"/>
        <family val="4"/>
        <charset val="136"/>
      </rPr>
      <t>非以公允價值評價者</t>
    </r>
    <phoneticPr fontId="32" type="noConversion"/>
  </si>
  <si>
    <r>
      <rPr>
        <sz val="12"/>
        <color theme="1"/>
        <rFont val="標楷體"/>
        <family val="4"/>
        <charset val="136"/>
      </rPr>
      <t>未實現損益</t>
    </r>
    <r>
      <rPr>
        <sz val="12"/>
        <color theme="1"/>
        <rFont val="Times New Roman"/>
        <family val="1"/>
      </rPr>
      <t>-</t>
    </r>
    <r>
      <rPr>
        <sz val="12"/>
        <color theme="1"/>
        <rFont val="標楷體"/>
        <family val="4"/>
        <charset val="136"/>
      </rPr>
      <t>以公允價值評價者</t>
    </r>
  </si>
  <si>
    <r>
      <rPr>
        <sz val="12"/>
        <color theme="1"/>
        <rFont val="標楷體"/>
        <family val="4"/>
        <charset val="136"/>
      </rPr>
      <t>總計</t>
    </r>
    <r>
      <rPr>
        <sz val="12"/>
        <color theme="1"/>
        <rFont val="Times New Roman"/>
        <family val="1"/>
      </rPr>
      <t>(</t>
    </r>
    <r>
      <rPr>
        <sz val="12"/>
        <color theme="1"/>
        <rFont val="標楷體"/>
        <family val="4"/>
        <charset val="136"/>
      </rPr>
      <t>交易對象</t>
    </r>
    <r>
      <rPr>
        <sz val="12"/>
        <color theme="1"/>
        <rFont val="Times New Roman"/>
        <family val="1"/>
      </rPr>
      <t>)</t>
    </r>
  </si>
  <si>
    <r>
      <rPr>
        <sz val="12"/>
        <color theme="1"/>
        <rFont val="標楷體"/>
        <family val="4"/>
        <charset val="136"/>
      </rPr>
      <t>關係人公司債投資：</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</si>
  <si>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</si>
  <si>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phoneticPr fontId="30" type="noConversion"/>
  </si>
  <si>
    <r>
      <rPr>
        <sz val="12"/>
        <color theme="1"/>
        <rFont val="標楷體"/>
        <family val="4"/>
        <charset val="136"/>
      </rPr>
      <t>透過其他綜合損益按公允價值衡量之金融資產</t>
    </r>
    <phoneticPr fontId="30" type="noConversion"/>
  </si>
  <si>
    <r>
      <rPr>
        <sz val="12"/>
        <color theme="1"/>
        <rFont val="標楷體"/>
        <family val="4"/>
        <charset val="136"/>
      </rPr>
      <t>按攤銷後成本衡量之金融資產</t>
    </r>
    <phoneticPr fontId="30" type="noConversion"/>
  </si>
  <si>
    <r>
      <rPr>
        <sz val="12"/>
        <color theme="1"/>
        <rFont val="標楷體"/>
        <family val="4"/>
        <charset val="136"/>
      </rPr>
      <t>非關係人公司債投資：</t>
    </r>
    <phoneticPr fontId="30" type="noConversion"/>
  </si>
  <si>
    <r>
      <rPr>
        <sz val="12"/>
        <color theme="1"/>
        <rFont val="標楷體"/>
        <family val="4"/>
        <charset val="136"/>
      </rPr>
      <t>小計</t>
    </r>
  </si>
  <si>
    <r>
      <rPr>
        <sz val="12"/>
        <color theme="1"/>
        <rFont val="標楷體"/>
        <family val="4"/>
        <charset val="136"/>
      </rPr>
      <t>總計</t>
    </r>
    <r>
      <rPr>
        <sz val="12"/>
        <color theme="1"/>
        <rFont val="Times New Roman"/>
        <family val="1"/>
      </rPr>
      <t>(</t>
    </r>
    <r>
      <rPr>
        <sz val="12"/>
        <color theme="1"/>
        <rFont val="標楷體"/>
        <family val="4"/>
        <charset val="136"/>
      </rPr>
      <t>交易種類</t>
    </r>
    <r>
      <rPr>
        <sz val="12"/>
        <color theme="1"/>
        <rFont val="Times New Roman"/>
        <family val="1"/>
      </rPr>
      <t>)</t>
    </r>
  </si>
  <si>
    <r>
      <rPr>
        <sz val="12"/>
        <color theme="1"/>
        <rFont val="標楷體"/>
        <family val="4"/>
        <charset val="136"/>
      </rPr>
      <t>上市公司債</t>
    </r>
  </si>
  <si>
    <r>
      <rPr>
        <sz val="12"/>
        <color theme="1"/>
        <rFont val="標楷體"/>
        <family val="4"/>
        <charset val="136"/>
      </rPr>
      <t>上櫃公司債</t>
    </r>
  </si>
  <si>
    <r>
      <rPr>
        <sz val="12"/>
        <color theme="1"/>
        <rFont val="標楷體"/>
        <family val="4"/>
        <charset val="136"/>
      </rPr>
      <t>興櫃公司債</t>
    </r>
  </si>
  <si>
    <r>
      <rPr>
        <sz val="12"/>
        <color theme="1"/>
        <rFont val="標楷體"/>
        <family val="4"/>
        <charset val="136"/>
      </rPr>
      <t>非屬上市上櫃興櫃之其他公司債</t>
    </r>
  </si>
  <si>
    <r>
      <rPr>
        <sz val="12"/>
        <color theme="1"/>
        <rFont val="標楷體"/>
        <family val="4"/>
        <charset val="136"/>
      </rPr>
      <t>創業投資事業公司債</t>
    </r>
    <phoneticPr fontId="30" type="noConversion"/>
  </si>
  <si>
    <r>
      <rPr>
        <sz val="12"/>
        <color theme="1"/>
        <rFont val="標楷體"/>
        <family val="4"/>
        <charset val="136"/>
      </rPr>
      <t>有擔保公司債</t>
    </r>
    <phoneticPr fontId="30" type="noConversion"/>
  </si>
  <si>
    <r>
      <rPr>
        <sz val="12"/>
        <color theme="1"/>
        <rFont val="標楷體"/>
        <family val="4"/>
        <charset val="136"/>
      </rPr>
      <t>無擔保公司債</t>
    </r>
    <phoneticPr fontId="30" type="noConversion"/>
  </si>
  <si>
    <r>
      <rPr>
        <sz val="12"/>
        <color theme="1"/>
        <rFont val="標楷體"/>
        <family val="4"/>
        <charset val="136"/>
      </rPr>
      <t>可轉換公司債及附認股權公司債</t>
    </r>
    <phoneticPr fontId="28" type="noConversion"/>
  </si>
  <si>
    <r>
      <rPr>
        <sz val="12"/>
        <color theme="1"/>
        <rFont val="標楷體"/>
        <family val="4"/>
        <charset val="136"/>
      </rPr>
      <t>私募公司債</t>
    </r>
    <phoneticPr fontId="30" type="noConversion"/>
  </si>
  <si>
    <r>
      <rPr>
        <sz val="12"/>
        <color theme="1"/>
        <rFont val="標楷體"/>
        <family val="4"/>
        <charset val="136"/>
      </rPr>
      <t>專案運用公共及社會福利事業投資</t>
    </r>
    <phoneticPr fontId="30" type="noConversion"/>
  </si>
  <si>
    <r>
      <rPr>
        <sz val="12"/>
        <color theme="1"/>
        <rFont val="標楷體"/>
        <family val="4"/>
        <charset val="136"/>
      </rPr>
      <t>總計</t>
    </r>
    <r>
      <rPr>
        <sz val="12"/>
        <color theme="1"/>
        <rFont val="Times New Roman"/>
        <family val="1"/>
      </rPr>
      <t>(</t>
    </r>
    <r>
      <rPr>
        <sz val="12"/>
        <color theme="1"/>
        <rFont val="標楷體"/>
        <family val="4"/>
        <charset val="136"/>
      </rPr>
      <t>具資本性質債券</t>
    </r>
    <r>
      <rPr>
        <sz val="12"/>
        <color theme="1"/>
        <rFont val="Times New Roman"/>
        <family val="1"/>
      </rPr>
      <t>)</t>
    </r>
    <phoneticPr fontId="30" type="noConversion"/>
  </si>
  <si>
    <r>
      <rPr>
        <sz val="12"/>
        <color theme="1"/>
        <rFont val="標楷體"/>
        <family val="4"/>
        <charset val="136"/>
      </rPr>
      <t>具控制與從屬關係</t>
    </r>
    <phoneticPr fontId="30" type="noConversion"/>
  </si>
  <si>
    <r>
      <rPr>
        <sz val="12"/>
        <color theme="1"/>
        <rFont val="標楷體"/>
        <family val="4"/>
        <charset val="136"/>
      </rPr>
      <t>投資保險相關事業</t>
    </r>
    <phoneticPr fontId="30" type="noConversion"/>
  </si>
  <si>
    <r>
      <rPr>
        <sz val="12"/>
        <color theme="1"/>
        <rFont val="標楷體"/>
        <family val="4"/>
        <charset val="136"/>
      </rPr>
      <t>投資非保險相關事業</t>
    </r>
    <phoneticPr fontId="30" type="noConversion"/>
  </si>
  <si>
    <r>
      <rPr>
        <sz val="12"/>
        <color theme="1"/>
        <rFont val="標楷體"/>
        <family val="4"/>
        <charset val="136"/>
      </rPr>
      <t>非控制與從屬關係</t>
    </r>
    <phoneticPr fontId="30" type="noConversion"/>
  </si>
  <si>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</si>
  <si>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rPr>
        <sz val="12"/>
        <color theme="1"/>
        <rFont val="標楷體"/>
        <family val="4"/>
        <charset val="136"/>
      </rPr>
      <t>期末公司債投資餘額</t>
    </r>
    <r>
      <rPr>
        <sz val="12"/>
        <color theme="1"/>
        <rFont val="Times New Roman"/>
        <family val="1"/>
      </rPr>
      <t>(</t>
    </r>
    <r>
      <rPr>
        <sz val="12"/>
        <color theme="1"/>
        <rFont val="標楷體"/>
        <family val="4"/>
        <charset val="136"/>
      </rPr>
      <t>列</t>
    </r>
    <r>
      <rPr>
        <sz val="12"/>
        <color theme="1"/>
        <rFont val="Times New Roman"/>
        <family val="1"/>
      </rPr>
      <t>16)</t>
    </r>
    <phoneticPr fontId="30" type="noConversion"/>
  </si>
  <si>
    <r>
      <rPr>
        <sz val="12"/>
        <color theme="1"/>
        <rFont val="標楷體"/>
        <family val="4"/>
        <charset val="136"/>
      </rPr>
      <t>列</t>
    </r>
    <r>
      <rPr>
        <sz val="12"/>
        <color theme="1"/>
        <rFont val="Times New Roman"/>
        <family val="1"/>
      </rPr>
      <t>17</t>
    </r>
    <r>
      <rPr>
        <sz val="12"/>
        <color theme="1"/>
        <rFont val="標楷體"/>
        <family val="4"/>
        <charset val="136"/>
      </rPr>
      <t>至列</t>
    </r>
    <r>
      <rPr>
        <sz val="12"/>
        <color theme="1"/>
        <rFont val="Times New Roman"/>
        <family val="1"/>
      </rPr>
      <t>22</t>
    </r>
    <r>
      <rPr>
        <sz val="12"/>
        <color theme="1"/>
        <rFont val="標楷體"/>
        <family val="4"/>
        <charset val="136"/>
      </rPr>
      <t>屬於屬性分類無需加總。</t>
    </r>
    <phoneticPr fontId="30" type="noConversion"/>
  </si>
  <si>
    <r>
      <rPr>
        <sz val="12"/>
        <color theme="1"/>
        <rFont val="標楷體"/>
        <family val="4"/>
        <charset val="136"/>
      </rPr>
      <t>小計應與「表</t>
    </r>
    <r>
      <rPr>
        <sz val="12"/>
        <color theme="1"/>
        <rFont val="Times New Roman"/>
        <family val="1"/>
      </rPr>
      <t>11-1</t>
    </r>
    <r>
      <rPr>
        <sz val="12"/>
        <color theme="1"/>
        <rFont val="標楷體"/>
        <family val="4"/>
        <charset val="136"/>
      </rPr>
      <t>：公司債餘額明細表」第</t>
    </r>
    <r>
      <rPr>
        <sz val="12"/>
        <color theme="1"/>
        <rFont val="Times New Roman"/>
        <family val="1"/>
      </rPr>
      <t>(14)</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30"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</si>
  <si>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phoneticPr fontId="30" type="noConversion"/>
  </si>
  <si>
    <r>
      <rPr>
        <b/>
        <sz val="12"/>
        <color theme="1"/>
        <rFont val="標楷體"/>
        <family val="4"/>
        <charset val="136"/>
      </rPr>
      <t>是否為專案運用公共及社會福利事業投資</t>
    </r>
    <phoneticPr fontId="30" type="noConversion"/>
  </si>
  <si>
    <r>
      <rPr>
        <b/>
        <sz val="12"/>
        <color theme="1"/>
        <rFont val="標楷體"/>
        <family val="4"/>
        <charset val="136"/>
      </rPr>
      <t>是否為具資本性質債券</t>
    </r>
    <phoneticPr fontId="30" type="noConversion"/>
  </si>
  <si>
    <r>
      <rPr>
        <b/>
        <sz val="12"/>
        <color theme="1"/>
        <rFont val="標楷體"/>
        <family val="4"/>
        <charset val="136"/>
      </rPr>
      <t>是否屬實質互相投資之具資本性質債券</t>
    </r>
    <phoneticPr fontId="30" type="noConversion"/>
  </si>
  <si>
    <r>
      <rPr>
        <b/>
        <sz val="12"/>
        <color theme="1"/>
        <rFont val="標楷體"/>
        <family val="4"/>
        <charset val="136"/>
      </rPr>
      <t>發行公司隸屬國家</t>
    </r>
  </si>
  <si>
    <r>
      <rPr>
        <b/>
        <sz val="12"/>
        <color theme="1"/>
        <rFont val="標楷體"/>
        <family val="4"/>
        <charset val="136"/>
      </rPr>
      <t>是否為擔保公司債</t>
    </r>
  </si>
  <si>
    <r>
      <rPr>
        <b/>
        <sz val="12"/>
        <color theme="1"/>
        <rFont val="標楷體"/>
        <family val="4"/>
        <charset val="136"/>
      </rPr>
      <t>交易市場型態</t>
    </r>
  </si>
  <si>
    <r>
      <rPr>
        <b/>
        <sz val="12"/>
        <color theme="1"/>
        <rFont val="標楷體"/>
        <family val="4"/>
        <charset val="136"/>
      </rPr>
      <t>到期
年月日</t>
    </r>
  </si>
  <si>
    <r>
      <rPr>
        <b/>
        <sz val="12"/>
        <color theme="1"/>
        <rFont val="標楷體"/>
        <family val="4"/>
        <charset val="136"/>
      </rPr>
      <t>帳載金額占該發行公司債之公司業主權益比率</t>
    </r>
    <r>
      <rPr>
        <b/>
        <sz val="12"/>
        <color theme="1"/>
        <rFont val="Times New Roman"/>
        <family val="1"/>
      </rPr>
      <t>%</t>
    </r>
    <phoneticPr fontId="30" type="noConversion"/>
  </si>
  <si>
    <r>
      <rPr>
        <b/>
        <sz val="12"/>
        <color theme="1"/>
        <rFont val="標楷體"/>
        <family val="4"/>
        <charset val="136"/>
      </rPr>
      <t>最近期成交日公允價值總金額</t>
    </r>
    <phoneticPr fontId="30" type="noConversion"/>
  </si>
  <si>
    <r>
      <rPr>
        <b/>
        <sz val="12"/>
        <color theme="1"/>
        <rFont val="標楷體"/>
        <family val="4"/>
        <charset val="136"/>
      </rPr>
      <t>信用評等機構</t>
    </r>
  </si>
  <si>
    <r>
      <rPr>
        <b/>
        <sz val="12"/>
        <color theme="1"/>
        <rFont val="標楷體"/>
        <family val="4"/>
        <charset val="136"/>
      </rPr>
      <t>評等等級</t>
    </r>
  </si>
  <si>
    <r>
      <rPr>
        <sz val="12"/>
        <color theme="1"/>
        <rFont val="標楷體"/>
        <family val="4"/>
        <charset val="136"/>
      </rPr>
      <t>信用評等機構填列如</t>
    </r>
    <r>
      <rPr>
        <sz val="12"/>
        <color theme="1"/>
        <rFont val="Times New Roman"/>
        <family val="1"/>
      </rPr>
      <t>A.S&amp;P, B.AM Best, C.Moody's, D.Fitch, E.tw, F.</t>
    </r>
    <r>
      <rPr>
        <sz val="12"/>
        <color theme="1"/>
        <rFont val="標楷體"/>
        <family val="4"/>
        <charset val="136"/>
      </rPr>
      <t>其他。</t>
    </r>
    <phoneticPr fontId="28" type="noConversion"/>
  </si>
  <si>
    <r>
      <rPr>
        <sz val="12"/>
        <color theme="1"/>
        <rFont val="標楷體"/>
        <family val="4"/>
        <charset val="136"/>
      </rPr>
      <t>評等等級請依信用評等機構所列填寫，並以最近一年之評等資料填寫，若無信用評等者請填無。</t>
    </r>
    <phoneticPr fontId="30" type="noConversion"/>
  </si>
  <si>
    <r>
      <rPr>
        <sz val="12"/>
        <color theme="1"/>
        <rFont val="標楷體"/>
        <family val="4"/>
        <charset val="136"/>
      </rPr>
      <t>投資型態請依序填列</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xml:space="preserve">, </t>
    </r>
    <phoneticPr fontId="30" type="noConversion"/>
  </si>
  <si>
    <r>
      <t>C.</t>
    </r>
    <r>
      <rPr>
        <sz val="12"/>
        <color theme="1"/>
        <rFont val="標楷體"/>
        <family val="4"/>
        <charset val="136"/>
      </rPr>
      <t>按攤銷後成本衡量之金融資產</t>
    </r>
    <r>
      <rPr>
        <sz val="12"/>
        <color theme="1"/>
        <rFont val="Times New Roman"/>
        <family val="1"/>
      </rPr>
      <t>(</t>
    </r>
    <r>
      <rPr>
        <sz val="12"/>
        <color theme="1"/>
        <rFont val="標楷體"/>
        <family val="4"/>
        <charset val="136"/>
      </rPr>
      <t>以上均含其他、存出抵繳保證金、財務危機之公司債券等</t>
    </r>
    <r>
      <rPr>
        <sz val="12"/>
        <color theme="1"/>
        <rFont val="Times New Roman"/>
        <family val="1"/>
      </rPr>
      <t>)</t>
    </r>
    <r>
      <rPr>
        <sz val="12"/>
        <color theme="1"/>
        <rFont val="標楷體"/>
        <family val="4"/>
        <charset val="136"/>
      </rPr>
      <t>。</t>
    </r>
    <phoneticPr fontId="30" type="noConversion"/>
  </si>
  <si>
    <r>
      <rPr>
        <sz val="12"/>
        <color theme="1"/>
        <rFont val="標楷體"/>
        <family val="4"/>
        <charset val="136"/>
      </rPr>
      <t>是否為專案運用公共及社會福利事業投資請依序填列</t>
    </r>
    <r>
      <rPr>
        <sz val="12"/>
        <color theme="1"/>
        <rFont val="Times New Roman"/>
        <family val="1"/>
      </rPr>
      <t>A.</t>
    </r>
    <r>
      <rPr>
        <sz val="12"/>
        <color theme="1"/>
        <rFont val="標楷體"/>
        <family val="4"/>
        <charset val="136"/>
      </rPr>
      <t>專案運用</t>
    </r>
    <r>
      <rPr>
        <sz val="12"/>
        <color theme="1"/>
        <rFont val="Times New Roman"/>
        <family val="1"/>
      </rPr>
      <t>-</t>
    </r>
    <r>
      <rPr>
        <sz val="12"/>
        <color theme="1"/>
        <rFont val="標楷體"/>
        <family val="4"/>
        <charset val="136"/>
      </rPr>
      <t>非創業投資</t>
    </r>
    <r>
      <rPr>
        <sz val="12"/>
        <color theme="1"/>
        <rFont val="Times New Roman"/>
        <family val="1"/>
      </rPr>
      <t>, B.</t>
    </r>
    <r>
      <rPr>
        <sz val="12"/>
        <color theme="1"/>
        <rFont val="標楷體"/>
        <family val="4"/>
        <charset val="136"/>
      </rPr>
      <t>專案運用</t>
    </r>
    <r>
      <rPr>
        <sz val="12"/>
        <color theme="1"/>
        <rFont val="Times New Roman"/>
        <family val="1"/>
      </rPr>
      <t>-</t>
    </r>
    <r>
      <rPr>
        <sz val="12"/>
        <color theme="1"/>
        <rFont val="標楷體"/>
        <family val="4"/>
        <charset val="136"/>
      </rPr>
      <t>創業投資</t>
    </r>
    <r>
      <rPr>
        <sz val="12"/>
        <color theme="1"/>
        <rFont val="Times New Roman"/>
        <family val="1"/>
      </rPr>
      <t>, C.</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D.</t>
    </r>
    <r>
      <rPr>
        <sz val="12"/>
        <color theme="1"/>
        <rFont val="標楷體"/>
        <family val="4"/>
        <charset val="136"/>
      </rPr>
      <t>非屬專案運用公共及社會福利事業投資。</t>
    </r>
    <phoneticPr fontId="30" type="noConversion"/>
  </si>
  <si>
    <r>
      <rPr>
        <sz val="12"/>
        <color theme="1"/>
        <rFont val="標楷體"/>
        <family val="4"/>
        <charset val="136"/>
      </rPr>
      <t>是否為擔保公司債請依序填列</t>
    </r>
    <r>
      <rPr>
        <sz val="12"/>
        <color theme="1"/>
        <rFont val="Times New Roman"/>
        <family val="1"/>
      </rPr>
      <t>A.</t>
    </r>
    <r>
      <rPr>
        <sz val="12"/>
        <color theme="1"/>
        <rFont val="標楷體"/>
        <family val="4"/>
        <charset val="136"/>
      </rPr>
      <t>有擔保公司債</t>
    </r>
    <r>
      <rPr>
        <sz val="12"/>
        <color theme="1"/>
        <rFont val="Times New Roman"/>
        <family val="1"/>
      </rPr>
      <t>, B.</t>
    </r>
    <r>
      <rPr>
        <sz val="12"/>
        <color theme="1"/>
        <rFont val="標楷體"/>
        <family val="4"/>
        <charset val="136"/>
      </rPr>
      <t>無擔保公司債</t>
    </r>
    <r>
      <rPr>
        <sz val="12"/>
        <color theme="1"/>
        <rFont val="Times New Roman"/>
        <family val="1"/>
      </rPr>
      <t>, C.</t>
    </r>
    <r>
      <rPr>
        <sz val="12"/>
        <color theme="1"/>
        <rFont val="標楷體"/>
        <family val="4"/>
        <charset val="136"/>
      </rPr>
      <t>可轉換公司債及附認股權公司債</t>
    </r>
    <r>
      <rPr>
        <sz val="12"/>
        <color theme="1"/>
        <rFont val="Times New Roman"/>
        <family val="1"/>
      </rPr>
      <t>, D.</t>
    </r>
    <r>
      <rPr>
        <sz val="12"/>
        <color theme="1"/>
        <rFont val="標楷體"/>
        <family val="4"/>
        <charset val="136"/>
      </rPr>
      <t>其他。</t>
    </r>
    <phoneticPr fontId="28" type="noConversion"/>
  </si>
  <si>
    <r>
      <rPr>
        <sz val="12"/>
        <color theme="1"/>
        <rFont val="標楷體"/>
        <family val="4"/>
        <charset val="136"/>
      </rPr>
      <t>交易市場型態請填列</t>
    </r>
    <r>
      <rPr>
        <sz val="12"/>
        <color theme="1"/>
        <rFont val="Times New Roman"/>
        <family val="1"/>
      </rPr>
      <t>A.</t>
    </r>
    <r>
      <rPr>
        <sz val="12"/>
        <color theme="1"/>
        <rFont val="標楷體"/>
        <family val="4"/>
        <charset val="136"/>
      </rPr>
      <t>集中</t>
    </r>
    <r>
      <rPr>
        <sz val="12"/>
        <color theme="1"/>
        <rFont val="Times New Roman"/>
        <family val="1"/>
      </rPr>
      <t>, B.</t>
    </r>
    <r>
      <rPr>
        <sz val="12"/>
        <color theme="1"/>
        <rFont val="標楷體"/>
        <family val="4"/>
        <charset val="136"/>
      </rPr>
      <t>店頭</t>
    </r>
    <r>
      <rPr>
        <sz val="12"/>
        <color theme="1"/>
        <rFont val="Times New Roman"/>
        <family val="1"/>
      </rPr>
      <t>, C.</t>
    </r>
    <r>
      <rPr>
        <sz val="12"/>
        <color theme="1"/>
        <rFont val="標楷體"/>
        <family val="4"/>
        <charset val="136"/>
      </rPr>
      <t>其他。</t>
    </r>
    <phoneticPr fontId="30" type="noConversion"/>
  </si>
  <si>
    <r>
      <rPr>
        <sz val="12"/>
        <color theme="1"/>
        <rFont val="標楷體"/>
        <family val="4"/>
        <charset val="136"/>
      </rPr>
      <t>本表均含國內外投資</t>
    </r>
    <r>
      <rPr>
        <sz val="12"/>
        <color theme="1"/>
        <rFont val="Times New Roman"/>
        <family val="1"/>
      </rPr>
      <t>,</t>
    </r>
    <r>
      <rPr>
        <sz val="12"/>
        <color theme="1"/>
        <rFont val="標楷體"/>
        <family val="4"/>
        <charset val="136"/>
      </rPr>
      <t>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30" type="noConversion"/>
  </si>
  <si>
    <r>
      <rPr>
        <sz val="12"/>
        <color theme="1"/>
        <rFont val="標楷體"/>
        <family val="4"/>
        <charset val="136"/>
      </rPr>
      <t>到期年月日填寫方式為</t>
    </r>
    <r>
      <rPr>
        <sz val="12"/>
        <color theme="1"/>
        <rFont val="Times New Roman"/>
        <family val="1"/>
      </rPr>
      <t>2005/06/25</t>
    </r>
    <r>
      <rPr>
        <sz val="12"/>
        <color theme="1"/>
        <rFont val="標楷體"/>
        <family val="4"/>
        <charset val="136"/>
      </rPr>
      <t>。</t>
    </r>
    <phoneticPr fontId="30"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</si>
  <si>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請以期末匯率換算為新台幣帳面價值，並以該發行公司債之公司股東權益金額計算其投資比率。</t>
    </r>
    <phoneticPr fontId="30" type="noConversion"/>
  </si>
  <si>
    <r>
      <rPr>
        <sz val="12"/>
        <color theme="1"/>
        <rFont val="標楷體"/>
        <family val="4"/>
        <charset val="136"/>
      </rPr>
      <t>是否為具資本性質債券，請填列</t>
    </r>
    <r>
      <rPr>
        <sz val="12"/>
        <color theme="1"/>
        <rFont val="Times New Roman"/>
        <family val="1"/>
      </rPr>
      <t>Y.</t>
    </r>
    <r>
      <rPr>
        <sz val="12"/>
        <color theme="1"/>
        <rFont val="標楷體"/>
        <family val="4"/>
        <charset val="136"/>
      </rPr>
      <t>具資本性質債券</t>
    </r>
    <r>
      <rPr>
        <sz val="12"/>
        <color theme="1"/>
        <rFont val="Times New Roman"/>
        <family val="1"/>
      </rPr>
      <t>, N.</t>
    </r>
    <r>
      <rPr>
        <sz val="12"/>
        <color theme="1"/>
        <rFont val="標楷體"/>
        <family val="4"/>
        <charset val="136"/>
      </rPr>
      <t>非具資本性質債券。</t>
    </r>
    <phoneticPr fontId="30" type="noConversion"/>
  </si>
  <si>
    <r>
      <rPr>
        <sz val="12"/>
        <color theme="1"/>
        <rFont val="標楷體"/>
        <family val="4"/>
        <charset val="136"/>
      </rPr>
      <t>是否屬實質互相投資之具資本性質債券，請填列</t>
    </r>
    <r>
      <rPr>
        <sz val="12"/>
        <color theme="1"/>
        <rFont val="Times New Roman"/>
        <family val="1"/>
      </rPr>
      <t>A.</t>
    </r>
    <r>
      <rPr>
        <sz val="12"/>
        <color theme="1"/>
        <rFont val="標楷體"/>
        <family val="4"/>
        <charset val="136"/>
      </rPr>
      <t>屬實質互相投資之具資本性質債券</t>
    </r>
    <r>
      <rPr>
        <sz val="12"/>
        <color theme="1"/>
        <rFont val="Times New Roman"/>
        <family val="1"/>
      </rPr>
      <t>, B.</t>
    </r>
    <r>
      <rPr>
        <sz val="12"/>
        <color theme="1"/>
        <rFont val="標楷體"/>
        <family val="4"/>
        <charset val="136"/>
      </rPr>
      <t>非屬實質互相投資之具資本性質債券</t>
    </r>
    <r>
      <rPr>
        <sz val="12"/>
        <color theme="1"/>
        <rFont val="Times New Roman"/>
        <family val="1"/>
      </rPr>
      <t>-</t>
    </r>
    <r>
      <rPr>
        <sz val="12"/>
        <color theme="1"/>
        <rFont val="標楷體"/>
        <family val="4"/>
        <charset val="136"/>
      </rPr>
      <t>其發行者係國內保險業或國內金控公司</t>
    </r>
    <r>
      <rPr>
        <sz val="12"/>
        <color theme="1"/>
        <rFont val="Times New Roman"/>
        <family val="1"/>
      </rPr>
      <t>(</t>
    </r>
    <r>
      <rPr>
        <sz val="12"/>
        <color theme="1"/>
        <rFont val="標楷體"/>
        <family val="4"/>
        <charset val="136"/>
      </rPr>
      <t>為注資其保險子公司、為轉投資保險公司及其他經主管機關認定者</t>
    </r>
    <r>
      <rPr>
        <sz val="12"/>
        <color theme="1"/>
        <rFont val="Times New Roman"/>
        <family val="1"/>
      </rPr>
      <t>), C.</t>
    </r>
    <r>
      <rPr>
        <sz val="12"/>
        <color theme="1"/>
        <rFont val="標楷體"/>
        <family val="4"/>
        <charset val="136"/>
      </rPr>
      <t>非屬實質互相投資之具資本性質債券</t>
    </r>
    <r>
      <rPr>
        <sz val="12"/>
        <color theme="1"/>
        <rFont val="Times New Roman"/>
        <family val="1"/>
      </rPr>
      <t>-</t>
    </r>
    <r>
      <rPr>
        <sz val="12"/>
        <color theme="1"/>
        <rFont val="標楷體"/>
        <family val="4"/>
        <charset val="136"/>
      </rPr>
      <t>其他</t>
    </r>
    <r>
      <rPr>
        <sz val="12"/>
        <color theme="1"/>
        <rFont val="Times New Roman"/>
        <family val="1"/>
      </rPr>
      <t>, D.</t>
    </r>
    <r>
      <rPr>
        <sz val="12"/>
        <color theme="1"/>
        <rFont val="標楷體"/>
        <family val="4"/>
        <charset val="136"/>
      </rPr>
      <t>非具資本性質債券。是否屬實質互相投資請參考保險事業發展中心提供之實質互相投資公司清單。</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</si>
  <si>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：①保險業實質互相投資於「國內保險業」發行之具資本性質債券；或②自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日起保險業新增實質互相投資於「國內金控公司」發行之具資本性質債券。</t>
    </r>
    <phoneticPr fontId="30" type="noConversion"/>
  </si>
  <si>
    <r>
      <rPr>
        <b/>
        <sz val="12"/>
        <color theme="1"/>
        <rFont val="標楷體"/>
        <family val="4"/>
        <charset val="136"/>
      </rPr>
      <t>項目</t>
    </r>
  </si>
  <si>
    <r>
      <rPr>
        <b/>
        <sz val="12"/>
        <color theme="1"/>
        <rFont val="標楷體"/>
        <family val="4"/>
        <charset val="136"/>
      </rPr>
      <t>帳載金額</t>
    </r>
    <phoneticPr fontId="28" type="noConversion"/>
  </si>
  <si>
    <r>
      <rPr>
        <b/>
        <sz val="12"/>
        <color theme="1"/>
        <rFont val="標楷體"/>
        <family val="4"/>
        <charset val="136"/>
      </rPr>
      <t>公允價值</t>
    </r>
    <phoneticPr fontId="28" type="noConversion"/>
  </si>
  <si>
    <r>
      <rPr>
        <b/>
        <sz val="12"/>
        <color theme="1"/>
        <rFont val="標楷體"/>
        <family val="4"/>
        <charset val="136"/>
      </rPr>
      <t>淨值</t>
    </r>
    <phoneticPr fontId="28" type="noConversion"/>
  </si>
  <si>
    <r>
      <rPr>
        <b/>
        <sz val="12"/>
        <color theme="1"/>
        <rFont val="標楷體"/>
        <family val="4"/>
        <charset val="136"/>
      </rPr>
      <t>帳載金額與淨值孰低</t>
    </r>
    <phoneticPr fontId="28"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</si>
  <si>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12)</t>
    </r>
    <phoneticPr fontId="28" type="noConversion"/>
  </si>
  <si>
    <r>
      <rPr>
        <b/>
        <sz val="12"/>
        <color theme="1"/>
        <rFont val="標楷體"/>
        <family val="4"/>
        <charset val="136"/>
      </rPr>
      <t>一、國內非關係人股票投資</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</si>
  <si>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上市普通股</t>
    </r>
    <phoneticPr fontId="28" type="noConversion"/>
  </si>
  <si>
    <r>
      <t>1.</t>
    </r>
    <r>
      <rPr>
        <sz val="12"/>
        <color theme="1"/>
        <rFont val="標楷體"/>
        <family val="4"/>
        <charset val="136"/>
      </rPr>
      <t>擔任被投資公司之董監事</t>
    </r>
  </si>
  <si>
    <r>
      <t>2.</t>
    </r>
    <r>
      <rPr>
        <sz val="12"/>
        <color theme="1"/>
        <rFont val="標楷體"/>
        <family val="4"/>
        <charset val="136"/>
      </rPr>
      <t>未擔任被投資公司之董監事</t>
    </r>
  </si>
  <si>
    <r>
      <t>(</t>
    </r>
    <r>
      <rPr>
        <sz val="12"/>
        <color theme="1"/>
        <rFont val="標楷體"/>
        <family val="4"/>
        <charset val="136"/>
      </rPr>
      <t>二</t>
    </r>
    <r>
      <rPr>
        <sz val="12"/>
        <color theme="1"/>
        <rFont val="Times New Roman"/>
        <family val="1"/>
      </rPr>
      <t>)</t>
    </r>
    <r>
      <rPr>
        <sz val="12"/>
        <color theme="1"/>
        <rFont val="標楷體"/>
        <family val="4"/>
        <charset val="136"/>
      </rPr>
      <t>上櫃普通股</t>
    </r>
  </si>
  <si>
    <r>
      <t>(</t>
    </r>
    <r>
      <rPr>
        <sz val="12"/>
        <color theme="1"/>
        <rFont val="標楷體"/>
        <family val="4"/>
        <charset val="136"/>
      </rPr>
      <t>三</t>
    </r>
    <r>
      <rPr>
        <sz val="12"/>
        <color theme="1"/>
        <rFont val="Times New Roman"/>
        <family val="1"/>
      </rPr>
      <t>)</t>
    </r>
    <r>
      <rPr>
        <sz val="12"/>
        <color theme="1"/>
        <rFont val="標楷體"/>
        <family val="4"/>
        <charset val="136"/>
      </rPr>
      <t>非上市上櫃普通股</t>
    </r>
  </si>
  <si>
    <r>
      <t>(</t>
    </r>
    <r>
      <rPr>
        <sz val="12"/>
        <color theme="1"/>
        <rFont val="標楷體"/>
        <family val="4"/>
        <charset val="136"/>
      </rPr>
      <t>四</t>
    </r>
    <r>
      <rPr>
        <sz val="12"/>
        <color theme="1"/>
        <rFont val="Times New Roman"/>
        <family val="1"/>
      </rPr>
      <t>)</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</si>
  <si>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</si>
  <si>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</si>
  <si>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(1)</t>
    </r>
    <r>
      <rPr>
        <sz val="12"/>
        <color theme="1"/>
        <rFont val="標楷體"/>
        <family val="4"/>
        <charset val="136"/>
      </rPr>
      <t>上市上櫃</t>
    </r>
  </si>
  <si>
    <r>
      <t>(2)</t>
    </r>
    <r>
      <rPr>
        <sz val="12"/>
        <color theme="1"/>
        <rFont val="標楷體"/>
        <family val="4"/>
        <charset val="136"/>
      </rPr>
      <t>非上市上櫃</t>
    </r>
  </si>
  <si>
    <r>
      <t>(</t>
    </r>
    <r>
      <rPr>
        <sz val="12"/>
        <color theme="1"/>
        <rFont val="標楷體"/>
        <family val="4"/>
        <charset val="136"/>
      </rPr>
      <t>五</t>
    </r>
    <r>
      <rPr>
        <sz val="12"/>
        <color theme="1"/>
        <rFont val="Times New Roman"/>
        <family val="1"/>
      </rPr>
      <t>)</t>
    </r>
    <r>
      <rPr>
        <sz val="12"/>
        <color theme="1"/>
        <rFont val="標楷體"/>
        <family val="4"/>
        <charset val="136"/>
      </rPr>
      <t>專案運用公共及社會福利事業投資</t>
    </r>
  </si>
  <si>
    <r>
      <t>1.</t>
    </r>
    <r>
      <rPr>
        <sz val="12"/>
        <color theme="1"/>
        <rFont val="標楷體"/>
        <family val="4"/>
        <charset val="136"/>
      </rPr>
      <t>政策性之專案運用公共及社會福利事業投資</t>
    </r>
  </si>
  <si>
    <r>
      <t>2.</t>
    </r>
    <r>
      <rPr>
        <sz val="12"/>
        <color theme="1"/>
        <rFont val="標楷體"/>
        <family val="4"/>
        <charset val="136"/>
      </rPr>
      <t>創業投資</t>
    </r>
  </si>
  <si>
    <r>
      <t>3.</t>
    </r>
    <r>
      <rPr>
        <sz val="12"/>
        <color theme="1"/>
        <rFont val="標楷體"/>
        <family val="4"/>
        <charset val="136"/>
      </rPr>
      <t>以股票方式投資</t>
    </r>
    <r>
      <rPr>
        <sz val="12"/>
        <color theme="1"/>
        <rFont val="Times New Roman"/>
        <family val="1"/>
      </rPr>
      <t>(</t>
    </r>
    <r>
      <rPr>
        <sz val="12"/>
        <color theme="1"/>
        <rFont val="標楷體"/>
        <family val="4"/>
        <charset val="136"/>
      </rPr>
      <t>非創投</t>
    </r>
    <r>
      <rPr>
        <sz val="12"/>
        <color theme="1"/>
        <rFont val="Times New Roman"/>
        <family val="1"/>
      </rPr>
      <t>)</t>
    </r>
    <r>
      <rPr>
        <sz val="12"/>
        <color theme="1"/>
        <rFont val="標楷體"/>
        <family val="4"/>
        <charset val="136"/>
      </rPr>
      <t>之專案運用公共及社會福利事業投資</t>
    </r>
    <phoneticPr fontId="28" type="noConversion"/>
  </si>
  <si>
    <r>
      <t>(1)</t>
    </r>
    <r>
      <rPr>
        <sz val="12"/>
        <color theme="1"/>
        <rFont val="標楷體"/>
        <family val="4"/>
        <charset val="136"/>
      </rPr>
      <t>上市普通股</t>
    </r>
    <phoneticPr fontId="28" type="noConversion"/>
  </si>
  <si>
    <r>
      <t>a.</t>
    </r>
    <r>
      <rPr>
        <sz val="12"/>
        <color theme="1"/>
        <rFont val="標楷體"/>
        <family val="4"/>
        <charset val="136"/>
      </rPr>
      <t>擔任被投資公司之董監事</t>
    </r>
  </si>
  <si>
    <r>
      <t>b.</t>
    </r>
    <r>
      <rPr>
        <sz val="12"/>
        <color theme="1"/>
        <rFont val="標楷體"/>
        <family val="4"/>
        <charset val="136"/>
      </rPr>
      <t>未擔任被投資公司之董監事</t>
    </r>
  </si>
  <si>
    <r>
      <t>(2)</t>
    </r>
    <r>
      <rPr>
        <sz val="12"/>
        <color theme="1"/>
        <rFont val="標楷體"/>
        <family val="4"/>
        <charset val="136"/>
      </rPr>
      <t>上櫃普通股</t>
    </r>
    <phoneticPr fontId="28" type="noConversion"/>
  </si>
  <si>
    <r>
      <t>(3)</t>
    </r>
    <r>
      <rPr>
        <sz val="12"/>
        <color theme="1"/>
        <rFont val="標楷體"/>
        <family val="4"/>
        <charset val="136"/>
      </rPr>
      <t>非上市上櫃普通股</t>
    </r>
    <phoneticPr fontId="28" type="noConversion"/>
  </si>
  <si>
    <r>
      <t>(4)</t>
    </r>
    <r>
      <rPr>
        <sz val="12"/>
        <color theme="1"/>
        <rFont val="標楷體"/>
        <family val="4"/>
        <charset val="136"/>
      </rPr>
      <t>特別股</t>
    </r>
    <phoneticPr fontId="28" type="noConversion"/>
  </si>
  <si>
    <r>
      <t>a.</t>
    </r>
    <r>
      <rPr>
        <sz val="12"/>
        <color theme="1"/>
        <rFont val="標楷體"/>
        <family val="4"/>
        <charset val="136"/>
      </rPr>
      <t>固定收益特別股</t>
    </r>
  </si>
  <si>
    <r>
      <t>b.</t>
    </r>
    <r>
      <rPr>
        <sz val="12"/>
        <color theme="1"/>
        <rFont val="標楷體"/>
        <family val="4"/>
        <charset val="136"/>
      </rPr>
      <t>非固定收益特別股</t>
    </r>
  </si>
  <si>
    <r>
      <t>b-1</t>
    </r>
    <r>
      <rPr>
        <sz val="12"/>
        <color theme="1"/>
        <rFont val="標楷體"/>
        <family val="4"/>
        <charset val="136"/>
      </rPr>
      <t>上市櫃</t>
    </r>
    <phoneticPr fontId="28" type="noConversion"/>
  </si>
  <si>
    <r>
      <t>b-2</t>
    </r>
    <r>
      <rPr>
        <sz val="12"/>
        <color theme="1"/>
        <rFont val="標楷體"/>
        <family val="4"/>
        <charset val="136"/>
      </rPr>
      <t>非上市上櫃</t>
    </r>
    <phoneticPr fontId="28" type="noConversion"/>
  </si>
  <si>
    <r>
      <t>1.</t>
    </r>
    <r>
      <rPr>
        <sz val="12"/>
        <color theme="1"/>
        <rFont val="標楷體"/>
        <family val="4"/>
        <charset val="136"/>
      </rPr>
      <t>發行公司隸屬國家為已開發國家</t>
    </r>
    <phoneticPr fontId="28" type="noConversion"/>
  </si>
  <si>
    <r>
      <t>2.</t>
    </r>
    <r>
      <rPr>
        <sz val="12"/>
        <color theme="1"/>
        <rFont val="標楷體"/>
        <family val="4"/>
        <charset val="136"/>
      </rPr>
      <t>發行公司隸屬國家為新興市場</t>
    </r>
    <phoneticPr fontId="28" type="noConversion"/>
  </si>
  <si>
    <r>
      <rPr>
        <b/>
        <sz val="12"/>
        <color theme="1"/>
        <rFont val="標楷體"/>
        <family val="4"/>
        <charset val="136"/>
      </rPr>
      <t>國內非關係人股票投資總額</t>
    </r>
  </si>
  <si>
    <r>
      <rPr>
        <b/>
        <sz val="12"/>
        <color theme="1"/>
        <rFont val="標楷體"/>
        <family val="4"/>
        <charset val="136"/>
      </rPr>
      <t>二、國外非關係人股票投資</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</si>
  <si>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已開發國家</t>
    </r>
  </si>
  <si>
    <r>
      <t>1.</t>
    </r>
    <r>
      <rPr>
        <sz val="12"/>
        <color theme="1"/>
        <rFont val="標楷體"/>
        <family val="4"/>
        <charset val="136"/>
      </rPr>
      <t>上市上櫃普通股</t>
    </r>
  </si>
  <si>
    <r>
      <t>2.</t>
    </r>
    <r>
      <rPr>
        <sz val="12"/>
        <color theme="1"/>
        <rFont val="標楷體"/>
        <family val="4"/>
        <charset val="136"/>
      </rPr>
      <t>非上市上櫃普通股</t>
    </r>
  </si>
  <si>
    <r>
      <t>3.</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</si>
  <si>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</si>
  <si>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</si>
  <si>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a.</t>
    </r>
    <r>
      <rPr>
        <sz val="12"/>
        <color theme="1"/>
        <rFont val="標楷體"/>
        <family val="4"/>
        <charset val="136"/>
      </rPr>
      <t>上市櫃</t>
    </r>
  </si>
  <si>
    <r>
      <t>b.</t>
    </r>
    <r>
      <rPr>
        <sz val="12"/>
        <color theme="1"/>
        <rFont val="標楷體"/>
        <family val="4"/>
        <charset val="136"/>
      </rPr>
      <t>非上市櫃</t>
    </r>
  </si>
  <si>
    <r>
      <t>(</t>
    </r>
    <r>
      <rPr>
        <sz val="12"/>
        <color theme="1"/>
        <rFont val="標楷體"/>
        <family val="4"/>
        <charset val="136"/>
      </rPr>
      <t>二</t>
    </r>
    <r>
      <rPr>
        <sz val="12"/>
        <color theme="1"/>
        <rFont val="Times New Roman"/>
        <family val="1"/>
      </rPr>
      <t>)</t>
    </r>
    <r>
      <rPr>
        <sz val="12"/>
        <color theme="1"/>
        <rFont val="標楷體"/>
        <family val="4"/>
        <charset val="136"/>
      </rPr>
      <t>新興市場</t>
    </r>
  </si>
  <si>
    <r>
      <rPr>
        <b/>
        <sz val="12"/>
        <color theme="1"/>
        <rFont val="標楷體"/>
        <family val="4"/>
        <charset val="136"/>
      </rPr>
      <t>國外非關係人股票投資總額</t>
    </r>
  </si>
  <si>
    <r>
      <rPr>
        <b/>
        <sz val="12"/>
        <color theme="1"/>
        <rFont val="標楷體"/>
        <family val="4"/>
        <charset val="136"/>
      </rPr>
      <t>非關係人股票投資總額</t>
    </r>
    <phoneticPr fontId="28" type="noConversion"/>
  </si>
  <si>
    <r>
      <rPr>
        <sz val="12"/>
        <color theme="1"/>
        <rFont val="標楷體"/>
        <family val="4"/>
        <charset val="136"/>
      </rPr>
      <t>註</t>
    </r>
    <r>
      <rPr>
        <sz val="12"/>
        <color theme="1"/>
        <rFont val="Times New Roman"/>
        <family val="1"/>
      </rPr>
      <t>1</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</si>
  <si>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(2+5+8)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(38)</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</si>
  <si>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</si>
  <si>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t>
    </r>
    <r>
      <rPr>
        <sz val="12"/>
        <color theme="1"/>
        <rFont val="Times New Roman"/>
        <family val="1"/>
      </rPr>
      <t>(10)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</si>
  <si>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3</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</si>
  <si>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(41)</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</si>
  <si>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(36+37)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(117)</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</si>
  <si>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5</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</si>
  <si>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(39)</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(119)</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</si>
  <si>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6</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</si>
  <si>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(120)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</si>
  <si>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7</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</si>
  <si>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(44+45)</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(147)</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</si>
  <si>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8</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</si>
  <si>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(149)</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</si>
  <si>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9</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</si>
  <si>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(150)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</si>
  <si>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10</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</si>
  <si>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</si>
  <si>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11</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</si>
  <si>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(201)</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</si>
  <si>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12</t>
    </r>
  </si>
  <si>
    <r>
      <rPr>
        <sz val="12"/>
        <color theme="1"/>
        <rFont val="標楷體"/>
        <family val="4"/>
        <charset val="136"/>
      </rPr>
      <t>係指依資產負債表日前半年每日收盤價計算之算術平均價格</t>
    </r>
    <phoneticPr fontId="28" type="noConversion"/>
  </si>
  <si>
    <r>
      <rPr>
        <sz val="12"/>
        <color theme="1"/>
        <rFont val="標楷體"/>
        <family val="4"/>
        <charset val="136"/>
      </rPr>
      <t>註</t>
    </r>
    <r>
      <rPr>
        <sz val="12"/>
        <color theme="1"/>
        <rFont val="Times New Roman"/>
        <family val="1"/>
      </rPr>
      <t>13</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</si>
  <si>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列之金額依台財保字第</t>
    </r>
    <r>
      <rPr>
        <sz val="12"/>
        <color theme="1"/>
        <rFont val="Times New Roman"/>
        <family val="1"/>
      </rPr>
      <t>0900700387</t>
    </r>
    <r>
      <rPr>
        <sz val="12"/>
        <color theme="1"/>
        <rFont val="標楷體"/>
        <family val="4"/>
        <charset val="136"/>
      </rPr>
      <t>號函規定應填入表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t>
    </r>
    <r>
      <rPr>
        <sz val="12"/>
        <color theme="1"/>
        <rFont val="標楷體"/>
        <family val="4"/>
        <charset val="136"/>
      </rPr>
      <t>列中。</t>
    </r>
    <phoneticPr fontId="28" type="noConversion"/>
  </si>
  <si>
    <r>
      <rPr>
        <b/>
        <sz val="12"/>
        <color theme="1"/>
        <rFont val="標楷體"/>
        <family val="4"/>
        <charset val="136"/>
      </rPr>
      <t>帳載金額</t>
    </r>
  </si>
  <si>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7)</t>
    </r>
    <phoneticPr fontId="32" type="noConversion"/>
  </si>
  <si>
    <r>
      <rPr>
        <b/>
        <sz val="12"/>
        <color theme="1"/>
        <rFont val="標楷體"/>
        <family val="4"/>
        <charset val="136"/>
      </rPr>
      <t>採權益法評價者之
帳載金額</t>
    </r>
    <phoneticPr fontId="32" type="noConversion"/>
  </si>
  <si>
    <r>
      <rPr>
        <b/>
        <sz val="12"/>
        <color theme="1"/>
        <rFont val="標楷體"/>
        <family val="4"/>
        <charset val="136"/>
      </rPr>
      <t>上市上櫃股票</t>
    </r>
    <phoneticPr fontId="28" type="noConversion"/>
  </si>
  <si>
    <r>
      <rPr>
        <b/>
        <sz val="12"/>
        <color theme="1"/>
        <rFont val="標楷體"/>
        <family val="4"/>
        <charset val="136"/>
      </rPr>
      <t>非上市上櫃股票</t>
    </r>
    <phoneticPr fontId="28" type="noConversion"/>
  </si>
  <si>
    <r>
      <rPr>
        <b/>
        <sz val="12"/>
        <color theme="1"/>
        <rFont val="標楷體"/>
        <family val="4"/>
        <charset val="136"/>
      </rPr>
      <t>非上市上櫃股票</t>
    </r>
  </si>
  <si>
    <r>
      <rPr>
        <sz val="12"/>
        <color theme="1"/>
        <rFont val="標楷體"/>
        <family val="4"/>
        <charset val="136"/>
      </rPr>
      <t>一、國內關係人股票投資</t>
    </r>
    <phoneticPr fontId="28" type="noConversion"/>
  </si>
  <si>
    <r>
      <rPr>
        <sz val="12"/>
        <color theme="1"/>
        <rFont val="標楷體"/>
        <family val="4"/>
        <charset val="136"/>
      </rPr>
      <t>投資國內保險相關事業：</t>
    </r>
  </si>
  <si>
    <r>
      <rPr>
        <sz val="12"/>
        <color theme="1"/>
        <rFont val="標楷體"/>
        <family val="4"/>
        <charset val="136"/>
      </rPr>
      <t>保險業</t>
    </r>
  </si>
  <si>
    <r>
      <rPr>
        <sz val="12"/>
        <color theme="1"/>
        <rFont val="標楷體"/>
        <family val="4"/>
        <charset val="136"/>
      </rPr>
      <t>非保險業且有資本適足要求之產業</t>
    </r>
  </si>
  <si>
    <r>
      <rPr>
        <sz val="12"/>
        <color theme="1"/>
        <rFont val="標楷體"/>
        <family val="4"/>
        <charset val="136"/>
      </rPr>
      <t>其他保險相關事業</t>
    </r>
  </si>
  <si>
    <r>
      <rPr>
        <sz val="12"/>
        <color theme="1"/>
        <rFont val="標楷體"/>
        <family val="4"/>
        <charset val="136"/>
      </rPr>
      <t>投資國內非保險相關事業：</t>
    </r>
  </si>
  <si>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</si>
  <si>
    <r>
      <rPr>
        <sz val="12"/>
        <color theme="1"/>
        <rFont val="標楷體"/>
        <family val="4"/>
        <charset val="136"/>
      </rPr>
      <t>採權益法評價之創業投資</t>
    </r>
  </si>
  <si>
    <r>
      <rPr>
        <sz val="12"/>
        <color theme="1"/>
        <rFont val="標楷體"/>
        <family val="4"/>
        <charset val="136"/>
      </rPr>
      <t>以股票方式投資之專案運用公共及社會福利事業投資</t>
    </r>
  </si>
  <si>
    <r>
      <rPr>
        <sz val="12"/>
        <color theme="1"/>
        <rFont val="標楷體"/>
        <family val="4"/>
        <charset val="136"/>
      </rPr>
      <t>其他</t>
    </r>
  </si>
  <si>
    <r>
      <rPr>
        <sz val="12"/>
        <color theme="1"/>
        <rFont val="標楷體"/>
        <family val="4"/>
        <charset val="136"/>
      </rPr>
      <t>非採權益法評價之創業投資</t>
    </r>
  </si>
  <si>
    <r>
      <rPr>
        <sz val="12"/>
        <color theme="1"/>
        <rFont val="標楷體"/>
        <family val="4"/>
        <charset val="136"/>
      </rPr>
      <t>二、國外關係人股票投資</t>
    </r>
    <phoneticPr fontId="28" type="noConversion"/>
  </si>
  <si>
    <r>
      <rPr>
        <sz val="12"/>
        <color theme="1"/>
        <rFont val="標楷體"/>
        <family val="4"/>
        <charset val="136"/>
      </rPr>
      <t>投資國外保險相關事業：</t>
    </r>
  </si>
  <si>
    <r>
      <rPr>
        <sz val="12"/>
        <color theme="1"/>
        <rFont val="標楷體"/>
        <family val="4"/>
        <charset val="136"/>
      </rPr>
      <t>投資國外非保險相關事業</t>
    </r>
  </si>
  <si>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</si>
  <si>
    <r>
      <rPr>
        <sz val="12"/>
        <color theme="1"/>
        <rFont val="標楷體"/>
        <family val="4"/>
        <charset val="136"/>
      </rPr>
      <t>非具控制與從屬關係</t>
    </r>
  </si>
  <si>
    <r>
      <rPr>
        <sz val="12"/>
        <color theme="1"/>
        <rFont val="標楷體"/>
        <family val="4"/>
        <charset val="136"/>
      </rPr>
      <t>總計</t>
    </r>
  </si>
  <si>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(4+5+6+11)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(45)</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</si>
  <si>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(14+15+16+22)</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(46)</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</si>
  <si>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(26)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(171)</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</si>
  <si>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(33)</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(186)</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</si>
  <si>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(9+19+20)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(213)</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</si>
  <si>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(10+21)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t>
    </r>
    <r>
      <rPr>
        <sz val="12"/>
        <color theme="1"/>
        <rFont val="Times New Roman"/>
        <family val="1"/>
      </rPr>
      <t>(214)</t>
    </r>
    <r>
      <rPr>
        <sz val="12"/>
        <color theme="1"/>
        <rFont val="標楷體"/>
        <family val="4"/>
        <charset val="136"/>
      </rPr>
      <t>列之金額相一致。</t>
    </r>
    <phoneticPr fontId="28" type="noConversion"/>
  </si>
  <si>
    <r>
      <rPr>
        <sz val="12"/>
        <color theme="1"/>
        <rFont val="標楷體"/>
        <family val="4"/>
        <charset val="136"/>
      </rPr>
      <t>係指依資產負債表日前半年每日收盤價計算之算術平均價格。本欄不包含採權益法評價之上市上櫃股票。</t>
    </r>
    <phoneticPr fontId="28"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</si>
  <si>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</si>
  <si>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4)</t>
    </r>
    <phoneticPr fontId="30" type="noConversion"/>
  </si>
  <si>
    <r>
      <rPr>
        <sz val="12"/>
        <color theme="1"/>
        <rFont val="標楷體"/>
        <family val="4"/>
        <charset val="136"/>
      </rPr>
      <t>關係人股票投資</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</si>
  <si>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</si>
  <si>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</si>
  <si>
    <r>
      <rPr>
        <sz val="12"/>
        <color theme="1"/>
        <rFont val="標楷體"/>
        <family val="4"/>
        <charset val="136"/>
      </rPr>
      <t>透過其他綜合損益按公允價值衡量之金融資產</t>
    </r>
  </si>
  <si>
    <r>
      <rPr>
        <sz val="12"/>
        <color theme="1"/>
        <rFont val="標楷體"/>
        <family val="4"/>
        <charset val="136"/>
      </rPr>
      <t>按攤銷後成本衡量之金融資產</t>
    </r>
  </si>
  <si>
    <r>
      <rPr>
        <sz val="12"/>
        <color theme="1"/>
        <rFont val="標楷體"/>
        <family val="4"/>
        <charset val="136"/>
      </rPr>
      <t>待出售資產</t>
    </r>
  </si>
  <si>
    <r>
      <rPr>
        <sz val="12"/>
        <color theme="1"/>
        <rFont val="標楷體"/>
        <family val="4"/>
        <charset val="136"/>
      </rPr>
      <t>採用權益法之投資</t>
    </r>
  </si>
  <si>
    <r>
      <rPr>
        <sz val="12"/>
        <color theme="1"/>
        <rFont val="標楷體"/>
        <family val="4"/>
        <charset val="136"/>
      </rPr>
      <t>非關係人股票投資</t>
    </r>
    <phoneticPr fontId="30" type="noConversion"/>
  </si>
  <si>
    <r>
      <rPr>
        <sz val="12"/>
        <color theme="1"/>
        <rFont val="標楷體"/>
        <family val="4"/>
        <charset val="136"/>
      </rPr>
      <t>興櫃股票</t>
    </r>
  </si>
  <si>
    <r>
      <rPr>
        <sz val="12"/>
        <color theme="1"/>
        <rFont val="標楷體"/>
        <family val="4"/>
        <charset val="136"/>
      </rPr>
      <t>非屬上市上櫃興櫃之其他股票</t>
    </r>
  </si>
  <si>
    <r>
      <rPr>
        <sz val="12"/>
        <color theme="1"/>
        <rFont val="標楷體"/>
        <family val="4"/>
        <charset val="136"/>
      </rPr>
      <t>創業投資事業股票</t>
    </r>
  </si>
  <si>
    <r>
      <rPr>
        <sz val="12"/>
        <color theme="1"/>
        <rFont val="標楷體"/>
        <family val="4"/>
        <charset val="136"/>
      </rPr>
      <t>特別股</t>
    </r>
  </si>
  <si>
    <r>
      <rPr>
        <sz val="12"/>
        <color theme="1"/>
        <rFont val="標楷體"/>
        <family val="4"/>
        <charset val="136"/>
      </rPr>
      <t>存託憑證</t>
    </r>
    <phoneticPr fontId="30" type="noConversion"/>
  </si>
  <si>
    <r>
      <rPr>
        <sz val="12"/>
        <color theme="1"/>
        <rFont val="標楷體"/>
        <family val="4"/>
        <charset val="136"/>
      </rPr>
      <t>專案運用股票</t>
    </r>
  </si>
  <si>
    <r>
      <rPr>
        <sz val="12"/>
        <color theme="1"/>
        <rFont val="標楷體"/>
        <family val="4"/>
        <charset val="136"/>
      </rPr>
      <t>公共投資股票</t>
    </r>
  </si>
  <si>
    <r>
      <rPr>
        <sz val="12"/>
        <color theme="1"/>
        <rFont val="標楷體"/>
        <family val="4"/>
        <charset val="136"/>
      </rPr>
      <t>保險相關事業股票</t>
    </r>
  </si>
  <si>
    <r>
      <rPr>
        <sz val="12"/>
        <color theme="1"/>
        <rFont val="標楷體"/>
        <family val="4"/>
        <charset val="136"/>
      </rPr>
      <t>私募股票</t>
    </r>
  </si>
  <si>
    <r>
      <rPr>
        <sz val="12"/>
        <color theme="1"/>
        <rFont val="標楷體"/>
        <family val="4"/>
        <charset val="136"/>
      </rPr>
      <t>總計</t>
    </r>
    <r>
      <rPr>
        <sz val="12"/>
        <color theme="1"/>
        <rFont val="Times New Roman"/>
        <family val="1"/>
      </rPr>
      <t>(</t>
    </r>
    <r>
      <rPr>
        <sz val="12"/>
        <color theme="1"/>
        <rFont val="標楷體"/>
        <family val="4"/>
        <charset val="136"/>
      </rPr>
      <t>屬實質互相投資之負債型特別股</t>
    </r>
    <r>
      <rPr>
        <sz val="12"/>
        <color theme="1"/>
        <rFont val="Times New Roman"/>
        <family val="1"/>
      </rPr>
      <t>)</t>
    </r>
    <phoneticPr fontId="30" type="noConversion"/>
  </si>
  <si>
    <r>
      <rPr>
        <sz val="12"/>
        <color theme="1"/>
        <rFont val="標楷體"/>
        <family val="4"/>
        <charset val="136"/>
      </rPr>
      <t>固定收益特別股</t>
    </r>
  </si>
  <si>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3)</t>
    </r>
    <phoneticPr fontId="30" type="noConversion"/>
  </si>
  <si>
    <r>
      <rPr>
        <sz val="12"/>
        <color theme="1"/>
        <rFont val="標楷體"/>
        <family val="4"/>
        <charset val="136"/>
      </rPr>
      <t>期末股票投資餘額</t>
    </r>
    <r>
      <rPr>
        <sz val="12"/>
        <color theme="1"/>
        <rFont val="Times New Roman"/>
        <family val="1"/>
      </rPr>
      <t>(</t>
    </r>
    <r>
      <rPr>
        <sz val="12"/>
        <color theme="1"/>
        <rFont val="標楷體"/>
        <family val="4"/>
        <charset val="136"/>
      </rPr>
      <t>列</t>
    </r>
    <r>
      <rPr>
        <sz val="12"/>
        <color theme="1"/>
        <rFont val="Times New Roman"/>
        <family val="1"/>
      </rPr>
      <t>15</t>
    </r>
    <r>
      <rPr>
        <sz val="12"/>
        <color theme="1"/>
        <rFont val="標楷體"/>
        <family val="4"/>
        <charset val="136"/>
      </rPr>
      <t>或列</t>
    </r>
    <r>
      <rPr>
        <sz val="12"/>
        <color theme="1"/>
        <rFont val="Times New Roman"/>
        <family val="1"/>
      </rPr>
      <t>20)</t>
    </r>
    <phoneticPr fontId="30" type="noConversion"/>
  </si>
  <si>
    <r>
      <rPr>
        <sz val="12"/>
        <color theme="1"/>
        <rFont val="標楷體"/>
        <family val="4"/>
        <charset val="136"/>
      </rPr>
      <t>所稱保險相關事業於國內投資係指依保險法第一百四十六條之六規定之投資</t>
    </r>
    <r>
      <rPr>
        <sz val="12"/>
        <color theme="1"/>
        <rFont val="Times New Roman"/>
        <family val="1"/>
      </rPr>
      <t>,</t>
    </r>
    <r>
      <rPr>
        <sz val="12"/>
        <color theme="1"/>
        <rFont val="標楷體"/>
        <family val="4"/>
        <charset val="136"/>
      </rPr>
      <t>於國外投資係指依保險業辦理國外投資範圍及內容準則第三條第一項第三款及至大陸地區及香港澳門地區之投資。</t>
    </r>
    <phoneticPr fontId="30" type="noConversion"/>
  </si>
  <si>
    <r>
      <rPr>
        <sz val="12"/>
        <color theme="1"/>
        <rFont val="標楷體"/>
        <family val="4"/>
        <charset val="136"/>
      </rPr>
      <t>列</t>
    </r>
    <r>
      <rPr>
        <sz val="12"/>
        <color theme="1"/>
        <rFont val="Times New Roman"/>
        <family val="1"/>
      </rPr>
      <t>21</t>
    </r>
    <r>
      <rPr>
        <sz val="12"/>
        <color theme="1"/>
        <rFont val="標楷體"/>
        <family val="4"/>
        <charset val="136"/>
      </rPr>
      <t>至列</t>
    </r>
    <r>
      <rPr>
        <sz val="12"/>
        <color theme="1"/>
        <rFont val="Times New Roman"/>
        <family val="1"/>
      </rPr>
      <t>28</t>
    </r>
    <r>
      <rPr>
        <sz val="12"/>
        <color theme="1"/>
        <rFont val="標楷體"/>
        <family val="4"/>
        <charset val="136"/>
      </rPr>
      <t>屬於屬性分類無需加總。</t>
    </r>
    <phoneticPr fontId="30" type="noConversion"/>
  </si>
  <si>
    <r>
      <rPr>
        <sz val="12"/>
        <color theme="1"/>
        <rFont val="標楷體"/>
        <family val="4"/>
        <charset val="136"/>
      </rPr>
      <t>小計應與「表</t>
    </r>
    <r>
      <rPr>
        <sz val="12"/>
        <color theme="1"/>
        <rFont val="Times New Roman"/>
        <family val="1"/>
      </rPr>
      <t>10-1</t>
    </r>
    <r>
      <rPr>
        <sz val="12"/>
        <color theme="1"/>
        <rFont val="標楷體"/>
        <family val="4"/>
        <charset val="136"/>
      </rPr>
      <t>：股票餘額明細表」第</t>
    </r>
    <r>
      <rPr>
        <sz val="12"/>
        <color theme="1"/>
        <rFont val="Times New Roman"/>
        <family val="1"/>
      </rPr>
      <t>(11)</t>
    </r>
    <r>
      <rPr>
        <sz val="12"/>
        <color theme="1"/>
        <rFont val="標楷體"/>
        <family val="4"/>
        <charset val="136"/>
      </rPr>
      <t>欄填列為</t>
    </r>
    <r>
      <rPr>
        <sz val="12"/>
        <color theme="1"/>
        <rFont val="Times New Roman"/>
        <family val="1"/>
      </rPr>
      <t>"A"</t>
    </r>
    <r>
      <rPr>
        <sz val="12"/>
        <color theme="1"/>
        <rFont val="標楷體"/>
        <family val="4"/>
        <charset val="136"/>
      </rPr>
      <t>者之期末帳載金額合計數相同。</t>
    </r>
    <phoneticPr fontId="30" type="noConversion"/>
  </si>
  <si>
    <r>
      <rPr>
        <sz val="12"/>
        <color theme="1"/>
        <rFont val="標楷體"/>
        <family val="4"/>
        <charset val="136"/>
      </rPr>
      <t>大陸地區設立之分公司、子公司或參股投資之大陸地區保險業，雖非屬於保險法第</t>
    </r>
    <r>
      <rPr>
        <sz val="12"/>
        <color theme="1"/>
        <rFont val="Times New Roman"/>
        <family val="1"/>
      </rPr>
      <t>146</t>
    </r>
    <r>
      <rPr>
        <sz val="12"/>
        <color theme="1"/>
        <rFont val="標楷體"/>
        <family val="4"/>
        <charset val="136"/>
      </rPr>
      <t>條之</t>
    </r>
    <r>
      <rPr>
        <sz val="12"/>
        <color theme="1"/>
        <rFont val="Times New Roman"/>
        <family val="1"/>
      </rPr>
      <t>4</t>
    </r>
    <r>
      <rPr>
        <sz val="12"/>
        <color theme="1"/>
        <rFont val="標楷體"/>
        <family val="4"/>
        <charset val="136"/>
      </rPr>
      <t>規定及同條第</t>
    </r>
    <r>
      <rPr>
        <sz val="12"/>
        <color theme="1"/>
        <rFont val="Times New Roman"/>
        <family val="1"/>
      </rPr>
      <t>3</t>
    </r>
    <r>
      <rPr>
        <sz val="12"/>
        <color theme="1"/>
        <rFont val="標楷體"/>
        <family val="4"/>
        <charset val="136"/>
      </rPr>
      <t>項授權訂定之國外投資管理辦法所稱「國外保險相關事業」，惟於填報</t>
    </r>
    <r>
      <rPr>
        <sz val="12"/>
        <color theme="1"/>
        <rFont val="Times New Roman"/>
        <family val="1"/>
      </rPr>
      <t>RBC</t>
    </r>
    <r>
      <rPr>
        <sz val="12"/>
        <color theme="1"/>
        <rFont val="標楷體"/>
        <family val="4"/>
        <charset val="136"/>
      </rPr>
      <t>報表時，大陸地區之分公司、子公司或參股投資之大陸地區保險業應填列於「國外保險相關事業」相關欄位。</t>
    </r>
    <phoneticPr fontId="30"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</si>
  <si>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phoneticPr fontId="30" type="noConversion"/>
  </si>
  <si>
    <r>
      <rPr>
        <sz val="12"/>
        <color theme="1"/>
        <rFont val="標楷體"/>
        <family val="4"/>
        <charset val="136"/>
      </rPr>
      <t>單位：新台幣元</t>
    </r>
    <r>
      <rPr>
        <sz val="12"/>
        <color theme="1"/>
        <rFont val="Times New Roman"/>
        <family val="1"/>
      </rPr>
      <t xml:space="preserve">, %, </t>
    </r>
    <r>
      <rPr>
        <sz val="12"/>
        <color theme="1"/>
        <rFont val="標楷體"/>
        <family val="4"/>
        <charset val="136"/>
      </rPr>
      <t>千股</t>
    </r>
    <phoneticPr fontId="30" type="noConversion"/>
  </si>
  <si>
    <r>
      <rPr>
        <b/>
        <sz val="12"/>
        <color theme="1"/>
        <rFont val="標楷體"/>
        <family val="4"/>
        <charset val="136"/>
      </rPr>
      <t>是否為專案運用公共及社會福利事業投資及投資保險相關事業</t>
    </r>
    <phoneticPr fontId="30" type="noConversion"/>
  </si>
  <si>
    <r>
      <rPr>
        <b/>
        <sz val="12"/>
        <color theme="1"/>
        <rFont val="標楷體"/>
        <family val="4"/>
        <charset val="136"/>
      </rPr>
      <t>是否屬實質互相投資之負債型特別股</t>
    </r>
    <phoneticPr fontId="30" type="noConversion"/>
  </si>
  <si>
    <r>
      <rPr>
        <b/>
        <sz val="12"/>
        <color theme="1"/>
        <rFont val="標楷體"/>
        <family val="4"/>
        <charset val="136"/>
      </rPr>
      <t>占有董監事席次比率</t>
    </r>
  </si>
  <si>
    <r>
      <rPr>
        <b/>
        <sz val="12"/>
        <color theme="1"/>
        <rFont val="標楷體"/>
        <family val="4"/>
        <charset val="136"/>
      </rPr>
      <t>持有股數</t>
    </r>
  </si>
  <si>
    <r>
      <rPr>
        <b/>
        <sz val="12"/>
        <color theme="1"/>
        <rFont val="標楷體"/>
        <family val="4"/>
        <charset val="136"/>
      </rPr>
      <t>持股比率</t>
    </r>
    <r>
      <rPr>
        <b/>
        <sz val="12"/>
        <color theme="1"/>
        <rFont val="Times New Roman"/>
        <family val="1"/>
      </rPr>
      <t>%</t>
    </r>
  </si>
  <si>
    <r>
      <rPr>
        <b/>
        <sz val="12"/>
        <color theme="1"/>
        <rFont val="標楷體"/>
        <family val="4"/>
        <charset val="136"/>
      </rPr>
      <t>最近公允價值</t>
    </r>
    <r>
      <rPr>
        <b/>
        <sz val="12"/>
        <color theme="1"/>
        <rFont val="Times New Roman"/>
        <family val="1"/>
      </rPr>
      <t>/</t>
    </r>
    <r>
      <rPr>
        <b/>
        <sz val="12"/>
        <color theme="1"/>
        <rFont val="標楷體"/>
        <family val="4"/>
        <charset val="136"/>
      </rPr>
      <t>淨值總金額</t>
    </r>
    <r>
      <rPr>
        <b/>
        <sz val="12"/>
        <color theme="1"/>
        <rFont val="Times New Roman"/>
        <family val="1"/>
      </rPr>
      <t>(</t>
    </r>
    <r>
      <rPr>
        <b/>
        <sz val="12"/>
        <color theme="1"/>
        <rFont val="標楷體"/>
        <family val="4"/>
        <charset val="136"/>
      </rPr>
      <t>註</t>
    </r>
    <r>
      <rPr>
        <b/>
        <sz val="12"/>
        <color theme="1"/>
        <rFont val="Times New Roman"/>
        <family val="1"/>
      </rPr>
      <t>:</t>
    </r>
    <r>
      <rPr>
        <b/>
        <sz val="12"/>
        <color theme="1"/>
        <rFont val="標楷體"/>
        <family val="4"/>
        <charset val="136"/>
      </rPr>
      <t>未上市櫃股填淨值</t>
    </r>
    <r>
      <rPr>
        <b/>
        <sz val="12"/>
        <color theme="1"/>
        <rFont val="Times New Roman"/>
        <family val="1"/>
      </rPr>
      <t>)</t>
    </r>
    <phoneticPr fontId="30" type="noConversion"/>
  </si>
  <si>
    <r>
      <rPr>
        <b/>
        <sz val="12"/>
        <color theme="1"/>
        <rFont val="標楷體"/>
        <family val="4"/>
        <charset val="136"/>
      </rPr>
      <t>帳載金額占資金總額比率％</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</si>
  <si>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18)</t>
    </r>
    <phoneticPr fontId="30" type="noConversion"/>
  </si>
  <si>
    <r>
      <rPr>
        <b/>
        <sz val="12"/>
        <color theme="1"/>
        <rFont val="標楷體"/>
        <family val="4"/>
        <charset val="136"/>
      </rPr>
      <t>本期增加</t>
    </r>
  </si>
  <si>
    <r>
      <rPr>
        <b/>
        <sz val="12"/>
        <color theme="1"/>
        <rFont val="標楷體"/>
        <family val="4"/>
        <charset val="136"/>
      </rPr>
      <t>本期減少</t>
    </r>
  </si>
  <si>
    <r>
      <rPr>
        <b/>
        <sz val="12"/>
        <color theme="1"/>
        <rFont val="標楷體"/>
        <family val="4"/>
        <charset val="136"/>
      </rPr>
      <t xml:space="preserve">期末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</si>
  <si>
    <r>
      <rPr>
        <sz val="12"/>
        <color theme="1"/>
        <rFont val="標楷體"/>
        <family val="4"/>
        <charset val="136"/>
      </rPr>
      <t>發行公司代號請洽由財團法人保險事業發展中心統一配賦。</t>
    </r>
    <phoneticPr fontId="30"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</si>
  <si>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0"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</si>
  <si>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0" type="noConversion"/>
  </si>
  <si>
    <r>
      <rPr>
        <sz val="12"/>
        <color theme="1"/>
        <rFont val="標楷體"/>
        <family val="4"/>
        <charset val="136"/>
      </rPr>
      <t>證券種類請依序填列</t>
    </r>
    <r>
      <rPr>
        <sz val="12"/>
        <color theme="1"/>
        <rFont val="Times New Roman"/>
        <family val="1"/>
      </rPr>
      <t>A.</t>
    </r>
    <r>
      <rPr>
        <sz val="12"/>
        <color theme="1"/>
        <rFont val="標楷體"/>
        <family val="4"/>
        <charset val="136"/>
      </rPr>
      <t>普通股</t>
    </r>
    <r>
      <rPr>
        <sz val="12"/>
        <color theme="1"/>
        <rFont val="Times New Roman"/>
        <family val="1"/>
      </rPr>
      <t>, B1.</t>
    </r>
    <r>
      <rPr>
        <sz val="12"/>
        <color theme="1"/>
        <rFont val="標楷體"/>
        <family val="4"/>
        <charset val="136"/>
      </rPr>
      <t>固定收益特別股</t>
    </r>
    <r>
      <rPr>
        <sz val="12"/>
        <color theme="1"/>
        <rFont val="Times New Roman"/>
        <family val="1"/>
      </rPr>
      <t>, B2.</t>
    </r>
    <r>
      <rPr>
        <sz val="12"/>
        <color theme="1"/>
        <rFont val="標楷體"/>
        <family val="4"/>
        <charset val="136"/>
      </rPr>
      <t>非固定收益特別股</t>
    </r>
    <r>
      <rPr>
        <sz val="12"/>
        <color theme="1"/>
        <rFont val="Times New Roman"/>
        <family val="1"/>
      </rPr>
      <t>, C.</t>
    </r>
    <r>
      <rPr>
        <sz val="12"/>
        <color theme="1"/>
        <rFont val="標楷體"/>
        <family val="4"/>
        <charset val="136"/>
      </rPr>
      <t>存託憑證。</t>
    </r>
    <phoneticPr fontId="28"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</si>
  <si>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r>
      <rPr>
        <sz val="12"/>
        <color theme="1"/>
        <rFont val="Times New Roman"/>
        <family val="1"/>
      </rPr>
      <t>(</t>
    </r>
    <r>
      <rPr>
        <sz val="12"/>
        <color theme="1"/>
        <rFont val="標楷體"/>
        <family val="4"/>
        <charset val="136"/>
      </rPr>
      <t>公開公司</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非公開公司</t>
    </r>
    <r>
      <rPr>
        <sz val="12"/>
        <color theme="1"/>
        <rFont val="Times New Roman"/>
        <family val="1"/>
      </rPr>
      <t>)</t>
    </r>
    <r>
      <rPr>
        <sz val="12"/>
        <color theme="1"/>
        <rFont val="標楷體"/>
        <family val="4"/>
        <charset val="136"/>
      </rPr>
      <t>。</t>
    </r>
    <phoneticPr fontId="30" type="noConversion"/>
  </si>
  <si>
    <r>
      <t>C.</t>
    </r>
    <r>
      <rPr>
        <sz val="12"/>
        <color theme="1"/>
        <rFont val="標楷體"/>
        <family val="4"/>
        <charset val="136"/>
      </rPr>
      <t>按攤銷後成本衡量之金融資產</t>
    </r>
    <r>
      <rPr>
        <sz val="12"/>
        <color theme="1"/>
        <rFont val="Times New Roman"/>
        <family val="1"/>
      </rPr>
      <t>, D1.</t>
    </r>
    <r>
      <rPr>
        <sz val="12"/>
        <color theme="1"/>
        <rFont val="標楷體"/>
        <family val="4"/>
        <charset val="136"/>
      </rPr>
      <t>採用權益法之投資</t>
    </r>
    <r>
      <rPr>
        <sz val="12"/>
        <color theme="1"/>
        <rFont val="Times New Roman"/>
        <family val="1"/>
      </rPr>
      <t>, D2.</t>
    </r>
    <r>
      <rPr>
        <sz val="12"/>
        <color theme="1"/>
        <rFont val="標楷體"/>
        <family val="4"/>
        <charset val="136"/>
      </rPr>
      <t>採用權益法之投資</t>
    </r>
    <r>
      <rPr>
        <sz val="12"/>
        <color theme="1"/>
        <rFont val="Times New Roman"/>
        <family val="1"/>
      </rPr>
      <t>-</t>
    </r>
    <r>
      <rPr>
        <sz val="12"/>
        <color theme="1"/>
        <rFont val="標楷體"/>
        <family val="4"/>
        <charset val="136"/>
      </rPr>
      <t>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r>
      <rPr>
        <sz val="12"/>
        <color theme="1"/>
        <rFont val="標楷體"/>
        <family val="4"/>
        <charset val="136"/>
      </rPr>
      <t>含投資預付款</t>
    </r>
    <r>
      <rPr>
        <sz val="12"/>
        <color theme="1"/>
        <rFont val="Times New Roman"/>
        <family val="1"/>
      </rPr>
      <t>), E.</t>
    </r>
    <r>
      <rPr>
        <sz val="12"/>
        <color theme="1"/>
        <rFont val="標楷體"/>
        <family val="4"/>
        <charset val="136"/>
      </rPr>
      <t>待出售資產。</t>
    </r>
    <phoneticPr fontId="30" type="noConversion"/>
  </si>
  <si>
    <r>
      <rPr>
        <sz val="12"/>
        <color theme="1"/>
        <rFont val="標楷體"/>
        <family val="4"/>
        <charset val="136"/>
      </rPr>
      <t>是否為專案運用公共及社會福利事業投資請依序填列</t>
    </r>
    <r>
      <rPr>
        <sz val="12"/>
        <color theme="1"/>
        <rFont val="Times New Roman"/>
        <family val="1"/>
      </rPr>
      <t>A.</t>
    </r>
    <r>
      <rPr>
        <sz val="12"/>
        <color theme="1"/>
        <rFont val="標楷體"/>
        <family val="4"/>
        <charset val="136"/>
      </rPr>
      <t>專案運用</t>
    </r>
    <r>
      <rPr>
        <sz val="12"/>
        <color theme="1"/>
        <rFont val="Times New Roman"/>
        <family val="1"/>
      </rPr>
      <t>-</t>
    </r>
    <r>
      <rPr>
        <sz val="12"/>
        <color theme="1"/>
        <rFont val="標楷體"/>
        <family val="4"/>
        <charset val="136"/>
      </rPr>
      <t>非創業投資</t>
    </r>
    <r>
      <rPr>
        <sz val="12"/>
        <color theme="1"/>
        <rFont val="Times New Roman"/>
        <family val="1"/>
      </rPr>
      <t>, B.</t>
    </r>
    <r>
      <rPr>
        <sz val="12"/>
        <color theme="1"/>
        <rFont val="標楷體"/>
        <family val="4"/>
        <charset val="136"/>
      </rPr>
      <t>專案運用</t>
    </r>
    <r>
      <rPr>
        <sz val="12"/>
        <color theme="1"/>
        <rFont val="Times New Roman"/>
        <family val="1"/>
      </rPr>
      <t>-</t>
    </r>
    <r>
      <rPr>
        <sz val="12"/>
        <color theme="1"/>
        <rFont val="標楷體"/>
        <family val="4"/>
        <charset val="136"/>
      </rPr>
      <t>創業投資</t>
    </r>
    <r>
      <rPr>
        <sz val="12"/>
        <color theme="1"/>
        <rFont val="Times New Roman"/>
        <family val="1"/>
      </rPr>
      <t>, C1.</t>
    </r>
    <r>
      <rPr>
        <sz val="12"/>
        <color theme="1"/>
        <rFont val="標楷體"/>
        <family val="4"/>
        <charset val="136"/>
      </rPr>
      <t>投資保險相關事業</t>
    </r>
    <r>
      <rPr>
        <sz val="12"/>
        <color theme="1"/>
        <rFont val="Times New Roman"/>
        <family val="1"/>
      </rPr>
      <t>-</t>
    </r>
    <r>
      <rPr>
        <sz val="12"/>
        <color theme="1"/>
        <rFont val="標楷體"/>
        <family val="4"/>
        <charset val="136"/>
      </rPr>
      <t>保險業</t>
    </r>
    <r>
      <rPr>
        <sz val="12"/>
        <color theme="1"/>
        <rFont val="Times New Roman"/>
        <family val="1"/>
      </rPr>
      <t>, C2.</t>
    </r>
    <r>
      <rPr>
        <sz val="12"/>
        <color theme="1"/>
        <rFont val="標楷體"/>
        <family val="4"/>
        <charset val="136"/>
      </rPr>
      <t>投資保險相關事業</t>
    </r>
    <r>
      <rPr>
        <sz val="12"/>
        <color theme="1"/>
        <rFont val="Times New Roman"/>
        <family val="1"/>
      </rPr>
      <t>-</t>
    </r>
    <r>
      <rPr>
        <sz val="12"/>
        <color theme="1"/>
        <rFont val="標楷體"/>
        <family val="4"/>
        <charset val="136"/>
      </rPr>
      <t>非保險業且有資本適足要求之產業</t>
    </r>
    <r>
      <rPr>
        <sz val="12"/>
        <color theme="1"/>
        <rFont val="Times New Roman"/>
        <family val="1"/>
      </rPr>
      <t xml:space="preserve">, </t>
    </r>
    <phoneticPr fontId="30" type="noConversion"/>
  </si>
  <si>
    <r>
      <t>C3.</t>
    </r>
    <r>
      <rPr>
        <sz val="12"/>
        <color theme="1"/>
        <rFont val="標楷體"/>
        <family val="4"/>
        <charset val="136"/>
      </rPr>
      <t>投資保險相關事業</t>
    </r>
    <r>
      <rPr>
        <sz val="12"/>
        <color theme="1"/>
        <rFont val="Times New Roman"/>
        <family val="1"/>
      </rPr>
      <t>-</t>
    </r>
    <r>
      <rPr>
        <sz val="12"/>
        <color theme="1"/>
        <rFont val="標楷體"/>
        <family val="4"/>
        <charset val="136"/>
      </rPr>
      <t>其他保險相關事業</t>
    </r>
    <r>
      <rPr>
        <sz val="12"/>
        <color theme="1"/>
        <rFont val="Times New Roman"/>
        <family val="1"/>
      </rPr>
      <t>, D.</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E.</t>
    </r>
    <r>
      <rPr>
        <sz val="12"/>
        <color theme="1"/>
        <rFont val="標楷體"/>
        <family val="4"/>
        <charset val="136"/>
      </rPr>
      <t>非政策性專案運用公共及社會福利事業投資</t>
    </r>
    <r>
      <rPr>
        <sz val="12"/>
        <color theme="1"/>
        <rFont val="Times New Roman"/>
        <family val="1"/>
      </rPr>
      <t>, F.</t>
    </r>
    <r>
      <rPr>
        <sz val="12"/>
        <color theme="1"/>
        <rFont val="標楷體"/>
        <family val="4"/>
        <charset val="136"/>
      </rPr>
      <t>其他。</t>
    </r>
    <phoneticPr fontId="30" type="noConversion"/>
  </si>
  <si>
    <r>
      <rPr>
        <sz val="12"/>
        <color theme="1"/>
        <rFont val="標楷體"/>
        <family val="4"/>
        <charset val="136"/>
      </rPr>
      <t>本表均含國內外投資，若屬國外投資者於持有資產幣別請填該幣別代號如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30" type="noConversion"/>
  </si>
  <si>
    <r>
      <rPr>
        <sz val="12"/>
        <color theme="1"/>
        <rFont val="標楷體"/>
        <family val="4"/>
        <charset val="136"/>
      </rPr>
      <t>占有董監事席次比率為填表時本</t>
    </r>
    <r>
      <rPr>
        <sz val="12"/>
        <color theme="1"/>
        <rFont val="Times New Roman"/>
        <family val="1"/>
      </rPr>
      <t>(</t>
    </r>
    <r>
      <rPr>
        <sz val="12"/>
        <color theme="1"/>
        <rFont val="標楷體"/>
        <family val="4"/>
        <charset val="136"/>
      </rPr>
      <t>分</t>
    </r>
    <r>
      <rPr>
        <sz val="12"/>
        <color theme="1"/>
        <rFont val="Times New Roman"/>
        <family val="1"/>
      </rPr>
      <t>)</t>
    </r>
    <r>
      <rPr>
        <sz val="12"/>
        <color theme="1"/>
        <rFont val="標楷體"/>
        <family val="4"/>
        <charset val="136"/>
      </rPr>
      <t>公司所指派董監事席次占該被投資公司董監事所有席次之比率。</t>
    </r>
    <phoneticPr fontId="30" type="noConversion"/>
  </si>
  <si>
    <r>
      <rPr>
        <sz val="12"/>
        <color theme="1"/>
        <rFont val="標楷體"/>
        <family val="4"/>
        <charset val="136"/>
      </rPr>
      <t>持股比率超過</t>
    </r>
    <r>
      <rPr>
        <sz val="12"/>
        <color theme="1"/>
        <rFont val="Times New Roman"/>
        <family val="1"/>
      </rPr>
      <t>10%</t>
    </r>
    <r>
      <rPr>
        <sz val="12"/>
        <color theme="1"/>
        <rFont val="標楷體"/>
        <family val="4"/>
        <charset val="136"/>
      </rPr>
      <t>以上者，請於備註欄填具主管機關最近核定日期及文號。</t>
    </r>
    <phoneticPr fontId="30" type="noConversion"/>
  </si>
  <si>
    <t>特別股持股比率為持有該發行公司特別股股數/發行公司已發行股份總數計算之比率；所稱特別股已發行股份總數包含普通股與特別股。</t>
    <phoneticPr fontId="30"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</si>
  <si>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t>
    </r>
  </si>
  <si>
    <r>
      <rPr>
        <sz val="12"/>
        <color theme="1"/>
        <rFont val="標楷體"/>
        <family val="4"/>
        <charset val="136"/>
      </rPr>
      <t>最近公允價值</t>
    </r>
    <r>
      <rPr>
        <sz val="12"/>
        <color theme="1"/>
        <rFont val="Times New Roman"/>
        <family val="1"/>
      </rPr>
      <t>/</t>
    </r>
    <r>
      <rPr>
        <sz val="12"/>
        <color theme="1"/>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0" type="noConversion"/>
  </si>
  <si>
    <r>
      <rPr>
        <sz val="12"/>
        <color theme="1"/>
        <rFont val="標楷體"/>
        <family val="4"/>
        <charset val="136"/>
      </rPr>
      <t>保管情形請填保管機構名稱及帳號</t>
    </r>
    <r>
      <rPr>
        <sz val="12"/>
        <color theme="1"/>
        <rFont val="Times New Roman"/>
        <family val="1"/>
      </rPr>
      <t>,</t>
    </r>
    <r>
      <rPr>
        <sz val="12"/>
        <color theme="1"/>
        <rFont val="標楷體"/>
        <family val="4"/>
        <charset val="136"/>
      </rPr>
      <t>若屬集保帳戶請填集保。</t>
    </r>
    <phoneticPr fontId="30" type="noConversion"/>
  </si>
  <si>
    <r>
      <rPr>
        <sz val="12"/>
        <color theme="1"/>
        <rFont val="標楷體"/>
        <family val="4"/>
        <charset val="136"/>
      </rPr>
      <t>固定收益特別股係指同時符合下列五條件者：①有固定到期日②固定股利率③可累積④到期償還本金⑤非強制轉換。</t>
    </r>
    <phoneticPr fontId="28" type="noConversion"/>
  </si>
  <si>
    <r>
      <rPr>
        <sz val="12"/>
        <color theme="1"/>
        <rFont val="標楷體"/>
        <family val="4"/>
        <charset val="136"/>
      </rPr>
      <t>是否屬實質互相投資之負債型特別股，請填列</t>
    </r>
    <r>
      <rPr>
        <sz val="12"/>
        <color theme="1"/>
        <rFont val="Times New Roman"/>
        <family val="1"/>
      </rPr>
      <t>A.</t>
    </r>
    <r>
      <rPr>
        <sz val="12"/>
        <color theme="1"/>
        <rFont val="標楷體"/>
        <family val="4"/>
        <charset val="136"/>
      </rPr>
      <t>屬實質互相投資之負債型特別股</t>
    </r>
    <r>
      <rPr>
        <sz val="12"/>
        <color theme="1"/>
        <rFont val="Times New Roman"/>
        <family val="1"/>
      </rPr>
      <t>, B.</t>
    </r>
    <r>
      <rPr>
        <sz val="12"/>
        <color theme="1"/>
        <rFont val="標楷體"/>
        <family val="4"/>
        <charset val="136"/>
      </rPr>
      <t>非屬實質互相投資之負債型特別股</t>
    </r>
    <r>
      <rPr>
        <sz val="12"/>
        <color theme="1"/>
        <rFont val="Times New Roman"/>
        <family val="1"/>
      </rPr>
      <t>, C.</t>
    </r>
    <r>
      <rPr>
        <sz val="12"/>
        <color theme="1"/>
        <rFont val="標楷體"/>
        <family val="4"/>
        <charset val="136"/>
      </rPr>
      <t>非負債型特別股。是否屬實質互相投資請參考保險事業發展中心提供之實質互相投資公司清單。</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</si>
  <si>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：①保險業實質互相投資於「國內保險業」發行之負債型特別股；或②自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日起保險業新增實質互相投資於「國內金控公司」發行之負債型特別股。</t>
    </r>
    <phoneticPr fontId="30" type="noConversion"/>
  </si>
  <si>
    <r>
      <rPr>
        <sz val="12"/>
        <color theme="1"/>
        <rFont val="標楷體"/>
        <family val="4"/>
        <charset val="136"/>
      </rPr>
      <t>若為特定目的公司投資預付款則無須填列發行公司相關欄位。</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</si>
  <si>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28" type="noConversion"/>
  </si>
  <si>
    <r>
      <t xml:space="preserve"> </t>
    </r>
    <r>
      <rPr>
        <b/>
        <sz val="12"/>
        <color theme="1"/>
        <rFont val="標楷體"/>
        <family val="4"/>
        <charset val="136"/>
      </rPr>
      <t>國內外投資合計</t>
    </r>
    <r>
      <rPr>
        <b/>
        <sz val="12"/>
        <color theme="1"/>
        <rFont val="Times New Roman"/>
        <family val="1"/>
      </rPr>
      <t xml:space="preserve">     </t>
    </r>
  </si>
  <si>
    <r>
      <rPr>
        <b/>
        <sz val="12"/>
        <color theme="1"/>
        <rFont val="標楷體"/>
        <family val="4"/>
        <charset val="136"/>
      </rPr>
      <t>占資金總額比率</t>
    </r>
  </si>
  <si>
    <r>
      <rPr>
        <sz val="12"/>
        <color theme="1"/>
        <rFont val="標楷體"/>
        <family val="4"/>
        <charset val="136"/>
      </rPr>
      <t>總計</t>
    </r>
    <r>
      <rPr>
        <sz val="12"/>
        <color theme="1"/>
        <rFont val="Times New Roman"/>
        <family val="1"/>
      </rPr>
      <t>(</t>
    </r>
    <r>
      <rPr>
        <sz val="12"/>
        <color theme="1"/>
        <rFont val="標楷體"/>
        <family val="4"/>
        <charset val="136"/>
      </rPr>
      <t>種類</t>
    </r>
    <r>
      <rPr>
        <sz val="12"/>
        <color theme="1"/>
        <rFont val="Times New Roman"/>
        <family val="1"/>
      </rPr>
      <t>)</t>
    </r>
  </si>
  <si>
    <r>
      <rPr>
        <sz val="12"/>
        <color theme="1"/>
        <rFont val="標楷體"/>
        <family val="4"/>
        <charset val="136"/>
      </rPr>
      <t>金融債券</t>
    </r>
  </si>
  <si>
    <r>
      <rPr>
        <sz val="12"/>
        <color theme="1"/>
        <rFont val="標楷體"/>
        <family val="4"/>
        <charset val="136"/>
      </rPr>
      <t>可轉讓定期存單</t>
    </r>
  </si>
  <si>
    <r>
      <rPr>
        <sz val="12"/>
        <color theme="1"/>
        <rFont val="標楷體"/>
        <family val="4"/>
        <charset val="136"/>
      </rPr>
      <t>銀行承兌匯票</t>
    </r>
  </si>
  <si>
    <r>
      <rPr>
        <sz val="12"/>
        <color theme="1"/>
        <rFont val="標楷體"/>
        <family val="4"/>
        <charset val="136"/>
      </rPr>
      <t>金融機構保證商業本票</t>
    </r>
  </si>
  <si>
    <r>
      <rPr>
        <sz val="12"/>
        <color theme="1"/>
        <rFont val="標楷體"/>
        <family val="4"/>
        <charset val="136"/>
      </rPr>
      <t>附買回條件債券投資</t>
    </r>
    <phoneticPr fontId="28" type="noConversion"/>
  </si>
  <si>
    <r>
      <rPr>
        <sz val="12"/>
        <color theme="1"/>
        <rFont val="標楷體"/>
        <family val="4"/>
        <charset val="136"/>
      </rPr>
      <t>結構型債券</t>
    </r>
  </si>
  <si>
    <r>
      <rPr>
        <sz val="12"/>
        <color theme="1"/>
        <rFont val="標楷體"/>
        <family val="4"/>
        <charset val="136"/>
      </rPr>
      <t>金融資產受益證券及資產基礎證券</t>
    </r>
    <phoneticPr fontId="28" type="noConversion"/>
  </si>
  <si>
    <r>
      <rPr>
        <sz val="12"/>
        <color theme="1"/>
        <rFont val="標楷體"/>
        <family val="4"/>
        <charset val="136"/>
      </rPr>
      <t>不動產資產信託受益證券</t>
    </r>
    <r>
      <rPr>
        <sz val="12"/>
        <color theme="1"/>
        <rFont val="Times New Roman"/>
        <family val="1"/>
      </rPr>
      <t>(REAT)</t>
    </r>
    <phoneticPr fontId="28" type="noConversion"/>
  </si>
  <si>
    <r>
      <rPr>
        <sz val="12"/>
        <color theme="1"/>
        <rFont val="標楷體"/>
        <family val="4"/>
        <charset val="136"/>
      </rPr>
      <t>不動產投資信託受益證券</t>
    </r>
    <r>
      <rPr>
        <sz val="12"/>
        <color theme="1"/>
        <rFont val="Times New Roman"/>
        <family val="1"/>
      </rPr>
      <t>(REIT)</t>
    </r>
  </si>
  <si>
    <r>
      <rPr>
        <sz val="12"/>
        <color theme="1"/>
        <rFont val="標楷體"/>
        <family val="4"/>
        <charset val="136"/>
      </rPr>
      <t>信託受益權</t>
    </r>
  </si>
  <si>
    <r>
      <t>ETF-</t>
    </r>
    <r>
      <rPr>
        <sz val="12"/>
        <color theme="1"/>
        <rFont val="標楷體"/>
        <family val="4"/>
        <charset val="136"/>
      </rPr>
      <t>股票型</t>
    </r>
    <phoneticPr fontId="30" type="noConversion"/>
  </si>
  <si>
    <r>
      <t>ETF-</t>
    </r>
    <r>
      <rPr>
        <sz val="12"/>
        <color theme="1"/>
        <rFont val="標楷體"/>
        <family val="4"/>
        <charset val="136"/>
      </rPr>
      <t>債券型</t>
    </r>
    <phoneticPr fontId="30" type="noConversion"/>
  </si>
  <si>
    <r>
      <t>ETF-</t>
    </r>
    <r>
      <rPr>
        <sz val="12"/>
        <color theme="1"/>
        <rFont val="標楷體"/>
        <family val="4"/>
        <charset val="136"/>
      </rPr>
      <t>其他型</t>
    </r>
    <phoneticPr fontId="30" type="noConversion"/>
  </si>
  <si>
    <r>
      <rPr>
        <sz val="12"/>
        <color theme="1"/>
        <rFont val="標楷體"/>
        <family val="4"/>
        <charset val="136"/>
      </rPr>
      <t>發行機構為關係人之金融債券交易</t>
    </r>
  </si>
  <si>
    <r>
      <rPr>
        <sz val="12"/>
        <color theme="1"/>
        <rFont val="標楷體"/>
        <family val="4"/>
        <charset val="136"/>
      </rPr>
      <t>發行機構為非關係人之金融債券交易</t>
    </r>
  </si>
  <si>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1)</t>
    </r>
    <phoneticPr fontId="30" type="noConversion"/>
  </si>
  <si>
    <r>
      <rPr>
        <sz val="12"/>
        <color theme="1"/>
        <rFont val="標楷體"/>
        <family val="4"/>
        <charset val="136"/>
      </rPr>
      <t>合</t>
    </r>
    <r>
      <rPr>
        <sz val="12"/>
        <color theme="1"/>
        <rFont val="Times New Roman"/>
        <family val="1"/>
      </rPr>
      <t xml:space="preserve">              </t>
    </r>
    <r>
      <rPr>
        <sz val="12"/>
        <color theme="1"/>
        <rFont val="標楷體"/>
        <family val="4"/>
        <charset val="136"/>
      </rPr>
      <t>計</t>
    </r>
    <r>
      <rPr>
        <sz val="12"/>
        <color theme="1"/>
        <rFont val="Times New Roman"/>
        <family val="1"/>
      </rPr>
      <t>(</t>
    </r>
    <r>
      <rPr>
        <sz val="12"/>
        <color theme="1"/>
        <rFont val="標楷體"/>
        <family val="4"/>
        <charset val="136"/>
      </rPr>
      <t>列</t>
    </r>
    <r>
      <rPr>
        <sz val="12"/>
        <color theme="1"/>
        <rFont val="Times New Roman"/>
        <family val="1"/>
      </rPr>
      <t>1-15)</t>
    </r>
    <phoneticPr fontId="30" type="noConversion"/>
  </si>
  <si>
    <r>
      <rPr>
        <sz val="12"/>
        <color theme="1"/>
        <rFont val="標楷體"/>
        <family val="4"/>
        <charset val="136"/>
      </rPr>
      <t>小計應與「表</t>
    </r>
    <r>
      <rPr>
        <sz val="12"/>
        <color theme="1"/>
        <rFont val="Times New Roman"/>
        <family val="1"/>
      </rPr>
      <t>09-1</t>
    </r>
    <r>
      <rPr>
        <sz val="12"/>
        <color theme="1"/>
        <rFont val="標楷體"/>
        <family val="4"/>
        <charset val="136"/>
      </rPr>
      <t>：金融債券及其他經主管機關核准購買之有價證券餘額明細表」第</t>
    </r>
    <r>
      <rPr>
        <sz val="12"/>
        <color theme="1"/>
        <rFont val="Times New Roman"/>
        <family val="1"/>
      </rPr>
      <t>(8)</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30" type="noConversion"/>
  </si>
  <si>
    <r>
      <rPr>
        <b/>
        <sz val="12"/>
        <color theme="1"/>
        <rFont val="標楷體"/>
        <family val="4"/>
        <charset val="136"/>
      </rPr>
      <t>證券順位</t>
    </r>
  </si>
  <si>
    <r>
      <rPr>
        <b/>
        <sz val="12"/>
        <color theme="1"/>
        <rFont val="標楷體"/>
        <family val="4"/>
        <charset val="136"/>
      </rPr>
      <t>是否為具資本性質債券</t>
    </r>
    <phoneticPr fontId="28" type="noConversion"/>
  </si>
  <si>
    <r>
      <rPr>
        <b/>
        <sz val="12"/>
        <color theme="1"/>
        <rFont val="標楷體"/>
        <family val="4"/>
        <charset val="136"/>
      </rPr>
      <t>證券信用評等</t>
    </r>
  </si>
  <si>
    <r>
      <rPr>
        <b/>
        <sz val="12"/>
        <color theme="1"/>
        <rFont val="標楷體"/>
        <family val="4"/>
        <charset val="136"/>
      </rPr>
      <t>保證機構</t>
    </r>
  </si>
  <si>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0" type="noConversion"/>
  </si>
  <si>
    <r>
      <rPr>
        <b/>
        <sz val="12"/>
        <color theme="1"/>
        <rFont val="標楷體"/>
        <family val="4"/>
        <charset val="136"/>
      </rPr>
      <t>帳載金額占資金總額比率</t>
    </r>
    <r>
      <rPr>
        <b/>
        <sz val="12"/>
        <color theme="1"/>
        <rFont val="Times New Roman"/>
        <family val="1"/>
      </rPr>
      <t>%</t>
    </r>
    <phoneticPr fontId="30" type="noConversion"/>
  </si>
  <si>
    <r>
      <t xml:space="preserve"> </t>
    </r>
    <r>
      <rPr>
        <b/>
        <sz val="12"/>
        <color theme="1"/>
        <rFont val="標楷體"/>
        <family val="4"/>
        <charset val="136"/>
      </rPr>
      <t>取得成本</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</si>
  <si>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15)</t>
    </r>
    <phoneticPr fontId="30" type="noConversion"/>
  </si>
  <si>
    <r>
      <rPr>
        <sz val="12"/>
        <color theme="1"/>
        <rFont val="標楷體"/>
        <family val="4"/>
        <charset val="136"/>
      </rPr>
      <t>證券種類小計</t>
    </r>
    <phoneticPr fontId="32" type="noConversion"/>
  </si>
  <si>
    <r>
      <rPr>
        <sz val="12"/>
        <color theme="1"/>
        <rFont val="標楷體"/>
        <family val="4"/>
        <charset val="136"/>
      </rPr>
      <t>證券種類請填列</t>
    </r>
    <r>
      <rPr>
        <sz val="12"/>
        <color theme="1"/>
        <rFont val="Times New Roman"/>
        <family val="1"/>
      </rPr>
      <t>A.</t>
    </r>
    <r>
      <rPr>
        <sz val="12"/>
        <color theme="1"/>
        <rFont val="標楷體"/>
        <family val="4"/>
        <charset val="136"/>
      </rPr>
      <t>金融債券</t>
    </r>
    <r>
      <rPr>
        <sz val="12"/>
        <color theme="1"/>
        <rFont val="Times New Roman"/>
        <family val="1"/>
      </rPr>
      <t>, B.</t>
    </r>
    <r>
      <rPr>
        <sz val="12"/>
        <color theme="1"/>
        <rFont val="標楷體"/>
        <family val="4"/>
        <charset val="136"/>
      </rPr>
      <t>可轉讓定期存單</t>
    </r>
    <r>
      <rPr>
        <sz val="12"/>
        <color theme="1"/>
        <rFont val="Times New Roman"/>
        <family val="1"/>
      </rPr>
      <t>, C.</t>
    </r>
    <r>
      <rPr>
        <sz val="12"/>
        <color theme="1"/>
        <rFont val="標楷體"/>
        <family val="4"/>
        <charset val="136"/>
      </rPr>
      <t>銀行承兌匯票</t>
    </r>
    <r>
      <rPr>
        <sz val="12"/>
        <color theme="1"/>
        <rFont val="Times New Roman"/>
        <family val="1"/>
      </rPr>
      <t>, D.</t>
    </r>
    <r>
      <rPr>
        <sz val="12"/>
        <color theme="1"/>
        <rFont val="標楷體"/>
        <family val="4"/>
        <charset val="136"/>
      </rPr>
      <t>金融機構保證商業本票</t>
    </r>
    <r>
      <rPr>
        <sz val="12"/>
        <color theme="1"/>
        <rFont val="Times New Roman"/>
        <family val="1"/>
      </rPr>
      <t>, E.</t>
    </r>
    <r>
      <rPr>
        <sz val="12"/>
        <color theme="1"/>
        <rFont val="標楷體"/>
        <family val="4"/>
        <charset val="136"/>
      </rPr>
      <t>附買回條件債券投資</t>
    </r>
    <r>
      <rPr>
        <sz val="12"/>
        <color theme="1"/>
        <rFont val="Times New Roman"/>
        <family val="1"/>
      </rPr>
      <t>, F.</t>
    </r>
    <r>
      <rPr>
        <sz val="12"/>
        <color theme="1"/>
        <rFont val="標楷體"/>
        <family val="4"/>
        <charset val="136"/>
      </rPr>
      <t>結構型債券</t>
    </r>
    <r>
      <rPr>
        <sz val="12"/>
        <color theme="1"/>
        <rFont val="Times New Roman"/>
        <family val="1"/>
      </rPr>
      <t>, G.</t>
    </r>
    <r>
      <rPr>
        <sz val="12"/>
        <color theme="1"/>
        <rFont val="標楷體"/>
        <family val="4"/>
        <charset val="136"/>
      </rPr>
      <t>金融資產受益證券及資產基礎證券</t>
    </r>
    <r>
      <rPr>
        <sz val="12"/>
        <color theme="1"/>
        <rFont val="Times New Roman"/>
        <family val="1"/>
      </rPr>
      <t xml:space="preserve">, </t>
    </r>
    <phoneticPr fontId="28" type="noConversion"/>
  </si>
  <si>
    <r>
      <t>H1.</t>
    </r>
    <r>
      <rPr>
        <sz val="12"/>
        <color theme="1"/>
        <rFont val="標楷體"/>
        <family val="4"/>
        <charset val="136"/>
      </rPr>
      <t>國內不動產資產信託受益證券</t>
    </r>
    <r>
      <rPr>
        <sz val="12"/>
        <color theme="1"/>
        <rFont val="Times New Roman"/>
        <family val="1"/>
      </rPr>
      <t>(REAT), H2.</t>
    </r>
    <r>
      <rPr>
        <sz val="12"/>
        <color theme="1"/>
        <rFont val="標楷體"/>
        <family val="4"/>
        <charset val="136"/>
      </rPr>
      <t>國內不動產投資信託受益證券</t>
    </r>
    <r>
      <rPr>
        <sz val="12"/>
        <color theme="1"/>
        <rFont val="Times New Roman"/>
        <family val="1"/>
      </rPr>
      <t>(REIT), I.</t>
    </r>
    <r>
      <rPr>
        <sz val="12"/>
        <color theme="1"/>
        <rFont val="標楷體"/>
        <family val="4"/>
        <charset val="136"/>
      </rPr>
      <t>信託受益權</t>
    </r>
    <r>
      <rPr>
        <sz val="12"/>
        <color theme="1"/>
        <rFont val="Times New Roman"/>
        <family val="1"/>
      </rPr>
      <t>(</t>
    </r>
    <r>
      <rPr>
        <sz val="12"/>
        <color theme="1"/>
        <rFont val="標楷體"/>
        <family val="4"/>
        <charset val="136"/>
      </rPr>
      <t>指主管機關依保險法第一百四十六條第一項第八款核准之資金運用</t>
    </r>
    <r>
      <rPr>
        <sz val="12"/>
        <color theme="1"/>
        <rFont val="Times New Roman"/>
        <family val="1"/>
      </rPr>
      <t>), J.ETF-</t>
    </r>
    <r>
      <rPr>
        <sz val="12"/>
        <color theme="1"/>
        <rFont val="標楷體"/>
        <family val="4"/>
        <charset val="136"/>
      </rPr>
      <t>股票型</t>
    </r>
    <r>
      <rPr>
        <sz val="12"/>
        <color theme="1"/>
        <rFont val="Times New Roman"/>
        <family val="1"/>
      </rPr>
      <t>, K.ETF-</t>
    </r>
    <r>
      <rPr>
        <sz val="12"/>
        <color theme="1"/>
        <rFont val="標楷體"/>
        <family val="4"/>
        <charset val="136"/>
      </rPr>
      <t>債券型</t>
    </r>
    <r>
      <rPr>
        <sz val="12"/>
        <color theme="1"/>
        <rFont val="Times New Roman"/>
        <family val="1"/>
      </rPr>
      <t>, L.ETF-</t>
    </r>
    <r>
      <rPr>
        <sz val="12"/>
        <color theme="1"/>
        <rFont val="標楷體"/>
        <family val="4"/>
        <charset val="136"/>
      </rPr>
      <t>其他型</t>
    </r>
    <r>
      <rPr>
        <sz val="12"/>
        <color theme="1"/>
        <rFont val="Times New Roman"/>
        <family val="1"/>
      </rPr>
      <t>, M.ETN, N.</t>
    </r>
    <r>
      <rPr>
        <sz val="12"/>
        <color theme="1"/>
        <rFont val="標楷體"/>
        <family val="4"/>
        <charset val="136"/>
      </rPr>
      <t>其他。</t>
    </r>
    <phoneticPr fontId="28" type="noConversion"/>
  </si>
  <si>
    <r>
      <rPr>
        <sz val="12"/>
        <color theme="1"/>
        <rFont val="標楷體"/>
        <family val="4"/>
        <charset val="136"/>
      </rPr>
      <t>另依台財保字第</t>
    </r>
    <r>
      <rPr>
        <sz val="12"/>
        <color theme="1"/>
        <rFont val="Times New Roman"/>
        <family val="1"/>
      </rPr>
      <t xml:space="preserve"> 0900700387 </t>
    </r>
    <r>
      <rPr>
        <sz val="12"/>
        <color theme="1"/>
        <rFont val="標楷體"/>
        <family val="4"/>
        <charset val="136"/>
      </rPr>
      <t>號函投資之台灣存託憑證請填列於「表</t>
    </r>
    <r>
      <rPr>
        <sz val="12"/>
        <color theme="1"/>
        <rFont val="Times New Roman"/>
        <family val="1"/>
      </rPr>
      <t>10-1</t>
    </r>
    <r>
      <rPr>
        <sz val="12"/>
        <color theme="1"/>
        <rFont val="標楷體"/>
        <family val="4"/>
        <charset val="136"/>
      </rPr>
      <t>：股票餘額明細表」。</t>
    </r>
    <phoneticPr fontId="28" type="noConversion"/>
  </si>
  <si>
    <r>
      <rPr>
        <sz val="12"/>
        <color theme="1"/>
        <rFont val="標楷體"/>
        <family val="4"/>
        <charset val="136"/>
      </rPr>
      <t>債券順位若屬第一順位請填</t>
    </r>
    <r>
      <rPr>
        <sz val="12"/>
        <color theme="1"/>
        <rFont val="Times New Roman"/>
        <family val="1"/>
      </rPr>
      <t>1</t>
    </r>
    <r>
      <rPr>
        <sz val="12"/>
        <color theme="1"/>
        <rFont val="標楷體"/>
        <family val="4"/>
        <charset val="136"/>
      </rPr>
      <t>，若屬第二順位請填</t>
    </r>
    <r>
      <rPr>
        <sz val="12"/>
        <color theme="1"/>
        <rFont val="Times New Roman"/>
        <family val="1"/>
      </rPr>
      <t>2</t>
    </r>
    <r>
      <rPr>
        <sz val="12"/>
        <color theme="1"/>
        <rFont val="標楷體"/>
        <family val="4"/>
        <charset val="136"/>
      </rPr>
      <t>，以下類推</t>
    </r>
    <r>
      <rPr>
        <sz val="12"/>
        <color theme="1"/>
        <rFont val="Times New Roman"/>
        <family val="1"/>
      </rPr>
      <t>,</t>
    </r>
    <r>
      <rPr>
        <sz val="12"/>
        <color theme="1"/>
        <rFont val="標楷體"/>
        <family val="4"/>
        <charset val="136"/>
      </rPr>
      <t>無順位者請填無。</t>
    </r>
    <phoneticPr fontId="30" type="noConversion"/>
  </si>
  <si>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30" type="noConversion"/>
  </si>
  <si>
    <r>
      <rPr>
        <sz val="12"/>
        <color theme="1"/>
        <rFont val="標楷體"/>
        <family val="4"/>
        <charset val="136"/>
      </rPr>
      <t>交易種類請依序填</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0" type="noConversion"/>
  </si>
  <si>
    <r>
      <rPr>
        <sz val="12"/>
        <color theme="1"/>
        <rFont val="標楷體"/>
        <family val="4"/>
        <charset val="136"/>
      </rPr>
      <t>投資型態請填</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C.</t>
    </r>
    <r>
      <rPr>
        <sz val="12"/>
        <color theme="1"/>
        <rFont val="標楷體"/>
        <family val="4"/>
        <charset val="136"/>
      </rPr>
      <t>按攤銷後成本衡量之金融資產</t>
    </r>
    <r>
      <rPr>
        <sz val="12"/>
        <color theme="1"/>
        <rFont val="Times New Roman"/>
        <family val="1"/>
      </rPr>
      <t>, D.</t>
    </r>
    <r>
      <rPr>
        <sz val="12"/>
        <color theme="1"/>
        <rFont val="標楷體"/>
        <family val="4"/>
        <charset val="136"/>
      </rPr>
      <t>約當現金</t>
    </r>
    <r>
      <rPr>
        <sz val="12"/>
        <color theme="1"/>
        <rFont val="Times New Roman"/>
        <family val="1"/>
      </rPr>
      <t>, E.</t>
    </r>
    <r>
      <rPr>
        <sz val="12"/>
        <color theme="1"/>
        <rFont val="標楷體"/>
        <family val="4"/>
        <charset val="136"/>
      </rPr>
      <t>其他金融資產。</t>
    </r>
    <phoneticPr fontId="30" type="noConversion"/>
  </si>
  <si>
    <r>
      <rPr>
        <sz val="12"/>
        <color theme="1"/>
        <rFont val="標楷體"/>
        <family val="4"/>
        <charset val="136"/>
      </rPr>
      <t>信用評等機構填列如</t>
    </r>
    <r>
      <rPr>
        <sz val="12"/>
        <color theme="1"/>
        <rFont val="Times New Roman"/>
        <family val="1"/>
      </rPr>
      <t>A.S&amp;P, B.AM Best, C.Moody's, D.Fitch, E.tw, F.</t>
    </r>
    <r>
      <rPr>
        <sz val="12"/>
        <color theme="1"/>
        <rFont val="標楷體"/>
        <family val="4"/>
        <charset val="136"/>
      </rPr>
      <t>其他</t>
    </r>
    <r>
      <rPr>
        <sz val="12"/>
        <color theme="1"/>
        <rFont val="Times New Roman"/>
        <family val="1"/>
      </rPr>
      <t xml:space="preserve">, </t>
    </r>
    <r>
      <rPr>
        <sz val="12"/>
        <color theme="1"/>
        <rFont val="標楷體"/>
        <family val="4"/>
        <charset val="136"/>
      </rPr>
      <t>若無信用評等者請填無。</t>
    </r>
    <phoneticPr fontId="28" type="noConversion"/>
  </si>
  <si>
    <r>
      <rPr>
        <sz val="12"/>
        <color theme="1"/>
        <rFont val="標楷體"/>
        <family val="4"/>
        <charset val="136"/>
      </rPr>
      <t>評等等級請依信用評等機構所列填寫</t>
    </r>
    <r>
      <rPr>
        <sz val="12"/>
        <color theme="1"/>
        <rFont val="Times New Roman"/>
        <family val="1"/>
      </rPr>
      <t>,</t>
    </r>
    <r>
      <rPr>
        <sz val="12"/>
        <color theme="1"/>
        <rFont val="標楷體"/>
        <family val="4"/>
        <charset val="136"/>
      </rPr>
      <t>並以最近一年之評等資料填寫</t>
    </r>
    <r>
      <rPr>
        <sz val="12"/>
        <color theme="1"/>
        <rFont val="Times New Roman"/>
        <family val="1"/>
      </rPr>
      <t>,</t>
    </r>
    <r>
      <rPr>
        <sz val="12"/>
        <color theme="1"/>
        <rFont val="標楷體"/>
        <family val="4"/>
        <charset val="136"/>
      </rPr>
      <t>若無信用評等者請填無。</t>
    </r>
    <phoneticPr fontId="30" type="noConversion"/>
  </si>
  <si>
    <r>
      <rPr>
        <sz val="12"/>
        <color theme="1"/>
        <rFont val="標楷體"/>
        <family val="4"/>
        <charset val="136"/>
      </rPr>
      <t>本表均含國內外投資</t>
    </r>
    <r>
      <rPr>
        <sz val="12"/>
        <color theme="1"/>
        <rFont val="Times New Roman"/>
        <family val="1"/>
      </rPr>
      <t>,</t>
    </r>
    <r>
      <rPr>
        <sz val="12"/>
        <color theme="1"/>
        <rFont val="標楷體"/>
        <family val="4"/>
        <charset val="136"/>
      </rPr>
      <t>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，並請以期末匯率換算為新台幣帳面價值。</t>
    </r>
    <phoneticPr fontId="30" type="noConversion"/>
  </si>
  <si>
    <r>
      <rPr>
        <sz val="12"/>
        <color theme="1"/>
        <rFont val="標楷體"/>
        <family val="4"/>
        <charset val="136"/>
      </rPr>
      <t>到期年月日填寫方式為</t>
    </r>
    <r>
      <rPr>
        <sz val="12"/>
        <color theme="1"/>
        <rFont val="Times New Roman"/>
        <family val="1"/>
      </rPr>
      <t>2005/06/25</t>
    </r>
    <phoneticPr fontId="30" type="noConversion"/>
  </si>
  <si>
    <r>
      <rPr>
        <sz val="12"/>
        <color theme="1"/>
        <rFont val="標楷體"/>
        <family val="4"/>
        <charset val="136"/>
      </rPr>
      <t>金融債到期日如為永久，按</t>
    </r>
    <r>
      <rPr>
        <sz val="12"/>
        <color theme="1"/>
        <rFont val="Times New Roman"/>
        <family val="1"/>
      </rPr>
      <t>9999/99/99</t>
    </r>
    <r>
      <rPr>
        <sz val="12"/>
        <color theme="1"/>
        <rFont val="標楷體"/>
        <family val="4"/>
        <charset val="136"/>
      </rPr>
      <t>填列。</t>
    </r>
    <phoneticPr fontId="30" type="noConversion"/>
  </si>
  <si>
    <r>
      <rPr>
        <sz val="10"/>
        <color theme="1"/>
        <rFont val="標楷體"/>
        <family val="4"/>
        <charset val="136"/>
      </rPr>
      <t>表</t>
    </r>
    <r>
      <rPr>
        <sz val="10"/>
        <color theme="1"/>
        <rFont val="Times New Roman"/>
        <family val="1"/>
      </rPr>
      <t>06</t>
    </r>
    <r>
      <rPr>
        <sz val="10"/>
        <color theme="1"/>
        <rFont val="標楷體"/>
        <family val="4"/>
        <charset val="136"/>
      </rPr>
      <t>：資金運用收益表</t>
    </r>
    <phoneticPr fontId="30" type="noConversion"/>
  </si>
  <si>
    <r>
      <rPr>
        <sz val="10"/>
        <color theme="1"/>
        <rFont val="標楷體"/>
        <family val="4"/>
        <charset val="136"/>
      </rPr>
      <t>單位：新台幣元</t>
    </r>
    <r>
      <rPr>
        <sz val="10"/>
        <color theme="1"/>
        <rFont val="Times New Roman"/>
        <family val="1"/>
      </rPr>
      <t>,%</t>
    </r>
    <phoneticPr fontId="30" type="noConversion"/>
  </si>
  <si>
    <r>
      <rPr>
        <sz val="10"/>
        <color theme="1"/>
        <rFont val="標楷體"/>
        <family val="4"/>
        <charset val="136"/>
      </rPr>
      <t>項　　　　　　　　　　目</t>
    </r>
  </si>
  <si>
    <r>
      <rPr>
        <sz val="10"/>
        <color theme="1"/>
        <rFont val="標楷體"/>
        <family val="4"/>
        <charset val="136"/>
      </rPr>
      <t>淨投資損益</t>
    </r>
    <phoneticPr fontId="32" type="noConversion"/>
  </si>
  <si>
    <r>
      <rPr>
        <sz val="10"/>
        <color theme="1"/>
        <rFont val="標楷體"/>
        <family val="4"/>
        <charset val="136"/>
      </rPr>
      <t>其他綜合損益</t>
    </r>
    <phoneticPr fontId="32" type="noConversion"/>
  </si>
  <si>
    <r>
      <rPr>
        <sz val="10"/>
        <color theme="1"/>
        <rFont val="標楷體"/>
        <family val="4"/>
        <charset val="136"/>
      </rPr>
      <t>未分配盈餘</t>
    </r>
    <phoneticPr fontId="32" type="noConversion"/>
  </si>
  <si>
    <r>
      <rPr>
        <sz val="10"/>
        <color theme="1"/>
        <rFont val="標楷體"/>
        <family val="4"/>
        <charset val="136"/>
      </rPr>
      <t>直接業管費用</t>
    </r>
    <phoneticPr fontId="30" type="noConversion"/>
  </si>
  <si>
    <r>
      <rPr>
        <sz val="10"/>
        <color theme="1"/>
        <rFont val="標楷體"/>
        <family val="4"/>
        <charset val="136"/>
      </rPr>
      <t>本期投資損益</t>
    </r>
    <phoneticPr fontId="30" type="noConversion"/>
  </si>
  <si>
    <r>
      <rPr>
        <sz val="10"/>
        <color theme="1"/>
        <rFont val="標楷體"/>
        <family val="4"/>
        <charset val="136"/>
      </rPr>
      <t>上期投資損益</t>
    </r>
    <phoneticPr fontId="30" type="noConversion"/>
  </si>
  <si>
    <r>
      <rPr>
        <sz val="10"/>
        <color theme="1"/>
        <rFont val="標楷體"/>
        <family val="4"/>
        <charset val="136"/>
      </rPr>
      <t>比較增減</t>
    </r>
    <phoneticPr fontId="30"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</si>
  <si>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最近五年度</t>
    </r>
    <r>
      <rPr>
        <sz val="10"/>
        <color theme="1"/>
        <rFont val="Times New Roman"/>
        <family val="1"/>
      </rPr>
      <t>)</t>
    </r>
    <phoneticPr fontId="30" type="noConversion"/>
  </si>
  <si>
    <r>
      <t>__</t>
    </r>
    <r>
      <rPr>
        <sz val="10"/>
        <color theme="1"/>
        <rFont val="標楷體"/>
        <family val="4"/>
        <charset val="136"/>
      </rPr>
      <t>下半年度資金運用收益</t>
    </r>
    <phoneticPr fontId="30" type="noConversion"/>
  </si>
  <si>
    <r>
      <rPr>
        <sz val="10"/>
        <color theme="1"/>
        <rFont val="標楷體"/>
        <family val="4"/>
        <charset val="136"/>
      </rPr>
      <t>備註</t>
    </r>
    <phoneticPr fontId="30" type="noConversion"/>
  </si>
  <si>
    <r>
      <rPr>
        <sz val="10"/>
        <color theme="1"/>
        <rFont val="標楷體"/>
        <family val="4"/>
        <charset val="136"/>
      </rPr>
      <t>利息收入</t>
    </r>
    <phoneticPr fontId="32" type="noConversion"/>
  </si>
  <si>
    <r>
      <rPr>
        <sz val="10"/>
        <color theme="1"/>
        <rFont val="標楷體"/>
        <family val="4"/>
        <charset val="136"/>
      </rPr>
      <t>透過損益按公允價值衡量之金融資產損益</t>
    </r>
    <phoneticPr fontId="32" type="noConversion"/>
  </si>
  <si>
    <r>
      <rPr>
        <sz val="10"/>
        <color theme="1"/>
        <rFont val="標楷體"/>
        <family val="4"/>
        <charset val="136"/>
      </rPr>
      <t>透過其他綜合損益按公允價值衡量之金融資產已實現損益</t>
    </r>
    <phoneticPr fontId="32" type="noConversion"/>
  </si>
  <si>
    <r>
      <rPr>
        <sz val="10"/>
        <color theme="1"/>
        <rFont val="標楷體"/>
        <family val="4"/>
        <charset val="136"/>
      </rPr>
      <t>除列按攤銷後成本衡量之金融資產淨損益</t>
    </r>
    <phoneticPr fontId="32" type="noConversion"/>
  </si>
  <si>
    <r>
      <rPr>
        <sz val="10"/>
        <color theme="1"/>
        <rFont val="標楷體"/>
        <family val="4"/>
        <charset val="136"/>
      </rPr>
      <t>採用權益法認列之關聯企業及合資損益之份額</t>
    </r>
    <phoneticPr fontId="32" type="noConversion"/>
  </si>
  <si>
    <r>
      <rPr>
        <sz val="10"/>
        <color theme="1"/>
        <rFont val="標楷體"/>
        <family val="4"/>
        <charset val="136"/>
      </rPr>
      <t>兌換損益</t>
    </r>
    <phoneticPr fontId="32" type="noConversion"/>
  </si>
  <si>
    <r>
      <rPr>
        <sz val="10"/>
        <color theme="1"/>
        <rFont val="標楷體"/>
        <family val="4"/>
        <charset val="136"/>
      </rPr>
      <t>投資性不動產損益</t>
    </r>
    <phoneticPr fontId="32" type="noConversion"/>
  </si>
  <si>
    <r>
      <rPr>
        <sz val="10"/>
        <color theme="1"/>
        <rFont val="標楷體"/>
        <family val="4"/>
        <charset val="136"/>
      </rPr>
      <t>投資之預期信用減損損失及迴轉利益</t>
    </r>
    <phoneticPr fontId="32" type="noConversion"/>
  </si>
  <si>
    <r>
      <rPr>
        <sz val="10"/>
        <color theme="1"/>
        <rFont val="標楷體"/>
        <family val="4"/>
        <charset val="136"/>
      </rPr>
      <t>其他投資減損損失及迴轉利益</t>
    </r>
    <phoneticPr fontId="32" type="noConversion"/>
  </si>
  <si>
    <r>
      <rPr>
        <sz val="10"/>
        <color theme="1"/>
        <rFont val="標楷體"/>
        <family val="4"/>
        <charset val="136"/>
      </rPr>
      <t>金融資產重分類損益</t>
    </r>
    <phoneticPr fontId="32" type="noConversion"/>
  </si>
  <si>
    <r>
      <rPr>
        <sz val="10"/>
        <color theme="1"/>
        <rFont val="標楷體"/>
        <family val="4"/>
        <charset val="136"/>
      </rPr>
      <t>其他淨投資損益</t>
    </r>
    <phoneticPr fontId="32" type="noConversion"/>
  </si>
  <si>
    <r>
      <rPr>
        <sz val="10"/>
        <color theme="1"/>
        <rFont val="標楷體"/>
        <family val="4"/>
        <charset val="136"/>
      </rPr>
      <t>採用覆蓋法之重分類損益</t>
    </r>
    <phoneticPr fontId="32" type="noConversion"/>
  </si>
  <si>
    <r>
      <rPr>
        <sz val="10"/>
        <color theme="1"/>
        <rFont val="標楷體"/>
        <family val="4"/>
        <charset val="136"/>
      </rPr>
      <t>透過其他綜合損益按公允價值衡量之權益工具評價損益</t>
    </r>
    <phoneticPr fontId="32" type="noConversion"/>
  </si>
  <si>
    <r>
      <rPr>
        <sz val="10"/>
        <color theme="1"/>
        <rFont val="標楷體"/>
        <family val="4"/>
        <charset val="136"/>
      </rPr>
      <t>透過其他綜合損益按公允價值衡量之債務工具損益</t>
    </r>
    <phoneticPr fontId="32" type="noConversion"/>
  </si>
  <si>
    <r>
      <rPr>
        <sz val="10"/>
        <color theme="1"/>
        <rFont val="標楷體"/>
        <family val="4"/>
        <charset val="136"/>
      </rPr>
      <t>避險工具之利益及損失</t>
    </r>
    <phoneticPr fontId="32" type="noConversion"/>
  </si>
  <si>
    <r>
      <rPr>
        <sz val="10"/>
        <color theme="1"/>
        <rFont val="標楷體"/>
        <family val="4"/>
        <charset val="136"/>
      </rPr>
      <t>採用權益法之關聯企業及合資其他綜合損益之份額</t>
    </r>
    <phoneticPr fontId="32" type="noConversion"/>
  </si>
  <si>
    <r>
      <rPr>
        <sz val="10"/>
        <color theme="1"/>
        <rFont val="標楷體"/>
        <family val="4"/>
        <charset val="136"/>
      </rPr>
      <t>採用覆蓋法之重分類其他綜合損益</t>
    </r>
    <phoneticPr fontId="32" type="noConversion"/>
  </si>
  <si>
    <r>
      <rPr>
        <sz val="10"/>
        <color theme="1"/>
        <rFont val="標楷體"/>
        <family val="4"/>
        <charset val="136"/>
      </rPr>
      <t>透過其他綜合損益按公允價值衡量之權益工具處分損益</t>
    </r>
    <phoneticPr fontId="32" type="noConversion"/>
  </si>
  <si>
    <r>
      <rPr>
        <sz val="10"/>
        <color theme="1"/>
        <rFont val="標楷體"/>
        <family val="4"/>
        <charset val="136"/>
      </rPr>
      <t>其他</t>
    </r>
    <phoneticPr fontId="32" type="noConversion"/>
  </si>
  <si>
    <r>
      <rPr>
        <sz val="10"/>
        <color theme="1"/>
        <rFont val="標楷體"/>
        <family val="4"/>
        <charset val="136"/>
      </rPr>
      <t>金額</t>
    </r>
    <phoneticPr fontId="30" type="noConversion"/>
  </si>
  <si>
    <r>
      <rPr>
        <sz val="10"/>
        <color theme="1"/>
        <rFont val="標楷體"/>
        <family val="4"/>
        <charset val="136"/>
      </rP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年累積</t>
    </r>
    <phoneticPr fontId="30" type="noConversion"/>
  </si>
  <si>
    <r>
      <t>__</t>
    </r>
    <r>
      <rPr>
        <sz val="10"/>
        <color theme="1"/>
        <rFont val="標楷體"/>
        <family val="4"/>
        <charset val="136"/>
      </rPr>
      <t>年</t>
    </r>
    <phoneticPr fontId="30" type="noConversion"/>
  </si>
  <si>
    <r>
      <t>__</t>
    </r>
    <r>
      <rPr>
        <sz val="10"/>
        <color theme="1"/>
        <rFont val="標楷體"/>
        <family val="4"/>
        <charset val="136"/>
      </rPr>
      <t>年度
投資損益</t>
    </r>
    <phoneticPr fontId="30" type="noConversion"/>
  </si>
  <si>
    <r>
      <t>__</t>
    </r>
    <r>
      <rPr>
        <sz val="10"/>
        <color theme="1"/>
        <rFont val="標楷體"/>
        <family val="4"/>
        <charset val="136"/>
      </rPr>
      <t>年上半年度投資損益</t>
    </r>
    <phoneticPr fontId="30" type="noConversion"/>
  </si>
  <si>
    <r>
      <t>__</t>
    </r>
    <r>
      <rPr>
        <sz val="10"/>
        <color theme="1"/>
        <rFont val="標楷體"/>
        <family val="4"/>
        <charset val="136"/>
      </rPr>
      <t>年下半年度投資損益</t>
    </r>
    <phoneticPr fontId="30" type="noConversion"/>
  </si>
  <si>
    <r>
      <t>__</t>
    </r>
    <r>
      <rPr>
        <sz val="10"/>
        <color theme="1"/>
        <rFont val="標楷體"/>
        <family val="4"/>
        <charset val="136"/>
      </rPr>
      <t>年下半年資金運用收益率</t>
    </r>
    <phoneticPr fontId="30" type="noConversion"/>
  </si>
  <si>
    <r>
      <rPr>
        <sz val="10"/>
        <color theme="1"/>
        <rFont val="標楷體"/>
        <family val="4"/>
        <charset val="136"/>
      </rPr>
      <t>存</t>
    </r>
    <phoneticPr fontId="30" type="noConversion"/>
  </si>
  <si>
    <r>
      <rPr>
        <sz val="10"/>
        <color theme="1"/>
        <rFont val="標楷體"/>
        <family val="4"/>
        <charset val="136"/>
      </rPr>
      <t>金融機構存款</t>
    </r>
    <phoneticPr fontId="30" type="noConversion"/>
  </si>
  <si>
    <r>
      <rPr>
        <sz val="10"/>
        <color theme="1"/>
        <rFont val="標楷體"/>
        <family val="4"/>
        <charset val="136"/>
      </rPr>
      <t>存出保證金及再保責任準備金</t>
    </r>
  </si>
  <si>
    <r>
      <rPr>
        <sz val="10"/>
        <color theme="1"/>
        <rFont val="標楷體"/>
        <family val="4"/>
        <charset val="136"/>
      </rPr>
      <t>國</t>
    </r>
    <phoneticPr fontId="30" type="noConversion"/>
  </si>
  <si>
    <r>
      <rPr>
        <sz val="10"/>
        <color theme="1"/>
        <rFont val="標楷體"/>
        <family val="4"/>
        <charset val="136"/>
      </rPr>
      <t>存入保證金及再保責任準備金</t>
    </r>
  </si>
  <si>
    <r>
      <rPr>
        <sz val="10"/>
        <color theme="1"/>
        <rFont val="標楷體"/>
        <family val="4"/>
        <charset val="136"/>
      </rPr>
      <t>其他</t>
    </r>
    <phoneticPr fontId="30" type="noConversion"/>
  </si>
  <si>
    <r>
      <rPr>
        <sz val="10"/>
        <color theme="1"/>
        <rFont val="標楷體"/>
        <family val="4"/>
        <charset val="136"/>
      </rPr>
      <t>款</t>
    </r>
  </si>
  <si>
    <r>
      <rPr>
        <sz val="10"/>
        <color theme="1"/>
        <rFont val="標楷體"/>
        <family val="4"/>
        <charset val="136"/>
      </rPr>
      <t>公債國庫券</t>
    </r>
    <phoneticPr fontId="30" type="noConversion"/>
  </si>
  <si>
    <r>
      <rPr>
        <sz val="10"/>
        <color theme="1"/>
        <rFont val="標楷體"/>
        <family val="4"/>
        <charset val="136"/>
      </rPr>
      <t>內</t>
    </r>
    <phoneticPr fontId="30" type="noConversion"/>
  </si>
  <si>
    <r>
      <rPr>
        <sz val="10"/>
        <color theme="1"/>
        <rFont val="標楷體"/>
        <family val="4"/>
        <charset val="136"/>
      </rPr>
      <t>有</t>
    </r>
    <phoneticPr fontId="30" type="noConversion"/>
  </si>
  <si>
    <r>
      <rPr>
        <sz val="10"/>
        <color theme="1"/>
        <rFont val="標楷體"/>
        <family val="4"/>
        <charset val="136"/>
      </rPr>
      <t>金融債券等</t>
    </r>
    <phoneticPr fontId="28" type="noConversion"/>
  </si>
  <si>
    <r>
      <rPr>
        <sz val="10"/>
        <color theme="1"/>
        <rFont val="標楷體"/>
        <family val="4"/>
        <charset val="136"/>
      </rPr>
      <t>價</t>
    </r>
    <phoneticPr fontId="30" type="noConversion"/>
  </si>
  <si>
    <r>
      <rPr>
        <sz val="10"/>
        <color theme="1"/>
        <rFont val="標楷體"/>
        <family val="4"/>
        <charset val="136"/>
      </rPr>
      <t>股票</t>
    </r>
    <phoneticPr fontId="30" type="noConversion"/>
  </si>
  <si>
    <r>
      <rPr>
        <sz val="10"/>
        <color theme="1"/>
        <rFont val="標楷體"/>
        <family val="4"/>
        <charset val="136"/>
      </rPr>
      <t>證</t>
    </r>
    <phoneticPr fontId="30" type="noConversion"/>
  </si>
  <si>
    <r>
      <rPr>
        <sz val="10"/>
        <color theme="1"/>
        <rFont val="標楷體"/>
        <family val="4"/>
        <charset val="136"/>
      </rPr>
      <t>公司債</t>
    </r>
    <phoneticPr fontId="30" type="noConversion"/>
  </si>
  <si>
    <r>
      <rPr>
        <sz val="10"/>
        <color theme="1"/>
        <rFont val="標楷體"/>
        <family val="4"/>
        <charset val="136"/>
      </rPr>
      <t>券</t>
    </r>
    <phoneticPr fontId="30" type="noConversion"/>
  </si>
  <si>
    <r>
      <rPr>
        <sz val="10"/>
        <color theme="1"/>
        <rFont val="標楷體"/>
        <family val="4"/>
        <charset val="136"/>
      </rPr>
      <t>受益憑證</t>
    </r>
    <phoneticPr fontId="30" type="noConversion"/>
  </si>
  <si>
    <r>
      <rPr>
        <sz val="10"/>
        <color theme="1"/>
        <rFont val="標楷體"/>
        <family val="4"/>
        <charset val="136"/>
      </rPr>
      <t>投</t>
    </r>
    <phoneticPr fontId="30" type="noConversion"/>
  </si>
  <si>
    <r>
      <rPr>
        <sz val="10"/>
        <color theme="1"/>
        <rFont val="標楷體"/>
        <family val="4"/>
        <charset val="136"/>
      </rPr>
      <t>不</t>
    </r>
    <phoneticPr fontId="30" type="noConversion"/>
  </si>
  <si>
    <r>
      <rPr>
        <sz val="10"/>
        <color theme="1"/>
        <rFont val="標楷體"/>
        <family val="4"/>
        <charset val="136"/>
      </rPr>
      <t>非自用土地</t>
    </r>
    <phoneticPr fontId="30" type="noConversion"/>
  </si>
  <si>
    <r>
      <rPr>
        <sz val="10"/>
        <color theme="1"/>
        <rFont val="標楷體"/>
        <family val="4"/>
        <charset val="136"/>
      </rPr>
      <t>動</t>
    </r>
    <phoneticPr fontId="30" type="noConversion"/>
  </si>
  <si>
    <r>
      <rPr>
        <sz val="10"/>
        <color theme="1"/>
        <rFont val="標楷體"/>
        <family val="4"/>
        <charset val="136"/>
      </rPr>
      <t>非自用房屋及建築</t>
    </r>
    <phoneticPr fontId="30" type="noConversion"/>
  </si>
  <si>
    <r>
      <rPr>
        <sz val="10"/>
        <color theme="1"/>
        <rFont val="標楷體"/>
        <family val="4"/>
        <charset val="136"/>
      </rPr>
      <t>產</t>
    </r>
    <phoneticPr fontId="30" type="noConversion"/>
  </si>
  <si>
    <r>
      <rPr>
        <sz val="10"/>
        <color theme="1"/>
        <rFont val="標楷體"/>
        <family val="4"/>
        <charset val="136"/>
      </rPr>
      <t>資</t>
    </r>
    <phoneticPr fontId="30" type="noConversion"/>
  </si>
  <si>
    <r>
      <rPr>
        <sz val="10"/>
        <color theme="1"/>
        <rFont val="標楷體"/>
        <family val="4"/>
        <charset val="136"/>
      </rPr>
      <t>放</t>
    </r>
    <phoneticPr fontId="30" type="noConversion"/>
  </si>
  <si>
    <r>
      <rPr>
        <sz val="10"/>
        <color theme="1"/>
        <rFont val="標楷體"/>
        <family val="4"/>
        <charset val="136"/>
      </rPr>
      <t>抵</t>
    </r>
    <r>
      <rPr>
        <sz val="10"/>
        <color theme="1"/>
        <rFont val="Times New Roman"/>
        <family val="1"/>
      </rPr>
      <t>(</t>
    </r>
    <r>
      <rPr>
        <sz val="10"/>
        <color theme="1"/>
        <rFont val="標楷體"/>
        <family val="4"/>
        <charset val="136"/>
      </rPr>
      <t>質</t>
    </r>
    <r>
      <rPr>
        <sz val="10"/>
        <color theme="1"/>
        <rFont val="Times New Roman"/>
        <family val="1"/>
      </rPr>
      <t>)</t>
    </r>
    <r>
      <rPr>
        <sz val="10"/>
        <color theme="1"/>
        <rFont val="標楷體"/>
        <family val="4"/>
        <charset val="136"/>
      </rPr>
      <t>押放款</t>
    </r>
    <phoneticPr fontId="30" type="noConversion"/>
  </si>
  <si>
    <r>
      <rPr>
        <sz val="10"/>
        <color theme="1"/>
        <rFont val="標楷體"/>
        <family val="4"/>
        <charset val="136"/>
      </rPr>
      <t>壽險貸款</t>
    </r>
    <phoneticPr fontId="30" type="noConversion"/>
  </si>
  <si>
    <r>
      <rPr>
        <sz val="10"/>
        <color theme="1"/>
        <rFont val="標楷體"/>
        <family val="4"/>
        <charset val="136"/>
      </rPr>
      <t>款</t>
    </r>
    <phoneticPr fontId="30" type="noConversion"/>
  </si>
  <si>
    <r>
      <rPr>
        <sz val="10"/>
        <color theme="1"/>
        <rFont val="標楷體"/>
        <family val="4"/>
        <charset val="136"/>
      </rPr>
      <t>衍生性商品交易</t>
    </r>
    <phoneticPr fontId="30" type="noConversion"/>
  </si>
  <si>
    <r>
      <rPr>
        <sz val="10"/>
        <color theme="1"/>
        <rFont val="標楷體"/>
        <family val="4"/>
        <charset val="136"/>
      </rPr>
      <t>國內投資總計</t>
    </r>
    <phoneticPr fontId="30" type="noConversion"/>
  </si>
  <si>
    <r>
      <rPr>
        <sz val="10"/>
        <color theme="1"/>
        <rFont val="標楷體"/>
        <family val="4"/>
        <charset val="136"/>
      </rPr>
      <t>外</t>
    </r>
    <phoneticPr fontId="30" type="noConversion"/>
  </si>
  <si>
    <r>
      <rPr>
        <sz val="10"/>
        <color theme="1"/>
        <rFont val="標楷體"/>
        <family val="4"/>
        <charset val="136"/>
      </rPr>
      <t>受益憑證</t>
    </r>
    <r>
      <rPr>
        <sz val="10"/>
        <color theme="1"/>
        <rFont val="Times New Roman"/>
        <family val="1"/>
      </rPr>
      <t>(</t>
    </r>
    <r>
      <rPr>
        <sz val="10"/>
        <color theme="1"/>
        <rFont val="標楷體"/>
        <family val="4"/>
        <charset val="136"/>
      </rPr>
      <t>基金</t>
    </r>
    <r>
      <rPr>
        <sz val="10"/>
        <color theme="1"/>
        <rFont val="Times New Roman"/>
        <family val="1"/>
      </rPr>
      <t>)</t>
    </r>
    <phoneticPr fontId="30" type="noConversion"/>
  </si>
  <si>
    <r>
      <rPr>
        <sz val="10"/>
        <color theme="1"/>
        <rFont val="標楷體"/>
        <family val="4"/>
        <charset val="136"/>
      </rPr>
      <t>壽險保單質押放款</t>
    </r>
    <phoneticPr fontId="30" type="noConversion"/>
  </si>
  <si>
    <r>
      <rPr>
        <sz val="10"/>
        <color theme="1"/>
        <rFont val="標楷體"/>
        <family val="4"/>
        <charset val="136"/>
      </rPr>
      <t>國外投資總計</t>
    </r>
    <phoneticPr fontId="30" type="noConversion"/>
  </si>
  <si>
    <r>
      <rPr>
        <sz val="10"/>
        <color theme="1"/>
        <rFont val="標楷體"/>
        <family val="4"/>
        <charset val="136"/>
      </rPr>
      <t>不含自用不動產資金運用總計</t>
    </r>
    <phoneticPr fontId="30" type="noConversion"/>
  </si>
  <si>
    <r>
      <rPr>
        <sz val="10"/>
        <color theme="1"/>
        <rFont val="標楷體"/>
        <family val="4"/>
        <charset val="136"/>
      </rPr>
      <t>其</t>
    </r>
    <phoneticPr fontId="30" type="noConversion"/>
  </si>
  <si>
    <r>
      <rPr>
        <sz val="10"/>
        <color theme="1"/>
        <rFont val="標楷體"/>
        <family val="4"/>
        <charset val="136"/>
      </rPr>
      <t>自用土地</t>
    </r>
    <phoneticPr fontId="30" type="noConversion"/>
  </si>
  <si>
    <r>
      <rPr>
        <sz val="10"/>
        <color theme="1"/>
        <rFont val="標楷體"/>
        <family val="4"/>
        <charset val="136"/>
      </rPr>
      <t>自用房屋及建築</t>
    </r>
    <phoneticPr fontId="30" type="noConversion"/>
  </si>
  <si>
    <r>
      <rPr>
        <sz val="10"/>
        <color theme="1"/>
        <rFont val="標楷體"/>
        <family val="4"/>
        <charset val="136"/>
      </rPr>
      <t>他</t>
    </r>
    <phoneticPr fontId="30" type="noConversion"/>
  </si>
  <si>
    <r>
      <rPr>
        <sz val="10"/>
        <color theme="1"/>
        <rFont val="標楷體"/>
        <family val="4"/>
        <charset val="136"/>
      </rPr>
      <t>含自用不動產資金運用總計</t>
    </r>
    <phoneticPr fontId="30" type="noConversion"/>
  </si>
  <si>
    <r>
      <rPr>
        <sz val="10"/>
        <color theme="1"/>
        <rFont val="標楷體"/>
        <family val="4"/>
        <charset val="136"/>
      </rPr>
      <t>本表不含分離帳戶保險商品之專設帳簿資產</t>
    </r>
    <phoneticPr fontId="30" type="noConversion"/>
  </si>
  <si>
    <r>
      <rPr>
        <sz val="10"/>
        <color theme="1"/>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theme="1"/>
        <rFont val="Times New Roman"/>
        <family val="1"/>
      </rPr>
      <t>…</t>
    </r>
    <r>
      <rPr>
        <sz val="10"/>
        <color theme="1"/>
        <rFont val="標楷體"/>
        <family val="4"/>
        <charset val="136"/>
      </rPr>
      <t>避險投資交易所衍生之相關費用等</t>
    </r>
    <r>
      <rPr>
        <sz val="10"/>
        <color theme="1"/>
        <rFont val="Times New Roman"/>
        <family val="1"/>
      </rPr>
      <t>(</t>
    </r>
    <r>
      <rPr>
        <sz val="10"/>
        <color theme="1"/>
        <rFont val="標楷體"/>
        <family val="4"/>
        <charset val="136"/>
      </rPr>
      <t>成本分攤由公司採一致性原則核實攤列</t>
    </r>
    <r>
      <rPr>
        <sz val="10"/>
        <color theme="1"/>
        <rFont val="Times New Roman"/>
        <family val="1"/>
      </rPr>
      <t>)</t>
    </r>
    <phoneticPr fontId="32" type="noConversion"/>
  </si>
  <si>
    <r>
      <rPr>
        <sz val="10"/>
        <color theme="1"/>
        <rFont val="標楷體"/>
        <family val="4"/>
        <charset val="136"/>
      </rPr>
      <t>所稱本期及上期於填報</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年報時係指本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年度及上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年度餘額</t>
    </r>
    <phoneticPr fontId="28"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</si>
  <si>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本期投資收益／（前期期末資金運用數＊</t>
    </r>
    <r>
      <rPr>
        <sz val="10"/>
        <color theme="1"/>
        <rFont val="Times New Roman"/>
        <family val="1"/>
      </rPr>
      <t>+</t>
    </r>
    <r>
      <rPr>
        <sz val="10"/>
        <color theme="1"/>
        <rFont val="標楷體"/>
        <family val="4"/>
        <charset val="136"/>
      </rPr>
      <t>本期期末資金運用數＊－本期投資收益），當期間未滿一年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t>
    </r>
    <r>
      <rPr>
        <sz val="10"/>
        <color theme="1"/>
        <rFont val="Times New Roman"/>
        <family val="1"/>
      </rPr>
      <t>;</t>
    </r>
    <phoneticPr fontId="30" type="noConversion"/>
  </si>
  <si>
    <r>
      <rPr>
        <sz val="10"/>
        <color theme="1"/>
        <rFont val="標楷體"/>
        <family val="4"/>
        <charset val="136"/>
      </rPr>
      <t>本表與財務業務指標計算表所列資金運用</t>
    </r>
    <r>
      <rPr>
        <sz val="10"/>
        <color theme="1"/>
        <rFont val="Times New Roman"/>
        <family val="1"/>
      </rPr>
      <t>(</t>
    </r>
    <r>
      <rPr>
        <sz val="10"/>
        <color theme="1"/>
        <rFont val="標楷體"/>
        <family val="4"/>
        <charset val="136"/>
      </rPr>
      <t>淨</t>
    </r>
    <r>
      <rPr>
        <sz val="10"/>
        <color theme="1"/>
        <rFont val="Times New Roman"/>
        <family val="1"/>
      </rPr>
      <t>)</t>
    </r>
    <r>
      <rPr>
        <sz val="10"/>
        <color theme="1"/>
        <rFont val="標楷體"/>
        <family val="4"/>
        <charset val="136"/>
      </rPr>
      <t>收益率計算基礎不同。</t>
    </r>
    <phoneticPr fontId="30" type="noConversion"/>
  </si>
  <si>
    <r>
      <rPr>
        <sz val="10"/>
        <color theme="1"/>
        <rFont val="標楷體"/>
        <family val="4"/>
        <charset val="136"/>
      </rPr>
      <t>各項標的資金運用收益率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該項標的本期投資收益／（該項標的前期期末資金運用數＊</t>
    </r>
    <r>
      <rPr>
        <sz val="10"/>
        <color theme="1"/>
        <rFont val="Times New Roman"/>
        <family val="1"/>
      </rPr>
      <t>+</t>
    </r>
    <r>
      <rPr>
        <sz val="10"/>
        <color theme="1"/>
        <rFont val="標楷體"/>
        <family val="4"/>
        <charset val="136"/>
      </rPr>
      <t>該項標的本期期末資金運用數＊－該項標的本期投資收益），當期間未滿一年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t>
    </r>
    <phoneticPr fontId="30" type="noConversion"/>
  </si>
  <si>
    <r>
      <rPr>
        <sz val="10"/>
        <color theme="1"/>
        <rFont val="標楷體"/>
        <family val="4"/>
        <charset val="136"/>
      </rPr>
      <t>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收益率，填列最近</t>
    </r>
    <r>
      <rPr>
        <sz val="10"/>
        <color theme="1"/>
        <rFont val="Times New Roman"/>
        <family val="1"/>
      </rPr>
      <t>5</t>
    </r>
    <r>
      <rPr>
        <sz val="10"/>
        <color theme="1"/>
        <rFont val="標楷體"/>
        <family val="4"/>
        <charset val="136"/>
      </rPr>
      <t>年度之資本運用收益率。</t>
    </r>
    <phoneticPr fontId="30" type="noConversion"/>
  </si>
  <si>
    <r>
      <rPr>
        <sz val="10"/>
        <color theme="1"/>
        <rFont val="標楷體"/>
        <family val="4"/>
        <charset val="136"/>
      </rPr>
      <t>＊係指投資性不動產後續衡量未採用公允價值模式之資金運用數</t>
    </r>
    <phoneticPr fontId="30" type="noConversion"/>
  </si>
  <si>
    <r>
      <rPr>
        <sz val="10"/>
        <color theme="1"/>
        <rFont val="標楷體"/>
        <family val="4"/>
        <charset val="136"/>
      </rPr>
      <t>本表之本期投資損益及上期投資損益均不含外匯價格變動準備金淨變動</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</si>
  <si>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t>
    </r>
    <phoneticPr fontId="28" type="noConversion"/>
  </si>
  <si>
    <r>
      <rPr>
        <sz val="12"/>
        <color theme="1"/>
        <rFont val="標楷體"/>
        <family val="4"/>
        <charset val="136"/>
      </rPr>
      <t>單位：新台幣元</t>
    </r>
    <r>
      <rPr>
        <sz val="12"/>
        <color theme="1"/>
        <rFont val="Times New Roman"/>
        <family val="1"/>
      </rPr>
      <t>,%</t>
    </r>
    <phoneticPr fontId="30" type="noConversion"/>
  </si>
  <si>
    <r>
      <rPr>
        <b/>
        <sz val="12"/>
        <color theme="1"/>
        <rFont val="標楷體"/>
        <family val="4"/>
        <charset val="136"/>
      </rPr>
      <t>資金運用類別</t>
    </r>
    <phoneticPr fontId="28" type="noConversion"/>
  </si>
  <si>
    <r>
      <rPr>
        <b/>
        <sz val="12"/>
        <color theme="1"/>
        <rFont val="標楷體"/>
        <family val="4"/>
        <charset val="136"/>
      </rPr>
      <t>本期</t>
    </r>
    <phoneticPr fontId="28" type="noConversion"/>
  </si>
  <si>
    <r>
      <rPr>
        <b/>
        <sz val="12"/>
        <color theme="1"/>
        <rFont val="標楷體"/>
        <family val="4"/>
        <charset val="136"/>
      </rPr>
      <t>上期</t>
    </r>
    <phoneticPr fontId="28" type="noConversion"/>
  </si>
  <si>
    <r>
      <rPr>
        <b/>
        <sz val="12"/>
        <color theme="1"/>
        <rFont val="標楷體"/>
        <family val="4"/>
        <charset val="136"/>
      </rPr>
      <t>比較增減</t>
    </r>
    <phoneticPr fontId="28" type="noConversion"/>
  </si>
  <si>
    <r>
      <rPr>
        <b/>
        <sz val="12"/>
        <color theme="1"/>
        <rFont val="標楷體"/>
        <family val="4"/>
        <charset val="136"/>
      </rPr>
      <t>占資金來源比率</t>
    </r>
    <phoneticPr fontId="30" type="noConversion"/>
  </si>
  <si>
    <r>
      <rPr>
        <b/>
        <sz val="12"/>
        <color theme="1"/>
        <rFont val="標楷體"/>
        <family val="4"/>
        <charset val="136"/>
      </rPr>
      <t>非認許資產</t>
    </r>
    <phoneticPr fontId="28" type="noConversion"/>
  </si>
  <si>
    <r>
      <rPr>
        <b/>
        <sz val="12"/>
        <color theme="1"/>
        <rFont val="標楷體"/>
        <family val="4"/>
        <charset val="136"/>
      </rPr>
      <t>淨認許資產</t>
    </r>
    <phoneticPr fontId="28"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</si>
  <si>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8)</t>
    </r>
    <phoneticPr fontId="28" type="noConversion"/>
  </si>
  <si>
    <r>
      <rPr>
        <sz val="12"/>
        <color theme="1"/>
        <rFont val="標楷體"/>
        <family val="4"/>
        <charset val="136"/>
      </rPr>
      <t>現金及銀行存款</t>
    </r>
    <r>
      <rPr>
        <sz val="9"/>
        <rFont val="Times New Roman"/>
        <family val="1"/>
      </rPr>
      <t/>
    </r>
    <phoneticPr fontId="28" type="noConversion"/>
  </si>
  <si>
    <r>
      <rPr>
        <sz val="12"/>
        <color theme="1"/>
        <rFont val="標楷體"/>
        <family val="4"/>
        <charset val="136"/>
      </rPr>
      <t>一、現金</t>
    </r>
    <phoneticPr fontId="28" type="noConversion"/>
  </si>
  <si>
    <r>
      <rPr>
        <sz val="12"/>
        <color theme="1"/>
        <rFont val="標楷體"/>
        <family val="4"/>
        <charset val="136"/>
      </rPr>
      <t>二、非關係金融機構銀行存款</t>
    </r>
    <phoneticPr fontId="28" type="noConversion"/>
  </si>
  <si>
    <r>
      <rPr>
        <sz val="12"/>
        <color theme="1"/>
        <rFont val="標楷體"/>
        <family val="4"/>
        <charset val="136"/>
      </rPr>
      <t>三、關係金融機構銀行存款</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</si>
  <si>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具控制與從屬關係</t>
    </r>
  </si>
  <si>
    <r>
      <t>(</t>
    </r>
    <r>
      <rPr>
        <sz val="12"/>
        <color theme="1"/>
        <rFont val="標楷體"/>
        <family val="4"/>
        <charset val="136"/>
      </rPr>
      <t>二</t>
    </r>
    <r>
      <rPr>
        <sz val="12"/>
        <color theme="1"/>
        <rFont val="Times New Roman"/>
        <family val="1"/>
      </rPr>
      <t>)</t>
    </r>
    <r>
      <rPr>
        <sz val="12"/>
        <color theme="1"/>
        <rFont val="標楷體"/>
        <family val="4"/>
        <charset val="136"/>
      </rPr>
      <t>非控制與從屬關係</t>
    </r>
    <phoneticPr fontId="30" type="noConversion"/>
  </si>
  <si>
    <r>
      <rPr>
        <sz val="12"/>
        <color theme="1"/>
        <rFont val="標楷體"/>
        <family val="4"/>
        <charset val="136"/>
      </rPr>
      <t>現金及銀行存款合計</t>
    </r>
    <phoneticPr fontId="28" type="noConversion"/>
  </si>
  <si>
    <r>
      <rPr>
        <sz val="12"/>
        <color theme="1"/>
        <rFont val="標楷體"/>
        <family val="4"/>
        <charset val="136"/>
      </rPr>
      <t>有價證券</t>
    </r>
  </si>
  <si>
    <r>
      <rPr>
        <sz val="12"/>
        <color theme="1"/>
        <rFont val="標楷體"/>
        <family val="4"/>
        <charset val="136"/>
      </rPr>
      <t xml:space="preserve">一、公債、國庫券
</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條之一第一項第一款</t>
    </r>
    <r>
      <rPr>
        <sz val="12"/>
        <color theme="1"/>
        <rFont val="Times New Roman"/>
        <family val="1"/>
      </rPr>
      <t>)</t>
    </r>
    <phoneticPr fontId="28" type="noConversion"/>
  </si>
  <si>
    <r>
      <rPr>
        <sz val="12"/>
        <color theme="1"/>
        <rFont val="標楷體"/>
        <family val="4"/>
        <charset val="136"/>
      </rPr>
      <t xml:space="preserve">二、金融債券及其他經主管機關核准購買之有價證券
</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t>
    </r>
    <r>
      <rPr>
        <sz val="12"/>
        <color theme="1"/>
        <rFont val="Times New Roman"/>
        <family val="1"/>
      </rPr>
      <t>1</t>
    </r>
    <r>
      <rPr>
        <sz val="12"/>
        <color theme="1"/>
        <rFont val="標楷體"/>
        <family val="4"/>
        <charset val="136"/>
      </rPr>
      <t>第一項第二款及第六款</t>
    </r>
    <r>
      <rPr>
        <sz val="12"/>
        <color theme="1"/>
        <rFont val="Times New Roman"/>
        <family val="1"/>
      </rPr>
      <t>)</t>
    </r>
  </si>
  <si>
    <r>
      <t>(</t>
    </r>
    <r>
      <rPr>
        <sz val="12"/>
        <color theme="1"/>
        <rFont val="標楷體"/>
        <family val="4"/>
        <charset val="136"/>
      </rPr>
      <t>一</t>
    </r>
    <r>
      <rPr>
        <sz val="12"/>
        <color theme="1"/>
        <rFont val="Times New Roman"/>
        <family val="1"/>
      </rPr>
      <t>)</t>
    </r>
    <r>
      <rPr>
        <sz val="12"/>
        <color theme="1"/>
        <rFont val="標楷體"/>
        <family val="4"/>
        <charset val="136"/>
      </rPr>
      <t>非關係人</t>
    </r>
  </si>
  <si>
    <r>
      <t>1</t>
    </r>
    <r>
      <rPr>
        <sz val="12"/>
        <color theme="1"/>
        <rFont val="標楷體"/>
        <family val="4"/>
        <charset val="136"/>
      </rPr>
      <t>、金融債券</t>
    </r>
  </si>
  <si>
    <r>
      <t>2</t>
    </r>
    <r>
      <rPr>
        <sz val="12"/>
        <color theme="1"/>
        <rFont val="標楷體"/>
        <family val="4"/>
        <charset val="136"/>
      </rPr>
      <t>、可轉讓定期存單</t>
    </r>
  </si>
  <si>
    <r>
      <t>3</t>
    </r>
    <r>
      <rPr>
        <sz val="12"/>
        <color theme="1"/>
        <rFont val="標楷體"/>
        <family val="4"/>
        <charset val="136"/>
      </rPr>
      <t>、銀行承兌匯票</t>
    </r>
  </si>
  <si>
    <r>
      <t>4</t>
    </r>
    <r>
      <rPr>
        <sz val="12"/>
        <color theme="1"/>
        <rFont val="標楷體"/>
        <family val="4"/>
        <charset val="136"/>
      </rPr>
      <t>、金融機構保證商業本票</t>
    </r>
  </si>
  <si>
    <r>
      <t>5</t>
    </r>
    <r>
      <rPr>
        <sz val="12"/>
        <color theme="1"/>
        <rFont val="標楷體"/>
        <family val="4"/>
        <charset val="136"/>
      </rPr>
      <t>、附買回條件之債券投資</t>
    </r>
  </si>
  <si>
    <r>
      <t>6</t>
    </r>
    <r>
      <rPr>
        <sz val="12"/>
        <color theme="1"/>
        <rFont val="標楷體"/>
        <family val="4"/>
        <charset val="136"/>
      </rPr>
      <t>、不動產受益證劵</t>
    </r>
  </si>
  <si>
    <r>
      <t>7</t>
    </r>
    <r>
      <rPr>
        <sz val="12"/>
        <color theme="1"/>
        <rFont val="標楷體"/>
        <family val="4"/>
        <charset val="136"/>
      </rPr>
      <t>、金融資產受益證券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</si>
  <si>
    <r>
      <t>8</t>
    </r>
    <r>
      <rPr>
        <sz val="12"/>
        <color theme="1"/>
        <rFont val="標楷體"/>
        <family val="4"/>
        <charset val="136"/>
      </rPr>
      <t>、</t>
    </r>
    <r>
      <rPr>
        <sz val="12"/>
        <color theme="1"/>
        <rFont val="Times New Roman"/>
        <family val="1"/>
      </rPr>
      <t>ETF-</t>
    </r>
    <r>
      <rPr>
        <sz val="12"/>
        <color theme="1"/>
        <rFont val="標楷體"/>
        <family val="4"/>
        <charset val="136"/>
      </rPr>
      <t>股票型</t>
    </r>
  </si>
  <si>
    <r>
      <t>9</t>
    </r>
    <r>
      <rPr>
        <sz val="12"/>
        <color theme="1"/>
        <rFont val="標楷體"/>
        <family val="4"/>
        <charset val="136"/>
      </rPr>
      <t>、</t>
    </r>
    <r>
      <rPr>
        <sz val="12"/>
        <color theme="1"/>
        <rFont val="Times New Roman"/>
        <family val="1"/>
      </rPr>
      <t>ETF-</t>
    </r>
    <r>
      <rPr>
        <sz val="12"/>
        <color theme="1"/>
        <rFont val="標楷體"/>
        <family val="4"/>
        <charset val="136"/>
      </rPr>
      <t>債券型</t>
    </r>
  </si>
  <si>
    <r>
      <t>10</t>
    </r>
    <r>
      <rPr>
        <sz val="12"/>
        <color theme="1"/>
        <rFont val="標楷體"/>
        <family val="4"/>
        <charset val="136"/>
      </rPr>
      <t>、</t>
    </r>
    <r>
      <rPr>
        <sz val="12"/>
        <color theme="1"/>
        <rFont val="Times New Roman"/>
        <family val="1"/>
      </rPr>
      <t>ETF-</t>
    </r>
    <r>
      <rPr>
        <sz val="12"/>
        <color theme="1"/>
        <rFont val="標楷體"/>
        <family val="4"/>
        <charset val="136"/>
      </rPr>
      <t>其他型</t>
    </r>
  </si>
  <si>
    <r>
      <t>11</t>
    </r>
    <r>
      <rPr>
        <sz val="12"/>
        <color theme="1"/>
        <rFont val="標楷體"/>
        <family val="4"/>
        <charset val="136"/>
      </rPr>
      <t>、</t>
    </r>
    <r>
      <rPr>
        <sz val="12"/>
        <color theme="1"/>
        <rFont val="Times New Roman"/>
        <family val="1"/>
      </rPr>
      <t>ETN</t>
    </r>
  </si>
  <si>
    <r>
      <t>12</t>
    </r>
    <r>
      <rPr>
        <sz val="12"/>
        <color theme="1"/>
        <rFont val="標楷體"/>
        <family val="4"/>
        <charset val="136"/>
      </rPr>
      <t>、其他經核准之有價證券</t>
    </r>
  </si>
  <si>
    <r>
      <t>(</t>
    </r>
    <r>
      <rPr>
        <sz val="12"/>
        <color theme="1"/>
        <rFont val="標楷體"/>
        <family val="4"/>
        <charset val="136"/>
      </rPr>
      <t>二</t>
    </r>
    <r>
      <rPr>
        <sz val="12"/>
        <color theme="1"/>
        <rFont val="Times New Roman"/>
        <family val="1"/>
      </rPr>
      <t>)</t>
    </r>
    <r>
      <rPr>
        <sz val="12"/>
        <color theme="1"/>
        <rFont val="標楷體"/>
        <family val="4"/>
        <charset val="136"/>
      </rPr>
      <t>關係人</t>
    </r>
  </si>
  <si>
    <r>
      <t>1</t>
    </r>
    <r>
      <rPr>
        <sz val="12"/>
        <color theme="1"/>
        <rFont val="標楷體"/>
        <family val="4"/>
        <charset val="136"/>
      </rPr>
      <t>、具控制與從屬關係</t>
    </r>
  </si>
  <si>
    <r>
      <t>(1)ETF-</t>
    </r>
    <r>
      <rPr>
        <sz val="12"/>
        <color theme="1"/>
        <rFont val="標楷體"/>
        <family val="4"/>
        <charset val="136"/>
      </rPr>
      <t>股票型</t>
    </r>
  </si>
  <si>
    <r>
      <t>(2)ETF-</t>
    </r>
    <r>
      <rPr>
        <sz val="12"/>
        <color theme="1"/>
        <rFont val="標楷體"/>
        <family val="4"/>
        <charset val="136"/>
      </rPr>
      <t>債券型</t>
    </r>
  </si>
  <si>
    <r>
      <t>(3)ETF-</t>
    </r>
    <r>
      <rPr>
        <sz val="12"/>
        <color theme="1"/>
        <rFont val="標楷體"/>
        <family val="4"/>
        <charset val="136"/>
      </rPr>
      <t>其他型</t>
    </r>
  </si>
  <si>
    <r>
      <t>(5)</t>
    </r>
    <r>
      <rPr>
        <sz val="12"/>
        <color theme="1"/>
        <rFont val="標楷體"/>
        <family val="4"/>
        <charset val="136"/>
      </rPr>
      <t>其他</t>
    </r>
  </si>
  <si>
    <r>
      <t>2</t>
    </r>
    <r>
      <rPr>
        <sz val="12"/>
        <color theme="1"/>
        <rFont val="標楷體"/>
        <family val="4"/>
        <charset val="136"/>
      </rPr>
      <t>、非控制與從屬關係</t>
    </r>
  </si>
  <si>
    <r>
      <rPr>
        <sz val="12"/>
        <color theme="1"/>
        <rFont val="標楷體"/>
        <family val="4"/>
        <charset val="136"/>
      </rPr>
      <t xml:space="preserve">三、股票及公司債
</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t>
    </r>
    <r>
      <rPr>
        <sz val="12"/>
        <color theme="1"/>
        <rFont val="Times New Roman"/>
        <family val="1"/>
      </rPr>
      <t>1</t>
    </r>
    <r>
      <rPr>
        <sz val="12"/>
        <color theme="1"/>
        <rFont val="標楷體"/>
        <family val="4"/>
        <charset val="136"/>
      </rPr>
      <t>第一項第三及第四款</t>
    </r>
    <r>
      <rPr>
        <sz val="12"/>
        <color theme="1"/>
        <rFont val="Times New Roman"/>
        <family val="1"/>
      </rPr>
      <t>)</t>
    </r>
    <phoneticPr fontId="28" type="noConversion"/>
  </si>
  <si>
    <r>
      <t>1</t>
    </r>
    <r>
      <rPr>
        <sz val="12"/>
        <color theme="1"/>
        <rFont val="標楷體"/>
        <family val="4"/>
        <charset val="136"/>
      </rPr>
      <t>、股票</t>
    </r>
    <phoneticPr fontId="28" type="noConversion"/>
  </si>
  <si>
    <r>
      <t>(1)</t>
    </r>
    <r>
      <rPr>
        <sz val="12"/>
        <color theme="1"/>
        <rFont val="標楷體"/>
        <family val="4"/>
        <charset val="136"/>
      </rPr>
      <t>普通股</t>
    </r>
  </si>
  <si>
    <r>
      <t>(2)</t>
    </r>
    <r>
      <rPr>
        <sz val="12"/>
        <color theme="1"/>
        <rFont val="標楷體"/>
        <family val="4"/>
        <charset val="136"/>
      </rPr>
      <t>特別股</t>
    </r>
  </si>
  <si>
    <r>
      <t>-</t>
    </r>
    <r>
      <rPr>
        <sz val="12"/>
        <color theme="1"/>
        <rFont val="標楷體"/>
        <family val="4"/>
        <charset val="136"/>
      </rPr>
      <t>固定收益</t>
    </r>
  </si>
  <si>
    <r>
      <t>-</t>
    </r>
    <r>
      <rPr>
        <sz val="12"/>
        <color theme="1"/>
        <rFont val="標楷體"/>
        <family val="4"/>
        <charset val="136"/>
      </rPr>
      <t>非固定收益</t>
    </r>
  </si>
  <si>
    <r>
      <t>2</t>
    </r>
    <r>
      <rPr>
        <sz val="12"/>
        <color theme="1"/>
        <rFont val="標楷體"/>
        <family val="4"/>
        <charset val="136"/>
      </rPr>
      <t>、公司債</t>
    </r>
    <phoneticPr fontId="28" type="noConversion"/>
  </si>
  <si>
    <r>
      <t>(</t>
    </r>
    <r>
      <rPr>
        <sz val="12"/>
        <color theme="1"/>
        <rFont val="標楷體"/>
        <family val="4"/>
        <charset val="136"/>
      </rPr>
      <t>二</t>
    </r>
    <r>
      <rPr>
        <sz val="12"/>
        <color theme="1"/>
        <rFont val="Times New Roman"/>
        <family val="1"/>
      </rPr>
      <t>)</t>
    </r>
    <r>
      <rPr>
        <sz val="12"/>
        <color theme="1"/>
        <rFont val="標楷體"/>
        <family val="4"/>
        <charset val="136"/>
      </rPr>
      <t>關係人</t>
    </r>
    <phoneticPr fontId="28" type="noConversion"/>
  </si>
  <si>
    <r>
      <t>(1)</t>
    </r>
    <r>
      <rPr>
        <sz val="12"/>
        <color theme="1"/>
        <rFont val="標楷體"/>
        <family val="4"/>
        <charset val="136"/>
      </rPr>
      <t>具控制與從屬關係</t>
    </r>
  </si>
  <si>
    <r>
      <t>(2)</t>
    </r>
    <r>
      <rPr>
        <sz val="12"/>
        <color theme="1"/>
        <rFont val="標楷體"/>
        <family val="4"/>
        <charset val="136"/>
      </rPr>
      <t>非控制與從屬關係</t>
    </r>
  </si>
  <si>
    <r>
      <rPr>
        <sz val="12"/>
        <color theme="1"/>
        <rFont val="標楷體"/>
        <family val="4"/>
        <charset val="136"/>
      </rPr>
      <t>四、受益憑證</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t>
    </r>
    <r>
      <rPr>
        <sz val="12"/>
        <color theme="1"/>
        <rFont val="Times New Roman"/>
        <family val="1"/>
      </rPr>
      <t>1</t>
    </r>
    <r>
      <rPr>
        <sz val="12"/>
        <color theme="1"/>
        <rFont val="標楷體"/>
        <family val="4"/>
        <charset val="136"/>
      </rPr>
      <t>第一項第五款</t>
    </r>
    <r>
      <rPr>
        <sz val="12"/>
        <color theme="1"/>
        <rFont val="Times New Roman"/>
        <family val="1"/>
      </rPr>
      <t>)</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</si>
  <si>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非關係人</t>
    </r>
    <phoneticPr fontId="28" type="noConversion"/>
  </si>
  <si>
    <r>
      <t>1</t>
    </r>
    <r>
      <rPr>
        <sz val="12"/>
        <color theme="1"/>
        <rFont val="標楷體"/>
        <family val="4"/>
        <charset val="136"/>
      </rPr>
      <t>、股票型共同基金</t>
    </r>
  </si>
  <si>
    <r>
      <t>2</t>
    </r>
    <r>
      <rPr>
        <sz val="12"/>
        <color theme="1"/>
        <rFont val="標楷體"/>
        <family val="4"/>
        <charset val="136"/>
      </rPr>
      <t>、債券型共同基金</t>
    </r>
  </si>
  <si>
    <r>
      <t>3</t>
    </r>
    <r>
      <rPr>
        <sz val="12"/>
        <color theme="1"/>
        <rFont val="標楷體"/>
        <family val="4"/>
        <charset val="136"/>
      </rPr>
      <t>、平衡型共同基金及多重資產型基金</t>
    </r>
    <phoneticPr fontId="30" type="noConversion"/>
  </si>
  <si>
    <r>
      <t>4</t>
    </r>
    <r>
      <rPr>
        <sz val="12"/>
        <color theme="1"/>
        <rFont val="標楷體"/>
        <family val="4"/>
        <charset val="136"/>
      </rPr>
      <t>、避險型共同基金</t>
    </r>
  </si>
  <si>
    <r>
      <t>5</t>
    </r>
    <r>
      <rPr>
        <sz val="12"/>
        <color theme="1"/>
        <rFont val="標楷體"/>
        <family val="4"/>
        <charset val="136"/>
      </rPr>
      <t>、貨幣型共同基金</t>
    </r>
  </si>
  <si>
    <r>
      <t>6</t>
    </r>
    <r>
      <rPr>
        <sz val="12"/>
        <color theme="1"/>
        <rFont val="標楷體"/>
        <family val="4"/>
        <charset val="136"/>
      </rPr>
      <t>、私募基金</t>
    </r>
  </si>
  <si>
    <r>
      <t>7</t>
    </r>
    <r>
      <rPr>
        <sz val="12"/>
        <color theme="1"/>
        <rFont val="標楷體"/>
        <family val="4"/>
        <charset val="136"/>
      </rPr>
      <t>、其他</t>
    </r>
  </si>
  <si>
    <r>
      <t>(</t>
    </r>
    <r>
      <rPr>
        <sz val="12"/>
        <color theme="1"/>
        <rFont val="標楷體"/>
        <family val="4"/>
        <charset val="136"/>
      </rPr>
      <t>二</t>
    </r>
    <r>
      <rPr>
        <sz val="12"/>
        <color theme="1"/>
        <rFont val="Times New Roman"/>
        <family val="1"/>
      </rPr>
      <t>)</t>
    </r>
    <r>
      <rPr>
        <sz val="12"/>
        <color theme="1"/>
        <rFont val="標楷體"/>
        <family val="4"/>
        <charset val="136"/>
      </rPr>
      <t>、關係人</t>
    </r>
    <phoneticPr fontId="28" type="noConversion"/>
  </si>
  <si>
    <r>
      <t>1</t>
    </r>
    <r>
      <rPr>
        <sz val="12"/>
        <color theme="1"/>
        <rFont val="標楷體"/>
        <family val="4"/>
        <charset val="136"/>
      </rPr>
      <t>、具控制與從屬關係</t>
    </r>
    <phoneticPr fontId="28" type="noConversion"/>
  </si>
  <si>
    <r>
      <t>(1)</t>
    </r>
    <r>
      <rPr>
        <sz val="12"/>
        <color theme="1"/>
        <rFont val="標楷體"/>
        <family val="4"/>
        <charset val="136"/>
      </rPr>
      <t>股票型共同基金</t>
    </r>
  </si>
  <si>
    <r>
      <t>(2)</t>
    </r>
    <r>
      <rPr>
        <sz val="12"/>
        <color theme="1"/>
        <rFont val="標楷體"/>
        <family val="4"/>
        <charset val="136"/>
      </rPr>
      <t>債券型共同基金</t>
    </r>
  </si>
  <si>
    <r>
      <t>(3)</t>
    </r>
    <r>
      <rPr>
        <sz val="12"/>
        <color theme="1"/>
        <rFont val="標楷體"/>
        <family val="4"/>
        <charset val="136"/>
      </rPr>
      <t>平衡型共同基金及多重資產型基金</t>
    </r>
    <phoneticPr fontId="30" type="noConversion"/>
  </si>
  <si>
    <r>
      <t>(4)</t>
    </r>
    <r>
      <rPr>
        <sz val="12"/>
        <color theme="1"/>
        <rFont val="標楷體"/>
        <family val="4"/>
        <charset val="136"/>
      </rPr>
      <t>避險型共同基金</t>
    </r>
  </si>
  <si>
    <r>
      <t>(5)</t>
    </r>
    <r>
      <rPr>
        <sz val="12"/>
        <color theme="1"/>
        <rFont val="標楷體"/>
        <family val="4"/>
        <charset val="136"/>
      </rPr>
      <t>貨幣型共同基金</t>
    </r>
  </si>
  <si>
    <r>
      <t>(6)</t>
    </r>
    <r>
      <rPr>
        <sz val="12"/>
        <color theme="1"/>
        <rFont val="標楷體"/>
        <family val="4"/>
        <charset val="136"/>
      </rPr>
      <t>私募基金</t>
    </r>
  </si>
  <si>
    <r>
      <t>(7)</t>
    </r>
    <r>
      <rPr>
        <sz val="12"/>
        <color theme="1"/>
        <rFont val="標楷體"/>
        <family val="4"/>
        <charset val="136"/>
      </rPr>
      <t>其他</t>
    </r>
  </si>
  <si>
    <r>
      <t>2</t>
    </r>
    <r>
      <rPr>
        <sz val="12"/>
        <color theme="1"/>
        <rFont val="標楷體"/>
        <family val="4"/>
        <charset val="136"/>
      </rPr>
      <t>、非控制與從屬關係</t>
    </r>
    <phoneticPr fontId="28" type="noConversion"/>
  </si>
  <si>
    <r>
      <rPr>
        <sz val="12"/>
        <color theme="1"/>
        <rFont val="標楷體"/>
        <family val="4"/>
        <charset val="136"/>
      </rPr>
      <t>有價證券合計</t>
    </r>
  </si>
  <si>
    <r>
      <rPr>
        <sz val="12"/>
        <color theme="1"/>
        <rFont val="標楷體"/>
        <family val="4"/>
        <charset val="136"/>
      </rPr>
      <t>不動產</t>
    </r>
  </si>
  <si>
    <r>
      <rPr>
        <sz val="12"/>
        <color theme="1"/>
        <rFont val="標楷體"/>
        <family val="4"/>
        <charset val="136"/>
      </rPr>
      <t>一、投資非關係人不動產</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</si>
  <si>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自用不動產</t>
    </r>
  </si>
  <si>
    <r>
      <t>(</t>
    </r>
    <r>
      <rPr>
        <sz val="12"/>
        <color theme="1"/>
        <rFont val="標楷體"/>
        <family val="4"/>
        <charset val="136"/>
      </rPr>
      <t>二</t>
    </r>
    <r>
      <rPr>
        <sz val="12"/>
        <color theme="1"/>
        <rFont val="Times New Roman"/>
        <family val="1"/>
      </rPr>
      <t>)</t>
    </r>
    <r>
      <rPr>
        <sz val="12"/>
        <color theme="1"/>
        <rFont val="標楷體"/>
        <family val="4"/>
        <charset val="136"/>
      </rPr>
      <t>不動產投資</t>
    </r>
  </si>
  <si>
    <r>
      <t>(</t>
    </r>
    <r>
      <rPr>
        <sz val="12"/>
        <color theme="1"/>
        <rFont val="標楷體"/>
        <family val="4"/>
        <charset val="136"/>
      </rPr>
      <t>三</t>
    </r>
    <r>
      <rPr>
        <sz val="12"/>
        <color theme="1"/>
        <rFont val="Times New Roman"/>
        <family val="1"/>
      </rPr>
      <t>)</t>
    </r>
    <r>
      <rPr>
        <sz val="12"/>
        <color theme="1"/>
        <rFont val="標楷體"/>
        <family val="4"/>
        <charset val="136"/>
      </rPr>
      <t>承受擔保品</t>
    </r>
    <r>
      <rPr>
        <sz val="12"/>
        <color theme="1"/>
        <rFont val="Times New Roman"/>
        <family val="1"/>
      </rPr>
      <t>--</t>
    </r>
    <r>
      <rPr>
        <sz val="12"/>
        <color theme="1"/>
        <rFont val="標楷體"/>
        <family val="4"/>
        <charset val="136"/>
      </rPr>
      <t>協議取得</t>
    </r>
  </si>
  <si>
    <r>
      <t>(</t>
    </r>
    <r>
      <rPr>
        <sz val="12"/>
        <color theme="1"/>
        <rFont val="標楷體"/>
        <family val="4"/>
        <charset val="136"/>
      </rPr>
      <t>四</t>
    </r>
    <r>
      <rPr>
        <sz val="12"/>
        <color theme="1"/>
        <rFont val="Times New Roman"/>
        <family val="1"/>
      </rPr>
      <t>)</t>
    </r>
    <r>
      <rPr>
        <sz val="12"/>
        <color theme="1"/>
        <rFont val="標楷體"/>
        <family val="4"/>
        <charset val="136"/>
      </rPr>
      <t>承受擔保品</t>
    </r>
    <r>
      <rPr>
        <sz val="12"/>
        <color theme="1"/>
        <rFont val="Times New Roman"/>
        <family val="1"/>
      </rPr>
      <t>--</t>
    </r>
    <r>
      <rPr>
        <sz val="12"/>
        <color theme="1"/>
        <rFont val="標楷體"/>
        <family val="4"/>
        <charset val="136"/>
      </rPr>
      <t>經法院拍賣取得</t>
    </r>
  </si>
  <si>
    <r>
      <t>(</t>
    </r>
    <r>
      <rPr>
        <sz val="12"/>
        <color theme="1"/>
        <rFont val="標楷體"/>
        <family val="4"/>
        <charset val="136"/>
      </rPr>
      <t>五</t>
    </r>
    <r>
      <rPr>
        <sz val="12"/>
        <color theme="1"/>
        <rFont val="Times New Roman"/>
        <family val="1"/>
      </rPr>
      <t>)</t>
    </r>
    <r>
      <rPr>
        <sz val="12"/>
        <color theme="1"/>
        <rFont val="標楷體"/>
        <family val="4"/>
        <charset val="136"/>
      </rPr>
      <t>預付房地款</t>
    </r>
  </si>
  <si>
    <r>
      <t>(</t>
    </r>
    <r>
      <rPr>
        <sz val="12"/>
        <color theme="1"/>
        <rFont val="標楷體"/>
        <family val="4"/>
        <charset val="136"/>
      </rPr>
      <t>六</t>
    </r>
    <r>
      <rPr>
        <sz val="12"/>
        <color theme="1"/>
        <rFont val="Times New Roman"/>
        <family val="1"/>
      </rPr>
      <t>)</t>
    </r>
    <r>
      <rPr>
        <sz val="12"/>
        <color theme="1"/>
        <rFont val="標楷體"/>
        <family val="4"/>
        <charset val="136"/>
      </rPr>
      <t>未完工程</t>
    </r>
  </si>
  <si>
    <r>
      <t>1</t>
    </r>
    <r>
      <rPr>
        <sz val="12"/>
        <color theme="1"/>
        <rFont val="標楷體"/>
        <family val="4"/>
        <charset val="136"/>
      </rPr>
      <t>、投資用</t>
    </r>
  </si>
  <si>
    <r>
      <t>2</t>
    </r>
    <r>
      <rPr>
        <sz val="12"/>
        <color theme="1"/>
        <rFont val="標楷體"/>
        <family val="4"/>
        <charset val="136"/>
      </rPr>
      <t>、自用</t>
    </r>
  </si>
  <si>
    <r>
      <rPr>
        <sz val="12"/>
        <color theme="1"/>
        <rFont val="標楷體"/>
        <family val="4"/>
        <charset val="136"/>
      </rPr>
      <t>二、投資關係人不動產</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</si>
  <si>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具控制與從屬關係</t>
    </r>
    <phoneticPr fontId="28" type="noConversion"/>
  </si>
  <si>
    <r>
      <t>(</t>
    </r>
    <r>
      <rPr>
        <sz val="12"/>
        <color theme="1"/>
        <rFont val="標楷體"/>
        <family val="4"/>
        <charset val="136"/>
      </rPr>
      <t>二</t>
    </r>
    <r>
      <rPr>
        <sz val="12"/>
        <color theme="1"/>
        <rFont val="Times New Roman"/>
        <family val="1"/>
      </rPr>
      <t>)</t>
    </r>
    <r>
      <rPr>
        <sz val="12"/>
        <color theme="1"/>
        <rFont val="標楷體"/>
        <family val="4"/>
        <charset val="136"/>
      </rPr>
      <t>非控制與從屬關係</t>
    </r>
    <phoneticPr fontId="28" type="noConversion"/>
  </si>
  <si>
    <r>
      <rPr>
        <sz val="12"/>
        <color theme="1"/>
        <rFont val="標楷體"/>
        <family val="4"/>
        <charset val="136"/>
      </rPr>
      <t>不動產合計</t>
    </r>
  </si>
  <si>
    <r>
      <rPr>
        <sz val="12"/>
        <color theme="1"/>
        <rFont val="標楷體"/>
        <family val="4"/>
        <charset val="136"/>
      </rPr>
      <t>除自用不動產外之不動產投資合計</t>
    </r>
    <phoneticPr fontId="28" type="noConversion"/>
  </si>
  <si>
    <r>
      <rPr>
        <sz val="12"/>
        <color theme="1"/>
        <rFont val="標楷體"/>
        <family val="4"/>
        <charset val="136"/>
      </rPr>
      <t>放款</t>
    </r>
    <r>
      <rPr>
        <sz val="9"/>
        <rFont val="Times New Roman"/>
        <family val="1"/>
      </rPr>
      <t/>
    </r>
    <phoneticPr fontId="28" type="noConversion"/>
  </si>
  <si>
    <r>
      <rPr>
        <sz val="12"/>
        <color theme="1"/>
        <rFont val="標楷體"/>
        <family val="4"/>
        <charset val="136"/>
      </rPr>
      <t>一、非利害關係人放款</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</si>
  <si>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壽險貸款</t>
    </r>
  </si>
  <si>
    <r>
      <t>(</t>
    </r>
    <r>
      <rPr>
        <sz val="12"/>
        <color theme="1"/>
        <rFont val="標楷體"/>
        <family val="4"/>
        <charset val="136"/>
      </rPr>
      <t>二</t>
    </r>
    <r>
      <rPr>
        <sz val="12"/>
        <color theme="1"/>
        <rFont val="Times New Roman"/>
        <family val="1"/>
      </rPr>
      <t>)</t>
    </r>
    <r>
      <rPr>
        <sz val="12"/>
        <color theme="1"/>
        <rFont val="標楷體"/>
        <family val="4"/>
        <charset val="136"/>
      </rPr>
      <t>不動產擔保放款</t>
    </r>
  </si>
  <si>
    <r>
      <t>(</t>
    </r>
    <r>
      <rPr>
        <sz val="12"/>
        <color theme="1"/>
        <rFont val="標楷體"/>
        <family val="4"/>
        <charset val="136"/>
      </rPr>
      <t>三</t>
    </r>
    <r>
      <rPr>
        <sz val="12"/>
        <color theme="1"/>
        <rFont val="Times New Roman"/>
        <family val="1"/>
      </rPr>
      <t>)</t>
    </r>
    <r>
      <rPr>
        <sz val="12"/>
        <color theme="1"/>
        <rFont val="標楷體"/>
        <family val="4"/>
        <charset val="136"/>
      </rPr>
      <t>動產擔保放款</t>
    </r>
  </si>
  <si>
    <r>
      <t>(</t>
    </r>
    <r>
      <rPr>
        <sz val="12"/>
        <color theme="1"/>
        <rFont val="標楷體"/>
        <family val="4"/>
        <charset val="136"/>
      </rPr>
      <t>四</t>
    </r>
    <r>
      <rPr>
        <sz val="12"/>
        <color theme="1"/>
        <rFont val="Times New Roman"/>
        <family val="1"/>
      </rPr>
      <t>)</t>
    </r>
    <r>
      <rPr>
        <sz val="12"/>
        <color theme="1"/>
        <rFont val="標楷體"/>
        <family val="4"/>
        <charset val="136"/>
      </rPr>
      <t>有價證券質押放款</t>
    </r>
  </si>
  <si>
    <r>
      <t>(</t>
    </r>
    <r>
      <rPr>
        <sz val="12"/>
        <color theme="1"/>
        <rFont val="標楷體"/>
        <family val="4"/>
        <charset val="136"/>
      </rPr>
      <t>五</t>
    </r>
    <r>
      <rPr>
        <sz val="12"/>
        <color theme="1"/>
        <rFont val="Times New Roman"/>
        <family val="1"/>
      </rPr>
      <t>)</t>
    </r>
    <r>
      <rPr>
        <sz val="12"/>
        <color theme="1"/>
        <rFont val="標楷體"/>
        <family val="4"/>
        <charset val="136"/>
      </rPr>
      <t>銀行保證放款</t>
    </r>
  </si>
  <si>
    <r>
      <rPr>
        <sz val="12"/>
        <color theme="1"/>
        <rFont val="標楷體"/>
        <family val="4"/>
        <charset val="136"/>
      </rPr>
      <t>二、利害關係人放款</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</si>
  <si>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具控制與從屬關係</t>
    </r>
    <phoneticPr fontId="30" type="noConversion"/>
  </si>
  <si>
    <r>
      <rPr>
        <sz val="12"/>
        <color theme="1"/>
        <rFont val="標楷體"/>
        <family val="4"/>
        <charset val="136"/>
      </rPr>
      <t>放款合計</t>
    </r>
  </si>
  <si>
    <r>
      <rPr>
        <sz val="12"/>
        <color theme="1"/>
        <rFont val="標楷體"/>
        <family val="4"/>
        <charset val="136"/>
      </rPr>
      <t>國外投資</t>
    </r>
    <phoneticPr fontId="28" type="noConversion"/>
  </si>
  <si>
    <r>
      <rPr>
        <sz val="12"/>
        <color theme="1"/>
        <rFont val="標楷體"/>
        <family val="4"/>
        <charset val="136"/>
      </rPr>
      <t>一、非關係人</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</si>
  <si>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投資於已開發國家</t>
    </r>
  </si>
  <si>
    <r>
      <t>1.</t>
    </r>
    <r>
      <rPr>
        <sz val="12"/>
        <color theme="1"/>
        <rFont val="標楷體"/>
        <family val="4"/>
        <charset val="136"/>
      </rPr>
      <t>現金及外幣存款</t>
    </r>
  </si>
  <si>
    <r>
      <t>2.</t>
    </r>
    <r>
      <rPr>
        <sz val="12"/>
        <color theme="1"/>
        <rFont val="標楷體"/>
        <family val="4"/>
        <charset val="136"/>
      </rPr>
      <t>固定型收益投資</t>
    </r>
  </si>
  <si>
    <r>
      <t>(1)</t>
    </r>
    <r>
      <rPr>
        <sz val="12"/>
        <color theme="1"/>
        <rFont val="標楷體"/>
        <family val="4"/>
        <charset val="136"/>
      </rPr>
      <t>公債</t>
    </r>
  </si>
  <si>
    <r>
      <t>(2)</t>
    </r>
    <r>
      <rPr>
        <sz val="12"/>
        <color theme="1"/>
        <rFont val="標楷體"/>
        <family val="4"/>
        <charset val="136"/>
      </rPr>
      <t>公司債</t>
    </r>
  </si>
  <si>
    <r>
      <t>(3)</t>
    </r>
    <r>
      <rPr>
        <sz val="12"/>
        <color theme="1"/>
        <rFont val="標楷體"/>
        <family val="4"/>
        <charset val="136"/>
      </rPr>
      <t>不動產投資信託基金</t>
    </r>
  </si>
  <si>
    <r>
      <t>(4)</t>
    </r>
    <r>
      <rPr>
        <sz val="12"/>
        <color theme="1"/>
        <rFont val="標楷體"/>
        <family val="4"/>
        <charset val="136"/>
      </rPr>
      <t>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</si>
  <si>
    <r>
      <t>a.</t>
    </r>
    <r>
      <rPr>
        <sz val="12"/>
        <color theme="1"/>
        <rFont val="標楷體"/>
        <family val="4"/>
        <charset val="136"/>
      </rPr>
      <t>有信用評等者</t>
    </r>
  </si>
  <si>
    <r>
      <t>b.</t>
    </r>
    <r>
      <rPr>
        <sz val="12"/>
        <color theme="1"/>
        <rFont val="標楷體"/>
        <family val="4"/>
        <charset val="136"/>
      </rPr>
      <t>無信用評等者</t>
    </r>
  </si>
  <si>
    <r>
      <t>3.</t>
    </r>
    <r>
      <rPr>
        <sz val="12"/>
        <color theme="1"/>
        <rFont val="標楷體"/>
        <family val="4"/>
        <charset val="136"/>
      </rPr>
      <t>股票</t>
    </r>
    <phoneticPr fontId="28" type="noConversion"/>
  </si>
  <si>
    <r>
      <t>-</t>
    </r>
    <r>
      <rPr>
        <sz val="12"/>
        <color theme="1"/>
        <rFont val="標楷體"/>
        <family val="4"/>
        <charset val="136"/>
      </rPr>
      <t>固定收益</t>
    </r>
    <phoneticPr fontId="30" type="noConversion"/>
  </si>
  <si>
    <r>
      <t>-</t>
    </r>
    <r>
      <rPr>
        <sz val="12"/>
        <color theme="1"/>
        <rFont val="標楷體"/>
        <family val="4"/>
        <charset val="136"/>
      </rPr>
      <t>非固定收益</t>
    </r>
    <phoneticPr fontId="30" type="noConversion"/>
  </si>
  <si>
    <r>
      <t>4.</t>
    </r>
    <r>
      <rPr>
        <sz val="12"/>
        <color theme="1"/>
        <rFont val="標楷體"/>
        <family val="4"/>
        <charset val="136"/>
      </rPr>
      <t>受益憑證及信託資金</t>
    </r>
    <r>
      <rPr>
        <sz val="12"/>
        <color theme="1"/>
        <rFont val="Times New Roman"/>
        <family val="1"/>
      </rPr>
      <t>(</t>
    </r>
    <r>
      <rPr>
        <sz val="12"/>
        <color theme="1"/>
        <rFont val="標楷體"/>
        <family val="4"/>
        <charset val="136"/>
      </rPr>
      <t>註</t>
    </r>
    <r>
      <rPr>
        <sz val="12"/>
        <color theme="1"/>
        <rFont val="Times New Roman"/>
        <family val="1"/>
      </rPr>
      <t>5)</t>
    </r>
    <phoneticPr fontId="28" type="noConversion"/>
  </si>
  <si>
    <r>
      <t>5.</t>
    </r>
    <r>
      <rPr>
        <sz val="12"/>
        <color theme="1"/>
        <rFont val="標楷體"/>
        <family val="4"/>
        <charset val="136"/>
      </rPr>
      <t>放款</t>
    </r>
    <phoneticPr fontId="28" type="noConversion"/>
  </si>
  <si>
    <r>
      <t>(1)</t>
    </r>
    <r>
      <rPr>
        <sz val="12"/>
        <color theme="1"/>
        <rFont val="標楷體"/>
        <family val="4"/>
        <charset val="136"/>
      </rPr>
      <t>外幣保單放款</t>
    </r>
  </si>
  <si>
    <r>
      <t>(2)</t>
    </r>
    <r>
      <rPr>
        <sz val="12"/>
        <color theme="1"/>
        <rFont val="標楷體"/>
        <family val="4"/>
        <charset val="136"/>
      </rPr>
      <t>其他</t>
    </r>
  </si>
  <si>
    <r>
      <t>6.</t>
    </r>
    <r>
      <rPr>
        <sz val="12"/>
        <color theme="1"/>
        <rFont val="標楷體"/>
        <family val="4"/>
        <charset val="136"/>
      </rPr>
      <t>不動產</t>
    </r>
  </si>
  <si>
    <r>
      <t>7.</t>
    </r>
    <r>
      <rPr>
        <sz val="12"/>
        <color theme="1"/>
        <rFont val="標楷體"/>
        <family val="4"/>
        <charset val="136"/>
      </rPr>
      <t>對沖基金</t>
    </r>
    <r>
      <rPr>
        <sz val="12"/>
        <color theme="1"/>
        <rFont val="Times New Roman"/>
        <family val="1"/>
      </rPr>
      <t>(</t>
    </r>
    <r>
      <rPr>
        <sz val="12"/>
        <color theme="1"/>
        <rFont val="標楷體"/>
        <family val="4"/>
        <charset val="136"/>
      </rPr>
      <t>註</t>
    </r>
    <r>
      <rPr>
        <sz val="12"/>
        <color theme="1"/>
        <rFont val="Times New Roman"/>
        <family val="1"/>
      </rPr>
      <t>6)</t>
    </r>
  </si>
  <si>
    <r>
      <t>8.ETF-</t>
    </r>
    <r>
      <rPr>
        <sz val="12"/>
        <color theme="1"/>
        <rFont val="標楷體"/>
        <family val="4"/>
        <charset val="136"/>
      </rPr>
      <t>股票型</t>
    </r>
  </si>
  <si>
    <r>
      <t>9.ETF-</t>
    </r>
    <r>
      <rPr>
        <sz val="12"/>
        <color theme="1"/>
        <rFont val="標楷體"/>
        <family val="4"/>
        <charset val="136"/>
      </rPr>
      <t>債券型</t>
    </r>
  </si>
  <si>
    <r>
      <t>10.ETF-</t>
    </r>
    <r>
      <rPr>
        <sz val="12"/>
        <color theme="1"/>
        <rFont val="標楷體"/>
        <family val="4"/>
        <charset val="136"/>
      </rPr>
      <t>其他型</t>
    </r>
  </si>
  <si>
    <r>
      <t>11.</t>
    </r>
    <r>
      <rPr>
        <sz val="12"/>
        <color theme="1"/>
        <rFont val="標楷體"/>
        <family val="4"/>
        <charset val="136"/>
      </rPr>
      <t>其他</t>
    </r>
    <r>
      <rPr>
        <sz val="12"/>
        <color theme="1"/>
        <rFont val="Times New Roman"/>
        <family val="1"/>
      </rPr>
      <t>(</t>
    </r>
    <r>
      <rPr>
        <sz val="12"/>
        <color theme="1"/>
        <rFont val="標楷體"/>
        <family val="4"/>
        <charset val="136"/>
      </rPr>
      <t>註</t>
    </r>
    <r>
      <rPr>
        <sz val="12"/>
        <color theme="1"/>
        <rFont val="Times New Roman"/>
        <family val="1"/>
      </rPr>
      <t>7)</t>
    </r>
    <phoneticPr fontId="30" type="noConversion"/>
  </si>
  <si>
    <r>
      <t>(1)</t>
    </r>
    <r>
      <rPr>
        <sz val="12"/>
        <color theme="1"/>
        <rFont val="標楷體"/>
        <family val="4"/>
        <charset val="136"/>
      </rPr>
      <t>指數型基金</t>
    </r>
    <phoneticPr fontId="28" type="noConversion"/>
  </si>
  <si>
    <r>
      <t>(2)</t>
    </r>
    <r>
      <rPr>
        <sz val="12"/>
        <color theme="1"/>
        <rFont val="標楷體"/>
        <family val="4"/>
        <charset val="136"/>
      </rPr>
      <t>私募基金</t>
    </r>
    <phoneticPr fontId="30" type="noConversion"/>
  </si>
  <si>
    <r>
      <t>(3)</t>
    </r>
    <r>
      <rPr>
        <sz val="12"/>
        <color theme="1"/>
        <rFont val="標楷體"/>
        <family val="4"/>
        <charset val="136"/>
      </rPr>
      <t>基礎建設基金</t>
    </r>
    <phoneticPr fontId="30" type="noConversion"/>
  </si>
  <si>
    <r>
      <t>(4)</t>
    </r>
    <r>
      <rPr>
        <sz val="12"/>
        <color theme="1"/>
        <rFont val="標楷體"/>
        <family val="4"/>
        <charset val="136"/>
      </rPr>
      <t>商品基金</t>
    </r>
    <phoneticPr fontId="30" type="noConversion"/>
  </si>
  <si>
    <r>
      <t>(5)</t>
    </r>
    <r>
      <rPr>
        <sz val="12"/>
        <color theme="1"/>
        <rFont val="標楷體"/>
        <family val="4"/>
        <charset val="136"/>
      </rPr>
      <t>其他</t>
    </r>
    <phoneticPr fontId="30" type="noConversion"/>
  </si>
  <si>
    <r>
      <t>(</t>
    </r>
    <r>
      <rPr>
        <sz val="12"/>
        <color theme="1"/>
        <rFont val="標楷體"/>
        <family val="4"/>
        <charset val="136"/>
      </rPr>
      <t>二</t>
    </r>
    <r>
      <rPr>
        <sz val="12"/>
        <color theme="1"/>
        <rFont val="Times New Roman"/>
        <family val="1"/>
      </rPr>
      <t>)</t>
    </r>
    <r>
      <rPr>
        <sz val="12"/>
        <color theme="1"/>
        <rFont val="標楷體"/>
        <family val="4"/>
        <charset val="136"/>
      </rPr>
      <t>投資於新興市場</t>
    </r>
    <phoneticPr fontId="30" type="noConversion"/>
  </si>
  <si>
    <r>
      <t>(1)</t>
    </r>
    <r>
      <rPr>
        <sz val="12"/>
        <color theme="1"/>
        <rFont val="標楷體"/>
        <family val="4"/>
        <charset val="136"/>
      </rPr>
      <t>普通股</t>
    </r>
    <phoneticPr fontId="28" type="noConversion"/>
  </si>
  <si>
    <r>
      <t>(2)</t>
    </r>
    <r>
      <rPr>
        <sz val="12"/>
        <color theme="1"/>
        <rFont val="標楷體"/>
        <family val="4"/>
        <charset val="136"/>
      </rPr>
      <t>特別股</t>
    </r>
    <phoneticPr fontId="28" type="noConversion"/>
  </si>
  <si>
    <r>
      <t>(1)</t>
    </r>
    <r>
      <rPr>
        <sz val="12"/>
        <color theme="1"/>
        <rFont val="標楷體"/>
        <family val="4"/>
        <charset val="136"/>
      </rPr>
      <t>外幣保單放款</t>
    </r>
    <phoneticPr fontId="28" type="noConversion"/>
  </si>
  <si>
    <r>
      <t>(2)</t>
    </r>
    <r>
      <rPr>
        <sz val="12"/>
        <color theme="1"/>
        <rFont val="標楷體"/>
        <family val="4"/>
        <charset val="136"/>
      </rPr>
      <t>其他</t>
    </r>
    <phoneticPr fontId="28" type="noConversion"/>
  </si>
  <si>
    <r>
      <rPr>
        <sz val="12"/>
        <color theme="1"/>
        <rFont val="標楷體"/>
        <family val="4"/>
        <charset val="136"/>
      </rPr>
      <t>二、關係人</t>
    </r>
    <phoneticPr fontId="28" type="noConversion"/>
  </si>
  <si>
    <r>
      <t>1</t>
    </r>
    <r>
      <rPr>
        <sz val="12"/>
        <color theme="1"/>
        <rFont val="標楷體"/>
        <family val="4"/>
        <charset val="136"/>
      </rPr>
      <t>、存款</t>
    </r>
  </si>
  <si>
    <r>
      <t>2</t>
    </r>
    <r>
      <rPr>
        <sz val="12"/>
        <color theme="1"/>
        <rFont val="標楷體"/>
        <family val="4"/>
        <charset val="136"/>
      </rPr>
      <t>、放款</t>
    </r>
  </si>
  <si>
    <r>
      <t>3</t>
    </r>
    <r>
      <rPr>
        <sz val="12"/>
        <color theme="1"/>
        <rFont val="標楷體"/>
        <family val="4"/>
        <charset val="136"/>
      </rPr>
      <t>、債券、票券、不動產受益證券及金融資產受益證券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</si>
  <si>
    <r>
      <t>4</t>
    </r>
    <r>
      <rPr>
        <sz val="12"/>
        <color theme="1"/>
        <rFont val="標楷體"/>
        <family val="4"/>
        <charset val="136"/>
      </rPr>
      <t>、股票</t>
    </r>
  </si>
  <si>
    <r>
      <t>5</t>
    </r>
    <r>
      <rPr>
        <sz val="12"/>
        <color theme="1"/>
        <rFont val="標楷體"/>
        <family val="4"/>
        <charset val="136"/>
      </rPr>
      <t>、不動產</t>
    </r>
  </si>
  <si>
    <r>
      <t>6</t>
    </r>
    <r>
      <rPr>
        <sz val="12"/>
        <color theme="1"/>
        <rFont val="標楷體"/>
        <family val="4"/>
        <charset val="136"/>
      </rPr>
      <t>、受益憑證</t>
    </r>
  </si>
  <si>
    <r>
      <t>7</t>
    </r>
    <r>
      <rPr>
        <sz val="12"/>
        <color theme="1"/>
        <rFont val="標楷體"/>
        <family val="4"/>
        <charset val="136"/>
      </rPr>
      <t>、其他投資</t>
    </r>
  </si>
  <si>
    <r>
      <t>(1)</t>
    </r>
    <r>
      <rPr>
        <sz val="12"/>
        <color theme="1"/>
        <rFont val="標楷體"/>
        <family val="4"/>
        <charset val="136"/>
      </rPr>
      <t>基礎建設基金</t>
    </r>
  </si>
  <si>
    <r>
      <t>(2)</t>
    </r>
    <r>
      <rPr>
        <sz val="12"/>
        <color theme="1"/>
        <rFont val="標楷體"/>
        <family val="4"/>
        <charset val="136"/>
      </rPr>
      <t>私募基金</t>
    </r>
  </si>
  <si>
    <r>
      <t>(3)</t>
    </r>
    <r>
      <rPr>
        <sz val="12"/>
        <color theme="1"/>
        <rFont val="標楷體"/>
        <family val="4"/>
        <charset val="136"/>
      </rPr>
      <t>對沖基金</t>
    </r>
  </si>
  <si>
    <r>
      <t>(4)ETF-</t>
    </r>
    <r>
      <rPr>
        <sz val="12"/>
        <color theme="1"/>
        <rFont val="標楷體"/>
        <family val="4"/>
        <charset val="136"/>
      </rPr>
      <t>股票型</t>
    </r>
  </si>
  <si>
    <r>
      <t>(5)ETF-</t>
    </r>
    <r>
      <rPr>
        <sz val="12"/>
        <color theme="1"/>
        <rFont val="標楷體"/>
        <family val="4"/>
        <charset val="136"/>
      </rPr>
      <t>債券型</t>
    </r>
  </si>
  <si>
    <r>
      <t>(6)ETF-</t>
    </r>
    <r>
      <rPr>
        <sz val="12"/>
        <color theme="1"/>
        <rFont val="標楷體"/>
        <family val="4"/>
        <charset val="136"/>
      </rPr>
      <t>其他型</t>
    </r>
  </si>
  <si>
    <r>
      <rPr>
        <sz val="12"/>
        <color theme="1"/>
        <rFont val="標楷體"/>
        <family val="4"/>
        <charset val="136"/>
      </rPr>
      <t>國外投資合計</t>
    </r>
    <phoneticPr fontId="28" type="noConversion"/>
  </si>
  <si>
    <r>
      <rPr>
        <sz val="12"/>
        <color theme="1"/>
        <rFont val="標楷體"/>
        <family val="4"/>
        <charset val="136"/>
      </rPr>
      <t>專案運用公共及社會福利事業投資</t>
    </r>
  </si>
  <si>
    <r>
      <t>(</t>
    </r>
    <r>
      <rPr>
        <sz val="12"/>
        <color theme="1"/>
        <rFont val="標楷體"/>
        <family val="4"/>
        <charset val="136"/>
      </rPr>
      <t>一</t>
    </r>
    <r>
      <rPr>
        <sz val="12"/>
        <color theme="1"/>
        <rFont val="Times New Roman"/>
        <family val="1"/>
      </rPr>
      <t>)</t>
    </r>
    <r>
      <rPr>
        <sz val="12"/>
        <color theme="1"/>
        <rFont val="標楷體"/>
        <family val="4"/>
        <charset val="136"/>
      </rPr>
      <t>政策性之專案運用公共及社會福利事業投資</t>
    </r>
    <phoneticPr fontId="30" type="noConversion"/>
  </si>
  <si>
    <r>
      <t>(</t>
    </r>
    <r>
      <rPr>
        <sz val="12"/>
        <color theme="1"/>
        <rFont val="標楷體"/>
        <family val="4"/>
        <charset val="136"/>
      </rPr>
      <t>二</t>
    </r>
    <r>
      <rPr>
        <sz val="12"/>
        <color theme="1"/>
        <rFont val="Times New Roman"/>
        <family val="1"/>
      </rPr>
      <t>)</t>
    </r>
    <r>
      <rPr>
        <sz val="12"/>
        <color theme="1"/>
        <rFont val="標楷體"/>
        <family val="4"/>
        <charset val="136"/>
      </rPr>
      <t>創業投資</t>
    </r>
    <phoneticPr fontId="30" type="noConversion"/>
  </si>
  <si>
    <r>
      <t>(</t>
    </r>
    <r>
      <rPr>
        <sz val="12"/>
        <color theme="1"/>
        <rFont val="標楷體"/>
        <family val="4"/>
        <charset val="136"/>
      </rPr>
      <t>三</t>
    </r>
    <r>
      <rPr>
        <sz val="12"/>
        <color theme="1"/>
        <rFont val="Times New Roman"/>
        <family val="1"/>
      </rPr>
      <t>)</t>
    </r>
    <r>
      <rPr>
        <sz val="12"/>
        <color theme="1"/>
        <rFont val="標楷體"/>
        <family val="4"/>
        <charset val="136"/>
      </rPr>
      <t>以股票方式投資（非創投）之專案運用公共及社會福利事業投資</t>
    </r>
    <phoneticPr fontId="30" type="noConversion"/>
  </si>
  <si>
    <r>
      <t>(</t>
    </r>
    <r>
      <rPr>
        <sz val="12"/>
        <color theme="1"/>
        <rFont val="標楷體"/>
        <family val="4"/>
        <charset val="136"/>
      </rPr>
      <t>四</t>
    </r>
    <r>
      <rPr>
        <sz val="12"/>
        <color theme="1"/>
        <rFont val="Times New Roman"/>
        <family val="1"/>
      </rPr>
      <t>)</t>
    </r>
    <r>
      <rPr>
        <sz val="12"/>
        <color theme="1"/>
        <rFont val="標楷體"/>
        <family val="4"/>
        <charset val="136"/>
      </rPr>
      <t>放款</t>
    </r>
    <phoneticPr fontId="30" type="noConversion"/>
  </si>
  <si>
    <r>
      <t>1</t>
    </r>
    <r>
      <rPr>
        <sz val="12"/>
        <color theme="1"/>
        <rFont val="標楷體"/>
        <family val="4"/>
        <charset val="136"/>
      </rPr>
      <t>、不動產擔保放款</t>
    </r>
  </si>
  <si>
    <r>
      <t>2</t>
    </r>
    <r>
      <rPr>
        <sz val="12"/>
        <color theme="1"/>
        <rFont val="標楷體"/>
        <family val="4"/>
        <charset val="136"/>
      </rPr>
      <t>、動產擔保放款</t>
    </r>
  </si>
  <si>
    <r>
      <t>3</t>
    </r>
    <r>
      <rPr>
        <sz val="12"/>
        <color theme="1"/>
        <rFont val="標楷體"/>
        <family val="4"/>
        <charset val="136"/>
      </rPr>
      <t>、有價證券質押放款</t>
    </r>
  </si>
  <si>
    <r>
      <t>4</t>
    </r>
    <r>
      <rPr>
        <sz val="12"/>
        <color theme="1"/>
        <rFont val="標楷體"/>
        <family val="4"/>
        <charset val="136"/>
      </rPr>
      <t>、銀行保證放款</t>
    </r>
    <r>
      <rPr>
        <sz val="12"/>
        <color theme="1"/>
        <rFont val="Times New Roman"/>
        <family val="1"/>
      </rPr>
      <t>(</t>
    </r>
    <r>
      <rPr>
        <sz val="12"/>
        <color theme="1"/>
        <rFont val="標楷體"/>
        <family val="4"/>
        <charset val="136"/>
      </rPr>
      <t>註</t>
    </r>
    <r>
      <rPr>
        <sz val="12"/>
        <color theme="1"/>
        <rFont val="Times New Roman"/>
        <family val="1"/>
      </rPr>
      <t>9)</t>
    </r>
  </si>
  <si>
    <r>
      <t>(</t>
    </r>
    <r>
      <rPr>
        <sz val="12"/>
        <color theme="1"/>
        <rFont val="標楷體"/>
        <family val="4"/>
        <charset val="136"/>
      </rPr>
      <t>六</t>
    </r>
    <r>
      <rPr>
        <sz val="12"/>
        <color theme="1"/>
        <rFont val="Times New Roman"/>
        <family val="1"/>
      </rPr>
      <t>)</t>
    </r>
    <r>
      <rPr>
        <sz val="12"/>
        <color theme="1"/>
        <rFont val="標楷體"/>
        <family val="4"/>
        <charset val="136"/>
      </rPr>
      <t>其他專案運用公共及社會福利事業投資</t>
    </r>
    <phoneticPr fontId="30" type="noConversion"/>
  </si>
  <si>
    <r>
      <t>(</t>
    </r>
    <r>
      <rPr>
        <sz val="12"/>
        <color theme="1"/>
        <rFont val="標楷體"/>
        <family val="4"/>
        <charset val="136"/>
      </rPr>
      <t>三</t>
    </r>
    <r>
      <rPr>
        <sz val="12"/>
        <color theme="1"/>
        <rFont val="Times New Roman"/>
        <family val="1"/>
      </rPr>
      <t>)</t>
    </r>
    <r>
      <rPr>
        <sz val="12"/>
        <color theme="1"/>
        <rFont val="標楷體"/>
        <family val="4"/>
        <charset val="136"/>
      </rPr>
      <t>以股票方式投資之專案運用公共及社會福利事業投資</t>
    </r>
    <phoneticPr fontId="30" type="noConversion"/>
  </si>
  <si>
    <r>
      <t>(</t>
    </r>
    <r>
      <rPr>
        <sz val="12"/>
        <color theme="1"/>
        <rFont val="標楷體"/>
        <family val="4"/>
        <charset val="136"/>
      </rPr>
      <t>四</t>
    </r>
    <r>
      <rPr>
        <sz val="12"/>
        <color theme="1"/>
        <rFont val="Times New Roman"/>
        <family val="1"/>
      </rPr>
      <t>)</t>
    </r>
    <r>
      <rPr>
        <sz val="12"/>
        <color theme="1"/>
        <rFont val="標楷體"/>
        <family val="4"/>
        <charset val="136"/>
      </rPr>
      <t>利害關係人放款</t>
    </r>
    <phoneticPr fontId="30" type="noConversion"/>
  </si>
  <si>
    <r>
      <rPr>
        <sz val="12"/>
        <color theme="1"/>
        <rFont val="標楷體"/>
        <family val="4"/>
        <charset val="136"/>
      </rPr>
      <t>專案運用公共及社會福利事業投資合計</t>
    </r>
    <phoneticPr fontId="30" type="noConversion"/>
  </si>
  <si>
    <r>
      <rPr>
        <sz val="12"/>
        <color theme="1"/>
        <rFont val="標楷體"/>
        <family val="4"/>
        <charset val="136"/>
      </rPr>
      <t>其他投資</t>
    </r>
    <phoneticPr fontId="28" type="noConversion"/>
  </si>
  <si>
    <r>
      <rPr>
        <sz val="12"/>
        <color theme="1"/>
        <rFont val="標楷體"/>
        <family val="4"/>
        <charset val="136"/>
      </rPr>
      <t>關係人其他投資</t>
    </r>
  </si>
  <si>
    <r>
      <rPr>
        <sz val="12"/>
        <color theme="1"/>
        <rFont val="標楷體"/>
        <family val="4"/>
        <charset val="136"/>
      </rPr>
      <t>組合式存款</t>
    </r>
  </si>
  <si>
    <r>
      <rPr>
        <sz val="12"/>
        <color theme="1"/>
        <rFont val="標楷體"/>
        <family val="4"/>
        <charset val="136"/>
      </rPr>
      <t>非關係人其他投資</t>
    </r>
  </si>
  <si>
    <r>
      <rPr>
        <sz val="12"/>
        <color theme="1"/>
        <rFont val="標楷體"/>
        <family val="4"/>
        <charset val="136"/>
      </rPr>
      <t>其他投資合計</t>
    </r>
    <phoneticPr fontId="28" type="noConversion"/>
  </si>
  <si>
    <r>
      <rPr>
        <sz val="12"/>
        <color theme="1"/>
        <rFont val="標楷體"/>
        <family val="4"/>
        <charset val="136"/>
      </rPr>
      <t>資金運用總計</t>
    </r>
  </si>
  <si>
    <r>
      <rPr>
        <sz val="12"/>
        <color theme="1"/>
        <rFont val="標楷體"/>
        <family val="4"/>
        <charset val="136"/>
      </rPr>
      <t>自有資金</t>
    </r>
    <r>
      <rPr>
        <sz val="12"/>
        <color theme="1"/>
        <rFont val="Times New Roman"/>
        <family val="1"/>
      </rPr>
      <t>(</t>
    </r>
    <r>
      <rPr>
        <sz val="12"/>
        <color theme="1"/>
        <rFont val="標楷體"/>
        <family val="4"/>
        <charset val="136"/>
      </rPr>
      <t>業主權益</t>
    </r>
    <r>
      <rPr>
        <sz val="12"/>
        <color theme="1"/>
        <rFont val="Times New Roman"/>
        <family val="1"/>
      </rPr>
      <t>)</t>
    </r>
  </si>
  <si>
    <r>
      <rPr>
        <sz val="12"/>
        <color theme="1"/>
        <rFont val="標楷體"/>
        <family val="4"/>
        <charset val="136"/>
      </rPr>
      <t>軍保資金</t>
    </r>
  </si>
  <si>
    <r>
      <rPr>
        <sz val="12"/>
        <color theme="1"/>
        <rFont val="標楷體"/>
        <family val="4"/>
        <charset val="136"/>
      </rPr>
      <t>各種責任準備金</t>
    </r>
  </si>
  <si>
    <r>
      <rPr>
        <sz val="12"/>
        <color theme="1"/>
        <rFont val="標楷體"/>
        <family val="4"/>
        <charset val="136"/>
      </rPr>
      <t>未滿期保費準備金</t>
    </r>
    <phoneticPr fontId="28" type="noConversion"/>
  </si>
  <si>
    <r>
      <rPr>
        <sz val="12"/>
        <color theme="1"/>
        <rFont val="標楷體"/>
        <family val="4"/>
        <charset val="136"/>
      </rPr>
      <t>壽險責任準備金</t>
    </r>
    <phoneticPr fontId="28" type="noConversion"/>
  </si>
  <si>
    <r>
      <rPr>
        <sz val="12"/>
        <color theme="1"/>
        <rFont val="標楷體"/>
        <family val="4"/>
        <charset val="136"/>
      </rPr>
      <t>賠款準備金</t>
    </r>
    <phoneticPr fontId="28" type="noConversion"/>
  </si>
  <si>
    <r>
      <rPr>
        <sz val="12"/>
        <color theme="1"/>
        <rFont val="標楷體"/>
        <family val="4"/>
        <charset val="136"/>
      </rPr>
      <t>特別準備金</t>
    </r>
    <phoneticPr fontId="28" type="noConversion"/>
  </si>
  <si>
    <r>
      <rPr>
        <sz val="12"/>
        <color theme="1"/>
        <rFont val="標楷體"/>
        <family val="4"/>
        <charset val="136"/>
      </rPr>
      <t>保費不足準備金</t>
    </r>
    <phoneticPr fontId="30" type="noConversion"/>
  </si>
  <si>
    <r>
      <rPr>
        <sz val="12"/>
        <color theme="1"/>
        <rFont val="標楷體"/>
        <family val="4"/>
        <charset val="136"/>
      </rPr>
      <t>負債適足準備金</t>
    </r>
    <phoneticPr fontId="30" type="noConversion"/>
  </si>
  <si>
    <r>
      <rPr>
        <sz val="12"/>
        <color theme="1"/>
        <rFont val="標楷體"/>
        <family val="4"/>
        <charset val="136"/>
      </rPr>
      <t>具金融商品性質之保險契約準備金</t>
    </r>
    <phoneticPr fontId="30" type="noConversion"/>
  </si>
  <si>
    <r>
      <rPr>
        <sz val="12"/>
        <color theme="1"/>
        <rFont val="標楷體"/>
        <family val="4"/>
        <charset val="136"/>
      </rPr>
      <t>外匯價格變動準備</t>
    </r>
    <phoneticPr fontId="30" type="noConversion"/>
  </si>
  <si>
    <r>
      <rPr>
        <sz val="12"/>
        <color theme="1"/>
        <rFont val="標楷體"/>
        <family val="4"/>
        <charset val="136"/>
      </rPr>
      <t>其他準備金</t>
    </r>
    <phoneticPr fontId="30" type="noConversion"/>
  </si>
  <si>
    <r>
      <rPr>
        <sz val="12"/>
        <color theme="1"/>
        <rFont val="標楷體"/>
        <family val="4"/>
        <charset val="136"/>
      </rPr>
      <t>各種責任準備金合計</t>
    </r>
    <phoneticPr fontId="28" type="noConversion"/>
  </si>
  <si>
    <r>
      <rPr>
        <sz val="12"/>
        <color theme="1"/>
        <rFont val="標楷體"/>
        <family val="4"/>
        <charset val="136"/>
      </rPr>
      <t>資金來源總計</t>
    </r>
  </si>
  <si>
    <r>
      <rPr>
        <sz val="12"/>
        <color theme="1"/>
        <rFont val="標楷體"/>
        <family val="4"/>
        <charset val="136"/>
      </rPr>
      <t>註</t>
    </r>
    <phoneticPr fontId="30" type="noConversion"/>
  </si>
  <si>
    <r>
      <rPr>
        <sz val="12"/>
        <color theme="1"/>
        <rFont val="標楷體"/>
        <family val="4"/>
        <charset val="136"/>
      </rPr>
      <t>不含分離帳戶保險商品之專設帳簿資產</t>
    </r>
    <phoneticPr fontId="28" type="noConversion"/>
  </si>
  <si>
    <r>
      <rPr>
        <sz val="12"/>
        <color theme="1"/>
        <rFont val="標楷體"/>
        <family val="4"/>
        <charset val="136"/>
      </rPr>
      <t>非認許資產之評定請依「保險業計算資本適足率之資產認許標準及評價原則」辦理</t>
    </r>
    <r>
      <rPr>
        <sz val="12"/>
        <color theme="1"/>
        <rFont val="Times New Roman"/>
        <family val="1"/>
      </rPr>
      <t>,</t>
    </r>
    <r>
      <rPr>
        <sz val="12"/>
        <color theme="1"/>
        <rFont val="標楷體"/>
        <family val="4"/>
        <charset val="136"/>
      </rPr>
      <t>認許資產及淨認許資產之相關欄位資料僅填列年報時填寫</t>
    </r>
    <phoneticPr fontId="28" type="noConversion"/>
  </si>
  <si>
    <r>
      <rPr>
        <sz val="12"/>
        <color theme="1"/>
        <rFont val="標楷體"/>
        <family val="4"/>
        <charset val="136"/>
      </rPr>
      <t>所稱本期及上期於填報月報資料時係指當月份及上月份餘額</t>
    </r>
    <r>
      <rPr>
        <sz val="12"/>
        <color theme="1"/>
        <rFont val="Times New Roman"/>
        <family val="1"/>
      </rPr>
      <t>;</t>
    </r>
    <r>
      <rPr>
        <sz val="12"/>
        <color theme="1"/>
        <rFont val="標楷體"/>
        <family val="4"/>
        <charset val="136"/>
      </rPr>
      <t>於填報</t>
    </r>
    <r>
      <rPr>
        <sz val="12"/>
        <color theme="1"/>
        <rFont val="Times New Roman"/>
        <family val="1"/>
      </rPr>
      <t>(</t>
    </r>
    <r>
      <rPr>
        <sz val="12"/>
        <color theme="1"/>
        <rFont val="標楷體"/>
        <family val="4"/>
        <charset val="136"/>
      </rPr>
      <t>半</t>
    </r>
    <r>
      <rPr>
        <sz val="12"/>
        <color theme="1"/>
        <rFont val="Times New Roman"/>
        <family val="1"/>
      </rPr>
      <t>)</t>
    </r>
    <r>
      <rPr>
        <sz val="12"/>
        <color theme="1"/>
        <rFont val="標楷體"/>
        <family val="4"/>
        <charset val="136"/>
      </rPr>
      <t>年報時係指當</t>
    </r>
    <r>
      <rPr>
        <sz val="12"/>
        <color theme="1"/>
        <rFont val="Times New Roman"/>
        <family val="1"/>
      </rPr>
      <t>(</t>
    </r>
    <r>
      <rPr>
        <sz val="12"/>
        <color theme="1"/>
        <rFont val="標楷體"/>
        <family val="4"/>
        <charset val="136"/>
      </rPr>
      <t>半</t>
    </r>
    <r>
      <rPr>
        <sz val="12"/>
        <color theme="1"/>
        <rFont val="Times New Roman"/>
        <family val="1"/>
      </rPr>
      <t>)</t>
    </r>
    <r>
      <rPr>
        <sz val="12"/>
        <color theme="1"/>
        <rFont val="標楷體"/>
        <family val="4"/>
        <charset val="136"/>
      </rPr>
      <t>年度及上</t>
    </r>
    <r>
      <rPr>
        <sz val="12"/>
        <color theme="1"/>
        <rFont val="Times New Roman"/>
        <family val="1"/>
      </rPr>
      <t>(</t>
    </r>
    <r>
      <rPr>
        <sz val="12"/>
        <color theme="1"/>
        <rFont val="標楷體"/>
        <family val="4"/>
        <charset val="136"/>
      </rPr>
      <t>半</t>
    </r>
    <r>
      <rPr>
        <sz val="12"/>
        <color theme="1"/>
        <rFont val="Times New Roman"/>
        <family val="1"/>
      </rPr>
      <t>)</t>
    </r>
    <r>
      <rPr>
        <sz val="12"/>
        <color theme="1"/>
        <rFont val="標楷體"/>
        <family val="4"/>
        <charset val="136"/>
      </rPr>
      <t>年度餘額</t>
    </r>
    <phoneticPr fontId="30" type="noConversion"/>
  </si>
  <si>
    <r>
      <rPr>
        <sz val="12"/>
        <color theme="1"/>
        <rFont val="標楷體"/>
        <family val="4"/>
        <charset val="136"/>
      </rPr>
      <t>其他經主管機關核准之有價證券</t>
    </r>
    <r>
      <rPr>
        <sz val="12"/>
        <color theme="1"/>
        <rFont val="Times New Roman"/>
        <family val="1"/>
      </rPr>
      <t>(</t>
    </r>
    <r>
      <rPr>
        <sz val="12"/>
        <color theme="1"/>
        <rFont val="標楷體"/>
        <family val="4"/>
        <charset val="136"/>
      </rPr>
      <t>含其他金融資產</t>
    </r>
    <r>
      <rPr>
        <sz val="12"/>
        <color theme="1"/>
        <rFont val="Times New Roman"/>
        <family val="1"/>
      </rPr>
      <t>)</t>
    </r>
    <phoneticPr fontId="28" type="noConversion"/>
  </si>
  <si>
    <r>
      <rPr>
        <sz val="12"/>
        <color theme="1"/>
        <rFont val="標楷體"/>
        <family val="4"/>
        <charset val="136"/>
      </rPr>
      <t>所稱之受益憑證係指依「保險業辦理國外投資管理辦法」第八條第一項第一款規定投資之有價證券種類。</t>
    </r>
    <phoneticPr fontId="30" type="noConversion"/>
  </si>
  <si>
    <r>
      <rPr>
        <sz val="12"/>
        <color theme="1"/>
        <rFont val="標楷體"/>
        <family val="4"/>
        <charset val="136"/>
      </rPr>
      <t>所稱之對沖基金係指依「保險業辦理國外投資管理辦法」第八條第一項第五款規定投資之有價證券種類。</t>
    </r>
    <phoneticPr fontId="30" type="noConversion"/>
  </si>
  <si>
    <r>
      <rPr>
        <sz val="12"/>
        <color theme="1"/>
        <rFont val="標楷體"/>
        <family val="4"/>
        <charset val="136"/>
      </rPr>
      <t>所稱之其他係指依「保險業辦理國外投資管理辦法」第八條規定，除不動產投資信託基金、受益憑證及信託資金、對沖基金及</t>
    </r>
    <r>
      <rPr>
        <sz val="12"/>
        <color theme="1"/>
        <rFont val="Times New Roman"/>
        <family val="1"/>
      </rPr>
      <t>ETF</t>
    </r>
    <r>
      <rPr>
        <sz val="12"/>
        <color theme="1"/>
        <rFont val="標楷體"/>
        <family val="4"/>
        <charset val="136"/>
      </rPr>
      <t>以外，所投資之有價證券種類。</t>
    </r>
    <phoneticPr fontId="30" type="noConversion"/>
  </si>
  <si>
    <r>
      <rPr>
        <sz val="12"/>
        <color theme="1"/>
        <rFont val="標楷體"/>
        <family val="4"/>
        <charset val="136"/>
      </rPr>
      <t>包含依保險法第</t>
    </r>
    <r>
      <rPr>
        <sz val="12"/>
        <color theme="1"/>
        <rFont val="Times New Roman"/>
        <family val="1"/>
      </rPr>
      <t>146</t>
    </r>
    <r>
      <rPr>
        <sz val="12"/>
        <color theme="1"/>
        <rFont val="標楷體"/>
        <family val="4"/>
        <charset val="136"/>
      </rPr>
      <t>條第</t>
    </r>
    <r>
      <rPr>
        <sz val="12"/>
        <color theme="1"/>
        <rFont val="Times New Roman"/>
        <family val="1"/>
      </rPr>
      <t>1</t>
    </r>
    <r>
      <rPr>
        <sz val="12"/>
        <color theme="1"/>
        <rFont val="標楷體"/>
        <family val="4"/>
        <charset val="136"/>
      </rPr>
      <t>項第</t>
    </r>
    <r>
      <rPr>
        <sz val="12"/>
        <color theme="1"/>
        <rFont val="Times New Roman"/>
        <family val="1"/>
      </rPr>
      <t>4</t>
    </r>
    <r>
      <rPr>
        <sz val="12"/>
        <color theme="1"/>
        <rFont val="標楷體"/>
        <family val="4"/>
        <charset val="136"/>
      </rPr>
      <t>款規定，經主管機關核准放款予財團法人保險安定基金之金額</t>
    </r>
    <r>
      <rPr>
        <sz val="12"/>
        <color theme="1"/>
        <rFont val="Times New Roman"/>
        <family val="1"/>
      </rPr>
      <t>____________</t>
    </r>
    <r>
      <rPr>
        <sz val="12"/>
        <color theme="1"/>
        <rFont val="標楷體"/>
        <family val="4"/>
        <charset val="136"/>
      </rPr>
      <t>元。</t>
    </r>
    <r>
      <rPr>
        <sz val="12"/>
        <color theme="1"/>
        <rFont val="Times New Roman"/>
        <family val="1"/>
      </rPr>
      <t>(__</t>
    </r>
    <r>
      <rPr>
        <sz val="12"/>
        <color theme="1"/>
        <rFont val="標楷體"/>
        <family val="4"/>
        <charset val="136"/>
      </rPr>
      <t>年</t>
    </r>
    <r>
      <rPr>
        <sz val="12"/>
        <color theme="1"/>
        <rFont val="Times New Roman"/>
        <family val="1"/>
      </rPr>
      <t>__</t>
    </r>
    <r>
      <rPr>
        <sz val="12"/>
        <color theme="1"/>
        <rFont val="標楷體"/>
        <family val="4"/>
        <charset val="136"/>
      </rPr>
      <t>月</t>
    </r>
    <r>
      <rPr>
        <sz val="12"/>
        <color theme="1"/>
        <rFont val="Times New Roman"/>
        <family val="1"/>
      </rPr>
      <t>__</t>
    </r>
    <r>
      <rPr>
        <sz val="12"/>
        <color theme="1"/>
        <rFont val="標楷體"/>
        <family val="4"/>
        <charset val="136"/>
      </rPr>
      <t>日</t>
    </r>
    <r>
      <rPr>
        <sz val="12"/>
        <color theme="1"/>
        <rFont val="Times New Roman"/>
        <family val="1"/>
      </rPr>
      <t>________________</t>
    </r>
    <r>
      <rPr>
        <sz val="12"/>
        <color theme="1"/>
        <rFont val="標楷體"/>
        <family val="4"/>
        <charset val="136"/>
      </rPr>
      <t>號函核准</t>
    </r>
    <r>
      <rPr>
        <sz val="12"/>
        <color theme="1"/>
        <rFont val="Times New Roman"/>
        <family val="1"/>
      </rPr>
      <t>)</t>
    </r>
    <phoneticPr fontId="30" type="noConversion"/>
  </si>
  <si>
    <r>
      <t xml:space="preserve">         </t>
    </r>
    <r>
      <rPr>
        <sz val="10"/>
        <color theme="1"/>
        <rFont val="標楷體"/>
        <family val="4"/>
        <charset val="136"/>
      </rPr>
      <t>保費不足準備</t>
    </r>
    <phoneticPr fontId="30" type="noConversion"/>
  </si>
  <si>
    <r>
      <t xml:space="preserve">         </t>
    </r>
    <r>
      <rPr>
        <sz val="10"/>
        <color theme="1"/>
        <rFont val="標楷體"/>
        <family val="4"/>
        <charset val="136"/>
      </rPr>
      <t>負債適足準備</t>
    </r>
    <phoneticPr fontId="30" type="noConversion"/>
  </si>
  <si>
    <r>
      <t xml:space="preserve">         </t>
    </r>
    <r>
      <rPr>
        <sz val="10"/>
        <color theme="1"/>
        <rFont val="標楷體"/>
        <family val="4"/>
        <charset val="136"/>
      </rPr>
      <t>其他準備</t>
    </r>
    <phoneticPr fontId="30" type="noConversion"/>
  </si>
  <si>
    <r>
      <t xml:space="preserve">         </t>
    </r>
    <r>
      <rPr>
        <sz val="10"/>
        <color theme="1"/>
        <rFont val="標楷體"/>
        <family val="4"/>
        <charset val="136"/>
      </rPr>
      <t>遞延手續費收入</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</si>
  <si>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準者加計風險資本額調整計算表</t>
    </r>
    <phoneticPr fontId="28" type="noConversion"/>
  </si>
  <si>
    <r>
      <t>(</t>
    </r>
    <r>
      <rPr>
        <sz val="12"/>
        <color indexed="8"/>
        <rFont val="標楷體"/>
        <family val="4"/>
        <charset val="136"/>
      </rPr>
      <t>五</t>
    </r>
    <r>
      <rPr>
        <sz val="12"/>
        <color indexed="8"/>
        <rFont val="Times New Roman"/>
        <family val="1"/>
      </rPr>
      <t>)</t>
    </r>
    <r>
      <rPr>
        <sz val="12"/>
        <color indexed="8"/>
        <rFont val="標楷體"/>
        <family val="4"/>
        <charset val="136"/>
      </rPr>
      <t>公共投資</t>
    </r>
    <r>
      <rPr>
        <sz val="12"/>
        <color indexed="10"/>
        <rFont val="微軟正黑體"/>
        <family val="2"/>
        <charset val="136"/>
      </rPr>
      <t>、</t>
    </r>
    <r>
      <rPr>
        <sz val="12"/>
        <color indexed="8"/>
        <rFont val="Times New Roman"/>
        <family val="1"/>
      </rPr>
      <t>5+2</t>
    </r>
    <r>
      <rPr>
        <sz val="12"/>
        <color indexed="10"/>
        <rFont val="標楷體"/>
        <family val="4"/>
        <charset val="136"/>
      </rPr>
      <t>及六大核心</t>
    </r>
    <r>
      <rPr>
        <sz val="12"/>
        <color indexed="8"/>
        <rFont val="標楷體"/>
        <family val="4"/>
        <charset val="136"/>
      </rPr>
      <t>產業</t>
    </r>
    <r>
      <rPr>
        <sz val="12"/>
        <color indexed="8"/>
        <rFont val="Times New Roman"/>
        <family val="1"/>
      </rPr>
      <t>(</t>
    </r>
    <r>
      <rPr>
        <sz val="12"/>
        <color indexed="8"/>
        <rFont val="標楷體"/>
        <family val="4"/>
        <charset val="136"/>
      </rPr>
      <t>註</t>
    </r>
    <r>
      <rPr>
        <sz val="12"/>
        <color indexed="8"/>
        <rFont val="Times New Roman"/>
        <family val="1"/>
      </rPr>
      <t>10)</t>
    </r>
    <phoneticPr fontId="30" type="noConversion"/>
  </si>
  <si>
    <r>
      <t>(</t>
    </r>
    <r>
      <rPr>
        <sz val="12"/>
        <color indexed="8"/>
        <rFont val="標楷體"/>
        <family val="4"/>
        <charset val="136"/>
      </rPr>
      <t>五</t>
    </r>
    <r>
      <rPr>
        <sz val="12"/>
        <color indexed="8"/>
        <rFont val="Times New Roman"/>
        <family val="1"/>
      </rPr>
      <t>)</t>
    </r>
    <r>
      <rPr>
        <sz val="12"/>
        <color indexed="8"/>
        <rFont val="標楷體"/>
        <family val="4"/>
        <charset val="136"/>
      </rPr>
      <t>公共投資</t>
    </r>
    <r>
      <rPr>
        <sz val="12"/>
        <color indexed="10"/>
        <rFont val="標楷體"/>
        <family val="4"/>
        <charset val="136"/>
      </rPr>
      <t>、</t>
    </r>
    <r>
      <rPr>
        <sz val="12"/>
        <color indexed="8"/>
        <rFont val="Times New Roman"/>
        <family val="1"/>
      </rPr>
      <t>5+2</t>
    </r>
    <r>
      <rPr>
        <sz val="12"/>
        <color indexed="8"/>
        <rFont val="標楷體"/>
        <family val="4"/>
        <charset val="136"/>
      </rPr>
      <t>產業</t>
    </r>
    <r>
      <rPr>
        <sz val="12"/>
        <color indexed="10"/>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10)</t>
    </r>
  </si>
  <si>
    <r>
      <rPr>
        <sz val="12"/>
        <color indexed="8"/>
        <rFont val="標楷體"/>
        <family val="4"/>
        <charset val="136"/>
      </rPr>
      <t>所稱之公共投資</t>
    </r>
    <r>
      <rPr>
        <sz val="12"/>
        <color indexed="10"/>
        <rFont val="微軟正黑體"/>
        <family val="2"/>
        <charset val="136"/>
      </rPr>
      <t>、</t>
    </r>
    <r>
      <rPr>
        <sz val="12"/>
        <color indexed="8"/>
        <rFont val="Times New Roman"/>
        <family val="1"/>
      </rPr>
      <t>5+2</t>
    </r>
    <r>
      <rPr>
        <sz val="12"/>
        <color indexed="10"/>
        <rFont val="標楷體"/>
        <family val="4"/>
        <charset val="136"/>
      </rPr>
      <t>及六大核心</t>
    </r>
    <r>
      <rPr>
        <sz val="12"/>
        <color indexed="10"/>
        <rFont val="標楷體"/>
        <family val="4"/>
        <charset val="136"/>
      </rPr>
      <t>產業</t>
    </r>
    <r>
      <rPr>
        <sz val="12"/>
        <color indexed="8"/>
        <rFont val="標楷體"/>
        <family val="4"/>
        <charset val="136"/>
      </rPr>
      <t>係指依「保險業資金辦理專案運用公共及社會福利事業投資管理辦法」</t>
    </r>
    <r>
      <rPr>
        <sz val="12"/>
        <color indexed="10"/>
        <rFont val="標楷體"/>
        <family val="4"/>
        <charset val="136"/>
      </rPr>
      <t>第二條第二款及</t>
    </r>
    <r>
      <rPr>
        <sz val="12"/>
        <color indexed="8"/>
        <rFont val="標楷體"/>
        <family val="4"/>
        <charset val="136"/>
      </rPr>
      <t>第五條第二項第</t>
    </r>
    <r>
      <rPr>
        <sz val="12"/>
        <color indexed="10"/>
        <rFont val="標楷體"/>
        <family val="4"/>
        <charset val="136"/>
      </rPr>
      <t>四</t>
    </r>
    <r>
      <rPr>
        <sz val="12"/>
        <color indexed="8"/>
        <rFont val="標楷體"/>
        <family val="4"/>
        <charset val="136"/>
      </rPr>
      <t>款，投資國家級投資公司、證投信及證券商轉投資子公司擔任普通合夥人設立</t>
    </r>
    <r>
      <rPr>
        <sz val="12"/>
        <color indexed="10"/>
        <rFont val="微軟正黑體"/>
        <family val="2"/>
        <charset val="136"/>
      </rPr>
      <t>、</t>
    </r>
  </si>
  <si>
    <r>
      <rPr>
        <sz val="12"/>
        <color indexed="10"/>
        <rFont val="標楷體"/>
        <family val="4"/>
        <charset val="136"/>
      </rPr>
      <t>或取得</t>
    </r>
    <r>
      <rPr>
        <sz val="12"/>
        <color indexed="10"/>
        <rFont val="標楷體"/>
        <family val="4"/>
        <charset val="136"/>
      </rPr>
      <t>國家發展委員會</t>
    </r>
    <r>
      <rPr>
        <sz val="12"/>
        <color indexed="10"/>
        <rFont val="標楷體"/>
        <family val="4"/>
        <charset val="136"/>
      </rPr>
      <t>資格函之國內私募股權基金，</t>
    </r>
    <r>
      <rPr>
        <sz val="12"/>
        <color indexed="8"/>
        <rFont val="標楷體"/>
        <family val="4"/>
        <charset val="136"/>
      </rPr>
      <t>並投資於公共投資及金管保財字第</t>
    </r>
    <r>
      <rPr>
        <sz val="12"/>
        <color indexed="8"/>
        <rFont val="Times New Roman"/>
        <family val="1"/>
      </rPr>
      <t>10610908021</t>
    </r>
    <r>
      <rPr>
        <sz val="12"/>
        <color indexed="8"/>
        <rFont val="標楷體"/>
        <family val="4"/>
        <charset val="136"/>
      </rPr>
      <t>號令</t>
    </r>
    <r>
      <rPr>
        <sz val="12"/>
        <color indexed="8"/>
        <rFont val="標楷體"/>
        <family val="4"/>
        <charset val="136"/>
      </rPr>
      <t>第一點</t>
    </r>
    <r>
      <rPr>
        <sz val="12"/>
        <color indexed="10"/>
        <rFont val="標楷體"/>
        <family val="4"/>
        <charset val="136"/>
      </rPr>
      <t>及金管保財字第</t>
    </r>
    <r>
      <rPr>
        <sz val="12"/>
        <color indexed="10"/>
        <rFont val="Times New Roman"/>
        <family val="1"/>
      </rPr>
      <t>11004365981</t>
    </r>
    <r>
      <rPr>
        <sz val="12"/>
        <color indexed="10"/>
        <rFont val="標楷體"/>
        <family val="4"/>
        <charset val="136"/>
      </rPr>
      <t>號令</t>
    </r>
    <r>
      <rPr>
        <sz val="12"/>
        <color indexed="10"/>
        <rFont val="標楷體"/>
        <family val="4"/>
        <charset val="136"/>
      </rPr>
      <t>第一點</t>
    </r>
    <r>
      <rPr>
        <sz val="12"/>
        <color indexed="8"/>
        <rFont val="標楷體"/>
        <family val="4"/>
        <charset val="136"/>
      </rPr>
      <t>各款所列事項。</t>
    </r>
  </si>
  <si>
    <r>
      <rPr>
        <sz val="12"/>
        <color indexed="8"/>
        <rFont val="標楷體"/>
        <family val="4"/>
        <charset val="136"/>
      </rPr>
      <t>證券種類請依序填列</t>
    </r>
    <r>
      <rPr>
        <sz val="12"/>
        <color indexed="8"/>
        <rFont val="Times New Roman"/>
        <family val="1"/>
      </rPr>
      <t>A.</t>
    </r>
    <r>
      <rPr>
        <sz val="12"/>
        <color indexed="8"/>
        <rFont val="標楷體"/>
        <family val="4"/>
        <charset val="136"/>
      </rPr>
      <t>股票型基金</t>
    </r>
    <r>
      <rPr>
        <sz val="12"/>
        <color indexed="8"/>
        <rFont val="Times New Roman"/>
        <family val="1"/>
      </rPr>
      <t>, B.</t>
    </r>
    <r>
      <rPr>
        <sz val="12"/>
        <color indexed="8"/>
        <rFont val="標楷體"/>
        <family val="4"/>
        <charset val="136"/>
      </rPr>
      <t>債券型基金</t>
    </r>
    <r>
      <rPr>
        <sz val="12"/>
        <color indexed="8"/>
        <rFont val="Times New Roman"/>
        <family val="1"/>
      </rPr>
      <t>, C.</t>
    </r>
    <r>
      <rPr>
        <sz val="12"/>
        <color indexed="8"/>
        <rFont val="標楷體"/>
        <family val="4"/>
        <charset val="136"/>
      </rPr>
      <t>平衡型基金及多重資產型基金</t>
    </r>
    <r>
      <rPr>
        <sz val="12"/>
        <color indexed="8"/>
        <rFont val="Times New Roman"/>
        <family val="1"/>
      </rPr>
      <t>, D.</t>
    </r>
    <r>
      <rPr>
        <sz val="12"/>
        <color indexed="8"/>
        <rFont val="標楷體"/>
        <family val="4"/>
        <charset val="136"/>
      </rPr>
      <t>國內避險型基金</t>
    </r>
    <r>
      <rPr>
        <sz val="12"/>
        <color indexed="8"/>
        <rFont val="Times New Roman"/>
        <family val="1"/>
      </rPr>
      <t>, E.</t>
    </r>
    <r>
      <rPr>
        <sz val="12"/>
        <color indexed="8"/>
        <rFont val="標楷體"/>
        <family val="4"/>
        <charset val="136"/>
      </rPr>
      <t>貨幣型基金</t>
    </r>
    <r>
      <rPr>
        <sz val="12"/>
        <color indexed="8"/>
        <rFont val="Times New Roman"/>
        <family val="1"/>
      </rPr>
      <t>, F1.</t>
    </r>
    <r>
      <rPr>
        <sz val="12"/>
        <color indexed="8"/>
        <rFont val="標楷體"/>
        <family val="4"/>
        <charset val="136"/>
      </rPr>
      <t>國家級投資公司所設立之國內私募股權基金</t>
    </r>
    <r>
      <rPr>
        <sz val="12"/>
        <color indexed="8"/>
        <rFont val="Times New Roman"/>
        <family val="1"/>
      </rPr>
      <t>, F2.</t>
    </r>
    <r>
      <rPr>
        <sz val="12"/>
        <color indexed="8"/>
        <rFont val="標楷體"/>
        <family val="4"/>
        <charset val="136"/>
      </rPr>
      <t>證投信及證券商轉投資子公司擔任普通合夥人設立之國內私募股權基金</t>
    </r>
    <r>
      <rPr>
        <sz val="12"/>
        <color indexed="8"/>
        <rFont val="Times New Roman"/>
        <family val="1"/>
      </rPr>
      <t>,</t>
    </r>
    <r>
      <rPr>
        <sz val="12"/>
        <color indexed="10"/>
        <rFont val="Times New Roman"/>
        <family val="1"/>
      </rPr>
      <t xml:space="preserve"> </t>
    </r>
    <r>
      <rPr>
        <sz val="12"/>
        <color indexed="8"/>
        <rFont val="Times New Roman"/>
        <family val="1"/>
      </rPr>
      <t>F3.</t>
    </r>
    <r>
      <rPr>
        <sz val="12"/>
        <color indexed="10"/>
        <rFont val="標楷體"/>
        <family val="4"/>
        <charset val="136"/>
      </rPr>
      <t>取得國家發展委員會資格函之國內私募股權基金</t>
    </r>
    <r>
      <rPr>
        <sz val="12"/>
        <color indexed="10"/>
        <rFont val="Times New Roman"/>
        <family val="1"/>
      </rPr>
      <t>, F4.</t>
    </r>
    <r>
      <rPr>
        <sz val="12"/>
        <color indexed="8"/>
        <rFont val="標楷體"/>
        <family val="4"/>
        <charset val="136"/>
      </rPr>
      <t>其他國內私募基金</t>
    </r>
    <r>
      <rPr>
        <sz val="12"/>
        <color indexed="8"/>
        <rFont val="Times New Roman"/>
        <family val="1"/>
      </rPr>
      <t>, G.</t>
    </r>
    <r>
      <rPr>
        <sz val="12"/>
        <color indexed="8"/>
        <rFont val="標楷體"/>
        <family val="4"/>
        <charset val="136"/>
      </rPr>
      <t>指數型基金</t>
    </r>
    <r>
      <rPr>
        <sz val="12"/>
        <color indexed="8"/>
        <rFont val="Times New Roman"/>
        <family val="1"/>
      </rPr>
      <t>, H.</t>
    </r>
    <r>
      <rPr>
        <sz val="12"/>
        <color indexed="8"/>
        <rFont val="標楷體"/>
        <family val="4"/>
        <charset val="136"/>
      </rPr>
      <t>國外不動產投資信託基金</t>
    </r>
    <r>
      <rPr>
        <sz val="12"/>
        <color indexed="8"/>
        <rFont val="Times New Roman"/>
        <family val="1"/>
      </rPr>
      <t>, I.</t>
    </r>
    <r>
      <rPr>
        <sz val="12"/>
        <color indexed="8"/>
        <rFont val="標楷體"/>
        <family val="4"/>
        <charset val="136"/>
      </rPr>
      <t>國外對沖基金</t>
    </r>
    <r>
      <rPr>
        <sz val="12"/>
        <color indexed="8"/>
        <rFont val="Times New Roman"/>
        <family val="1"/>
      </rPr>
      <t>,</t>
    </r>
    <phoneticPr fontId="28" type="noConversion"/>
  </si>
  <si>
    <t>取得國家發展委員會資格函之國內私募股權基金</t>
  </si>
  <si>
    <t>15-4</t>
  </si>
  <si>
    <r>
      <rPr>
        <sz val="12"/>
        <color indexed="8"/>
        <rFont val="標楷體"/>
        <family val="4"/>
        <charset val="136"/>
      </rPr>
      <t>其他國內私募受益憑證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</si>
  <si>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(219)</t>
    </r>
    <r>
      <rPr>
        <sz val="12"/>
        <color theme="1"/>
        <rFont val="標楷體"/>
        <family val="4"/>
        <charset val="136"/>
      </rPr>
      <t>列</t>
    </r>
    <phoneticPr fontId="30" type="noConversion"/>
  </si>
  <si>
    <r>
      <t xml:space="preserve">0.1.2.9.3.2 </t>
    </r>
    <r>
      <rPr>
        <sz val="12"/>
        <color indexed="8"/>
        <rFont val="標楷體"/>
        <family val="4"/>
        <charset val="136"/>
      </rPr>
      <t>公共投資</t>
    </r>
    <r>
      <rPr>
        <sz val="12"/>
        <color indexed="8"/>
        <rFont val="新細明體"/>
        <family val="1"/>
        <charset val="136"/>
      </rPr>
      <t>、</t>
    </r>
    <r>
      <rPr>
        <sz val="12"/>
        <color indexed="8"/>
        <rFont val="Times New Roman"/>
        <family val="1"/>
      </rPr>
      <t>5+2</t>
    </r>
    <r>
      <rPr>
        <sz val="12"/>
        <color indexed="10"/>
        <rFont val="標楷體"/>
        <family val="4"/>
        <charset val="136"/>
      </rPr>
      <t>及六大核心</t>
    </r>
    <r>
      <rPr>
        <sz val="12"/>
        <color indexed="8"/>
        <rFont val="標楷體"/>
        <family val="4"/>
        <charset val="136"/>
      </rPr>
      <t>產業</t>
    </r>
    <r>
      <rPr>
        <sz val="12"/>
        <color indexed="8"/>
        <rFont val="Times New Roman"/>
        <family val="1"/>
      </rPr>
      <t>(</t>
    </r>
    <r>
      <rPr>
        <sz val="12"/>
        <color indexed="8"/>
        <rFont val="標楷體"/>
        <family val="4"/>
        <charset val="136"/>
      </rPr>
      <t>註</t>
    </r>
    <r>
      <rPr>
        <sz val="12"/>
        <color indexed="8"/>
        <rFont val="Times New Roman"/>
        <family val="1"/>
      </rPr>
      <t>5)</t>
    </r>
    <phoneticPr fontId="28" type="noConversion"/>
  </si>
  <si>
    <r>
      <t xml:space="preserve">0.2.2.9.3.2 </t>
    </r>
    <r>
      <rPr>
        <sz val="12"/>
        <color indexed="8"/>
        <rFont val="標楷體"/>
        <family val="4"/>
        <charset val="136"/>
      </rPr>
      <t>公共投資</t>
    </r>
    <r>
      <rPr>
        <sz val="12"/>
        <color indexed="10"/>
        <rFont val="新細明體"/>
        <family val="1"/>
        <charset val="136"/>
      </rPr>
      <t>、</t>
    </r>
    <r>
      <rPr>
        <sz val="12"/>
        <color indexed="8"/>
        <rFont val="Times New Roman"/>
        <family val="1"/>
      </rPr>
      <t>5+2</t>
    </r>
    <r>
      <rPr>
        <sz val="12"/>
        <color indexed="10"/>
        <rFont val="標楷體"/>
        <family val="4"/>
        <charset val="136"/>
      </rPr>
      <t>及六大核心</t>
    </r>
    <r>
      <rPr>
        <sz val="12"/>
        <color indexed="8"/>
        <rFont val="標楷體"/>
        <family val="4"/>
        <charset val="136"/>
      </rPr>
      <t>產業</t>
    </r>
    <r>
      <rPr>
        <sz val="12"/>
        <color indexed="8"/>
        <rFont val="Times New Roman"/>
        <family val="1"/>
      </rPr>
      <t>(</t>
    </r>
    <r>
      <rPr>
        <sz val="12"/>
        <color indexed="8"/>
        <rFont val="標楷體"/>
        <family val="4"/>
        <charset val="136"/>
      </rPr>
      <t>註</t>
    </r>
    <r>
      <rPr>
        <sz val="12"/>
        <color indexed="8"/>
        <rFont val="Times New Roman"/>
        <family val="1"/>
      </rPr>
      <t>5)</t>
    </r>
    <phoneticPr fontId="28" type="noConversion"/>
  </si>
  <si>
    <t>本報告各項資產之金額應依「保險業計算資本適足率之資產認許標準及評價原則」計算。</t>
    <phoneticPr fontId="28" type="noConversion"/>
  </si>
  <si>
    <t>針對存款於關係人之機構或投資關係人之受益憑證者，若該機構已經信用評等機構評定達一定程度以上者，公司可提供該項信評資料，以作為係數上扣減之憑據；</t>
    <phoneticPr fontId="28" type="noConversion"/>
  </si>
  <si>
    <r>
      <t>相關信用評等規範詳「保險業計算資本適足率之信用評等資訊係數調整規範」。但不包括以</t>
    </r>
    <r>
      <rPr>
        <sz val="12"/>
        <rFont val="Calibri"/>
        <family val="2"/>
        <charset val="161"/>
      </rPr>
      <t>β</t>
    </r>
    <r>
      <rPr>
        <sz val="12"/>
        <rFont val="標楷體"/>
        <family val="4"/>
        <charset val="136"/>
      </rPr>
      <t>值計算係數之受益憑證。</t>
    </r>
    <phoneticPr fontId="28"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</si>
  <si>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0"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</si>
  <si>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t>
    </r>
    <phoneticPr fontId="28" type="noConversion"/>
  </si>
  <si>
    <t>子公司或參股投資之大陸地區保險業應填列於「國外保險相關事業」相關欄位。</t>
    <phoneticPr fontId="28" type="noConversion"/>
  </si>
  <si>
    <r>
      <rPr>
        <sz val="12"/>
        <color indexed="8"/>
        <rFont val="標楷體"/>
        <family val="4"/>
        <charset val="136"/>
      </rPr>
      <t>依「保險業資金辦理專案運用公共及社會福利事業投資管理辦法」</t>
    </r>
    <r>
      <rPr>
        <sz val="12"/>
        <color indexed="10"/>
        <rFont val="標楷體"/>
        <family val="4"/>
        <charset val="136"/>
      </rPr>
      <t>第</t>
    </r>
    <r>
      <rPr>
        <sz val="12"/>
        <color indexed="10"/>
        <rFont val="Times New Roman"/>
        <family val="1"/>
      </rPr>
      <t>2</t>
    </r>
    <r>
      <rPr>
        <sz val="12"/>
        <color indexed="10"/>
        <rFont val="標楷體"/>
        <family val="4"/>
        <charset val="136"/>
      </rPr>
      <t>條第</t>
    </r>
    <r>
      <rPr>
        <sz val="12"/>
        <color indexed="10"/>
        <rFont val="Times New Roman"/>
        <family val="1"/>
      </rPr>
      <t>2</t>
    </r>
    <r>
      <rPr>
        <sz val="12"/>
        <color indexed="10"/>
        <rFont val="標楷體"/>
        <family val="4"/>
        <charset val="136"/>
      </rPr>
      <t>款及</t>
    </r>
    <r>
      <rPr>
        <sz val="12"/>
        <color indexed="8"/>
        <rFont val="標楷體"/>
        <family val="4"/>
        <charset val="136"/>
      </rPr>
      <t>第</t>
    </r>
    <r>
      <rPr>
        <sz val="12"/>
        <color indexed="8"/>
        <rFont val="Times New Roman"/>
        <family val="1"/>
      </rPr>
      <t>5</t>
    </r>
    <r>
      <rPr>
        <sz val="12"/>
        <color indexed="8"/>
        <rFont val="標楷體"/>
        <family val="4"/>
        <charset val="136"/>
      </rPr>
      <t>條第</t>
    </r>
    <r>
      <rPr>
        <sz val="12"/>
        <color indexed="8"/>
        <rFont val="Times New Roman"/>
        <family val="1"/>
      </rPr>
      <t>2</t>
    </r>
    <r>
      <rPr>
        <sz val="12"/>
        <color indexed="8"/>
        <rFont val="標楷體"/>
        <family val="4"/>
        <charset val="136"/>
      </rPr>
      <t>項第</t>
    </r>
    <r>
      <rPr>
        <sz val="12"/>
        <color indexed="10"/>
        <rFont val="Times New Roman"/>
        <family val="1"/>
      </rPr>
      <t>4</t>
    </r>
    <r>
      <rPr>
        <sz val="12"/>
        <color indexed="8"/>
        <rFont val="標楷體"/>
        <family val="4"/>
        <charset val="136"/>
      </rPr>
      <t>款投資國家級投資公司、證投信及證券商轉投資子公司擔任普通合夥人設立之國內私募股權基金</t>
    </r>
    <r>
      <rPr>
        <sz val="12"/>
        <color indexed="10"/>
        <rFont val="微軟正黑體"/>
        <family val="2"/>
        <charset val="136"/>
      </rPr>
      <t>、</t>
    </r>
    <r>
      <rPr>
        <sz val="12"/>
        <color indexed="10"/>
        <rFont val="標楷體"/>
        <family val="4"/>
        <charset val="136"/>
      </rPr>
      <t>或取得國家發展委員會資格函之國內私募股權基金</t>
    </r>
  </si>
  <si>
    <r>
      <rPr>
        <sz val="12"/>
        <color indexed="8"/>
        <rFont val="標楷體"/>
        <family val="4"/>
        <charset val="136"/>
      </rPr>
      <t>，並投資於公共投資及金管保財字第</t>
    </r>
    <r>
      <rPr>
        <sz val="12"/>
        <color indexed="8"/>
        <rFont val="Times New Roman"/>
        <family val="1"/>
      </rPr>
      <t>10610908021</t>
    </r>
    <r>
      <rPr>
        <sz val="12"/>
        <color indexed="8"/>
        <rFont val="標楷體"/>
        <family val="4"/>
        <charset val="136"/>
      </rPr>
      <t>號令</t>
    </r>
    <r>
      <rPr>
        <sz val="12"/>
        <color indexed="8"/>
        <rFont val="標楷體"/>
        <family val="4"/>
        <charset val="136"/>
      </rPr>
      <t>第一點</t>
    </r>
    <r>
      <rPr>
        <sz val="12"/>
        <color indexed="10"/>
        <rFont val="標楷體"/>
        <family val="4"/>
        <charset val="136"/>
      </rPr>
      <t>及</t>
    </r>
    <r>
      <rPr>
        <sz val="12"/>
        <color indexed="10"/>
        <rFont val="標楷體"/>
        <family val="4"/>
        <charset val="136"/>
      </rPr>
      <t>金管保財字第</t>
    </r>
    <r>
      <rPr>
        <sz val="12"/>
        <color indexed="10"/>
        <rFont val="Times New Roman"/>
        <family val="1"/>
      </rPr>
      <t>11004365981</t>
    </r>
    <r>
      <rPr>
        <sz val="12"/>
        <color indexed="10"/>
        <rFont val="標楷體"/>
        <family val="4"/>
        <charset val="136"/>
      </rPr>
      <t>號令</t>
    </r>
    <r>
      <rPr>
        <sz val="12"/>
        <color indexed="10"/>
        <rFont val="標楷體"/>
        <family val="4"/>
        <charset val="136"/>
      </rPr>
      <t>第一點</t>
    </r>
    <r>
      <rPr>
        <sz val="12"/>
        <color indexed="8"/>
        <rFont val="標楷體"/>
        <family val="4"/>
        <charset val="136"/>
      </rPr>
      <t>各款所列事項。</t>
    </r>
  </si>
  <si>
    <t>國內發行其投資區域包含國外之資產，該資產應計入匯率風險金額中計算匯率風險資本。</t>
    <phoneticPr fontId="28" type="noConversion"/>
  </si>
  <si>
    <r>
      <t>1.5.1.3</t>
    </r>
    <r>
      <rPr>
        <sz val="12"/>
        <color indexed="8"/>
        <rFont val="標楷體"/>
        <family val="4"/>
        <charset val="136"/>
      </rPr>
      <t>公共投資</t>
    </r>
    <r>
      <rPr>
        <sz val="12"/>
        <color indexed="10"/>
        <rFont val="新細明體"/>
        <family val="1"/>
        <charset val="136"/>
      </rPr>
      <t>、</t>
    </r>
    <r>
      <rPr>
        <sz val="12"/>
        <color indexed="8"/>
        <rFont val="Times New Roman"/>
        <family val="1"/>
      </rPr>
      <t>5+2</t>
    </r>
    <r>
      <rPr>
        <sz val="12"/>
        <color indexed="10"/>
        <rFont val="標楷體"/>
        <family val="4"/>
        <charset val="136"/>
      </rPr>
      <t>及六大核心</t>
    </r>
    <r>
      <rPr>
        <sz val="12"/>
        <color indexed="8"/>
        <rFont val="標楷體"/>
        <family val="4"/>
        <charset val="136"/>
      </rPr>
      <t>產業</t>
    </r>
    <phoneticPr fontId="28" type="noConversion"/>
  </si>
  <si>
    <r>
      <rPr>
        <sz val="12"/>
        <color indexed="8"/>
        <rFont val="標楷體"/>
        <family val="4"/>
        <charset val="136"/>
      </rPr>
      <t>本項專案運用、公共及社會福利事業與其他主管機關核准項目含政策性、創業投資</t>
    </r>
    <r>
      <rPr>
        <sz val="12"/>
        <color indexed="8"/>
        <rFont val="標楷體"/>
        <family val="4"/>
        <charset val="136"/>
      </rPr>
      <t>、</t>
    </r>
    <r>
      <rPr>
        <sz val="12"/>
        <color indexed="8"/>
        <rFont val="標楷體"/>
        <family val="4"/>
        <charset val="136"/>
      </rPr>
      <t>公共投資</t>
    </r>
    <r>
      <rPr>
        <sz val="12"/>
        <color indexed="8"/>
        <rFont val="標楷體"/>
        <family val="4"/>
        <charset val="136"/>
      </rPr>
      <t>、</t>
    </r>
    <r>
      <rPr>
        <sz val="12"/>
        <color indexed="8"/>
        <rFont val="Times New Roman"/>
        <family val="1"/>
      </rPr>
      <t>5+2</t>
    </r>
    <r>
      <rPr>
        <sz val="12"/>
        <color indexed="10"/>
        <rFont val="標楷體"/>
        <family val="4"/>
        <charset val="136"/>
      </rPr>
      <t>及六大核心</t>
    </r>
    <r>
      <rPr>
        <sz val="12"/>
        <color indexed="8"/>
        <rFont val="標楷體"/>
        <family val="4"/>
        <charset val="136"/>
      </rPr>
      <t>產業部分，其他專案運用公共及社會福利事業投資依其投資類別歸類於各項資產中。</t>
    </r>
  </si>
  <si>
    <r>
      <rPr>
        <sz val="12"/>
        <color indexed="8"/>
        <rFont val="標楷體"/>
        <family val="4"/>
        <charset val="136"/>
      </rPr>
      <t>公共投資</t>
    </r>
    <r>
      <rPr>
        <sz val="12"/>
        <color indexed="10"/>
        <rFont val="新細明體"/>
        <family val="1"/>
        <charset val="136"/>
      </rPr>
      <t>、</t>
    </r>
    <r>
      <rPr>
        <sz val="12"/>
        <color indexed="8"/>
        <rFont val="Times New Roman"/>
        <family val="1"/>
      </rPr>
      <t>5+2</t>
    </r>
    <r>
      <rPr>
        <sz val="12"/>
        <color indexed="10"/>
        <rFont val="標楷體"/>
        <family val="4"/>
        <charset val="136"/>
      </rPr>
      <t>及六大核心</t>
    </r>
    <r>
      <rPr>
        <sz val="12"/>
        <color indexed="8"/>
        <rFont val="標楷體"/>
        <family val="4"/>
        <charset val="136"/>
      </rPr>
      <t>產業係指依「保險業資金辦理專案運用公共及社會福利事業投資管理辦法」</t>
    </r>
    <r>
      <rPr>
        <sz val="12"/>
        <color indexed="10"/>
        <rFont val="標楷體"/>
        <family val="4"/>
        <charset val="136"/>
      </rPr>
      <t>第</t>
    </r>
    <r>
      <rPr>
        <sz val="12"/>
        <color indexed="10"/>
        <rFont val="Times New Roman"/>
        <family val="1"/>
      </rPr>
      <t>2</t>
    </r>
    <r>
      <rPr>
        <sz val="12"/>
        <color indexed="10"/>
        <rFont val="標楷體"/>
        <family val="4"/>
        <charset val="136"/>
      </rPr>
      <t>條第</t>
    </r>
    <r>
      <rPr>
        <sz val="12"/>
        <color indexed="10"/>
        <rFont val="Times New Roman"/>
        <family val="1"/>
      </rPr>
      <t>2</t>
    </r>
    <r>
      <rPr>
        <sz val="12"/>
        <color indexed="10"/>
        <rFont val="標楷體"/>
        <family val="4"/>
        <charset val="136"/>
      </rPr>
      <t>款及</t>
    </r>
    <r>
      <rPr>
        <sz val="12"/>
        <color indexed="8"/>
        <rFont val="標楷體"/>
        <family val="4"/>
        <charset val="136"/>
      </rPr>
      <t>第</t>
    </r>
    <r>
      <rPr>
        <sz val="12"/>
        <color indexed="8"/>
        <rFont val="Times New Roman"/>
        <family val="1"/>
      </rPr>
      <t>5</t>
    </r>
    <r>
      <rPr>
        <sz val="12"/>
        <color indexed="8"/>
        <rFont val="標楷體"/>
        <family val="4"/>
        <charset val="136"/>
      </rPr>
      <t>條第</t>
    </r>
    <r>
      <rPr>
        <sz val="12"/>
        <color indexed="8"/>
        <rFont val="Times New Roman"/>
        <family val="1"/>
      </rPr>
      <t>2</t>
    </r>
    <r>
      <rPr>
        <sz val="12"/>
        <color indexed="8"/>
        <rFont val="標楷體"/>
        <family val="4"/>
        <charset val="136"/>
      </rPr>
      <t>項第</t>
    </r>
    <r>
      <rPr>
        <sz val="12"/>
        <color indexed="10"/>
        <rFont val="Times New Roman"/>
        <family val="1"/>
      </rPr>
      <t>4</t>
    </r>
    <r>
      <rPr>
        <sz val="12"/>
        <color indexed="8"/>
        <rFont val="標楷體"/>
        <family val="4"/>
        <charset val="136"/>
      </rPr>
      <t>款投資國家級投資公司、證投信及證券商轉投資子公司擔任普通合夥人</t>
    </r>
    <phoneticPr fontId="28" type="noConversion"/>
  </si>
  <si>
    <r>
      <rPr>
        <sz val="12"/>
        <color indexed="10"/>
        <rFont val="標楷體"/>
        <family val="4"/>
        <charset val="136"/>
      </rPr>
      <t>設立之國內私募股權基金、</t>
    </r>
    <r>
      <rPr>
        <sz val="12"/>
        <color indexed="10"/>
        <rFont val="標楷體"/>
        <family val="4"/>
        <charset val="136"/>
      </rPr>
      <t>或取得國家發展委員會資格函之國內私募股權基金，</t>
    </r>
    <r>
      <rPr>
        <sz val="12"/>
        <color indexed="8"/>
        <rFont val="標楷體"/>
        <family val="4"/>
        <charset val="136"/>
      </rPr>
      <t>並投資於公共投資及金管保財字第10610908021號令第一點</t>
    </r>
    <r>
      <rPr>
        <sz val="12"/>
        <color indexed="10"/>
        <rFont val="標楷體"/>
        <family val="4"/>
        <charset val="136"/>
      </rPr>
      <t>及金管保財字第11004365981號令第一點</t>
    </r>
    <r>
      <rPr>
        <sz val="12"/>
        <color indexed="8"/>
        <rFont val="標楷體"/>
        <family val="4"/>
        <charset val="136"/>
      </rPr>
      <t>各款所列事項。</t>
    </r>
    <phoneticPr fontId="28" type="noConversion"/>
  </si>
  <si>
    <r>
      <t>J1.</t>
    </r>
    <r>
      <rPr>
        <sz val="12"/>
        <color theme="1"/>
        <rFont val="標楷體"/>
        <family val="4"/>
        <charset val="136"/>
      </rPr>
      <t>國外私募股權基金</t>
    </r>
    <r>
      <rPr>
        <sz val="12"/>
        <color theme="1"/>
        <rFont val="Times New Roman"/>
        <family val="1"/>
      </rPr>
      <t>, J2.</t>
    </r>
    <r>
      <rPr>
        <sz val="12"/>
        <color theme="1"/>
        <rFont val="標楷體"/>
        <family val="4"/>
        <charset val="136"/>
      </rPr>
      <t>國外私募債權基金</t>
    </r>
    <r>
      <rPr>
        <sz val="12"/>
        <color theme="1"/>
        <rFont val="Times New Roman"/>
        <family val="1"/>
      </rPr>
      <t>, J3.</t>
    </r>
    <r>
      <rPr>
        <sz val="12"/>
        <color theme="1"/>
        <rFont val="標楷體"/>
        <family val="4"/>
        <charset val="136"/>
      </rPr>
      <t>國外不動產私募基金</t>
    </r>
    <r>
      <rPr>
        <sz val="12"/>
        <color theme="1"/>
        <rFont val="Times New Roman"/>
        <family val="1"/>
      </rPr>
      <t>, K.</t>
    </r>
    <r>
      <rPr>
        <sz val="12"/>
        <color theme="1"/>
        <rFont val="標楷體"/>
        <family val="4"/>
        <charset val="136"/>
      </rPr>
      <t>基礎建設基金</t>
    </r>
    <r>
      <rPr>
        <sz val="12"/>
        <color theme="1"/>
        <rFont val="Times New Roman"/>
        <family val="1"/>
      </rPr>
      <t>, L.</t>
    </r>
    <r>
      <rPr>
        <sz val="12"/>
        <color theme="1"/>
        <rFont val="標楷體"/>
        <family val="4"/>
        <charset val="136"/>
      </rPr>
      <t>商品基金</t>
    </r>
    <r>
      <rPr>
        <sz val="12"/>
        <color theme="1"/>
        <rFont val="Times New Roman"/>
        <family val="1"/>
      </rPr>
      <t>, M.</t>
    </r>
    <r>
      <rPr>
        <sz val="12"/>
        <color theme="1"/>
        <rFont val="標楷體"/>
        <family val="4"/>
        <charset val="136"/>
      </rPr>
      <t>其他；國內基金分類請參考填報手冊中表</t>
    </r>
    <r>
      <rPr>
        <sz val="12"/>
        <color theme="1"/>
        <rFont val="Times New Roman"/>
        <family val="1"/>
      </rPr>
      <t>05-1</t>
    </r>
    <r>
      <rPr>
        <sz val="12"/>
        <color theme="1"/>
        <rFont val="標楷體"/>
        <family val="4"/>
        <charset val="136"/>
      </rPr>
      <t>第</t>
    </r>
    <r>
      <rPr>
        <sz val="12"/>
        <color theme="1"/>
        <rFont val="Times New Roman"/>
        <family val="1"/>
      </rPr>
      <t>50</t>
    </r>
    <r>
      <rPr>
        <sz val="12"/>
        <color theme="1"/>
        <rFont val="標楷體"/>
        <family val="4"/>
        <charset val="136"/>
      </rPr>
      <t>列之說明。</t>
    </r>
    <r>
      <rPr>
        <sz val="12"/>
        <color theme="1"/>
        <rFont val="Times New Roman"/>
        <family val="1"/>
      </rPr>
      <t>(</t>
    </r>
    <r>
      <rPr>
        <sz val="12"/>
        <color theme="1"/>
        <rFont val="標楷體"/>
        <family val="4"/>
        <charset val="136"/>
      </rPr>
      <t>若係屬於國內私募基金者，請直接填列</t>
    </r>
    <r>
      <rPr>
        <sz val="12"/>
        <color theme="1"/>
        <rFont val="Times New Roman"/>
        <family val="1"/>
      </rPr>
      <t>F1</t>
    </r>
    <r>
      <rPr>
        <sz val="12"/>
        <color rgb="FFFF0000"/>
        <rFont val="Times New Roman"/>
        <family val="1"/>
      </rPr>
      <t>~F4</t>
    </r>
    <r>
      <rPr>
        <sz val="12"/>
        <color theme="1"/>
        <rFont val="標楷體"/>
        <family val="4"/>
        <charset val="136"/>
      </rPr>
      <t>，而不需考慮</t>
    </r>
    <r>
      <rPr>
        <sz val="12"/>
        <color theme="1"/>
        <rFont val="Times New Roman"/>
        <family val="1"/>
      </rPr>
      <t>A</t>
    </r>
    <r>
      <rPr>
        <sz val="12"/>
        <color theme="1"/>
        <rFont val="標楷體"/>
        <family val="4"/>
        <charset val="136"/>
      </rPr>
      <t>至</t>
    </r>
    <r>
      <rPr>
        <sz val="12"/>
        <color theme="1"/>
        <rFont val="Times New Roman"/>
        <family val="1"/>
      </rPr>
      <t>E</t>
    </r>
    <r>
      <rPr>
        <sz val="12"/>
        <color theme="1"/>
        <rFont val="標楷體"/>
        <family val="4"/>
        <charset val="136"/>
      </rPr>
      <t>之證券種類。</t>
    </r>
    <r>
      <rPr>
        <sz val="12"/>
        <color theme="1"/>
        <rFont val="Times New Roman"/>
        <family val="1"/>
      </rPr>
      <t>)</t>
    </r>
    <phoneticPr fontId="30" type="noConversion"/>
  </si>
  <si>
    <r>
      <rPr>
        <sz val="12"/>
        <color indexed="8"/>
        <rFont val="標楷體"/>
        <family val="4"/>
        <charset val="136"/>
      </rPr>
      <t>註</t>
    </r>
    <r>
      <rPr>
        <sz val="12"/>
        <color indexed="8"/>
        <rFont val="Times New Roman"/>
        <family val="1"/>
      </rPr>
      <t>7</t>
    </r>
    <r>
      <rPr>
        <sz val="12"/>
        <color indexed="8"/>
        <rFont val="新細明體"/>
        <family val="1"/>
        <charset val="136"/>
      </rPr>
      <t/>
    </r>
  </si>
  <si>
    <r>
      <rPr>
        <sz val="12"/>
        <color indexed="8"/>
        <rFont val="標楷體"/>
        <family val="4"/>
        <charset val="136"/>
      </rPr>
      <t>次順位公司債及次順位金融債券本身無信用評等採發行人評等計提風險資本者，調整以發行人評等降</t>
    </r>
    <r>
      <rPr>
        <sz val="12"/>
        <color indexed="8"/>
        <rFont val="Times New Roman"/>
        <family val="1"/>
      </rPr>
      <t>3</t>
    </r>
    <r>
      <rPr>
        <sz val="12"/>
        <color indexed="8"/>
        <rFont val="標楷體"/>
        <family val="4"/>
        <charset val="136"/>
      </rPr>
      <t>個評等等級計提風險資本。</t>
    </r>
  </si>
  <si>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(115)</t>
    </r>
    <r>
      <rPr>
        <sz val="12"/>
        <color indexed="8"/>
        <rFont val="標楷體"/>
        <family val="4"/>
        <charset val="136"/>
      </rPr>
      <t>列應與表</t>
    </r>
    <r>
      <rPr>
        <sz val="12"/>
        <color indexed="8"/>
        <rFont val="Times New Roman"/>
        <family val="1"/>
      </rPr>
      <t>30-7-8</t>
    </r>
    <r>
      <rPr>
        <sz val="12"/>
        <color indexed="8"/>
        <rFont val="標楷體"/>
        <family val="4"/>
        <charset val="136"/>
      </rPr>
      <t>第</t>
    </r>
    <r>
      <rPr>
        <sz val="12"/>
        <color indexed="8"/>
        <rFont val="Times New Roman"/>
        <family val="1"/>
      </rPr>
      <t>(27)</t>
    </r>
    <r>
      <rPr>
        <sz val="12"/>
        <color indexed="8"/>
        <rFont val="標楷體"/>
        <family val="4"/>
        <charset val="136"/>
      </rPr>
      <t>欄第</t>
    </r>
    <r>
      <rPr>
        <sz val="12"/>
        <color indexed="8"/>
        <rFont val="Times New Roman"/>
        <family val="1"/>
      </rPr>
      <t>(14)</t>
    </r>
    <r>
      <rPr>
        <sz val="12"/>
        <color indexed="8"/>
        <rFont val="標楷體"/>
        <family val="4"/>
        <charset val="136"/>
      </rPr>
      <t>列金額相等。</t>
    </r>
  </si>
  <si>
    <r>
      <t xml:space="preserve">8.1 </t>
    </r>
    <r>
      <rPr>
        <sz val="12"/>
        <color indexed="10"/>
        <rFont val="標楷體"/>
        <family val="4"/>
        <charset val="136"/>
      </rPr>
      <t>私募基金</t>
    </r>
    <r>
      <rPr>
        <sz val="12"/>
        <color indexed="10"/>
        <rFont val="Times New Roman"/>
        <family val="1"/>
      </rPr>
      <t>-</t>
    </r>
    <r>
      <rPr>
        <sz val="12"/>
        <color indexed="10"/>
        <rFont val="標楷體"/>
        <family val="4"/>
        <charset val="136"/>
      </rPr>
      <t>已開發國家</t>
    </r>
    <phoneticPr fontId="28" type="noConversion"/>
  </si>
  <si>
    <r>
      <t xml:space="preserve">8.2 </t>
    </r>
    <r>
      <rPr>
        <sz val="12"/>
        <color indexed="10"/>
        <rFont val="標楷體"/>
        <family val="4"/>
        <charset val="136"/>
      </rPr>
      <t>私募基金</t>
    </r>
    <r>
      <rPr>
        <sz val="12"/>
        <color indexed="10"/>
        <rFont val="Times New Roman"/>
        <family val="1"/>
      </rPr>
      <t>-</t>
    </r>
    <r>
      <rPr>
        <sz val="12"/>
        <color indexed="10"/>
        <rFont val="標楷體"/>
        <family val="4"/>
        <charset val="136"/>
      </rPr>
      <t>新興市場</t>
    </r>
    <phoneticPr fontId="28" type="noConversion"/>
  </si>
  <si>
    <r>
      <t xml:space="preserve">8.1 </t>
    </r>
    <r>
      <rPr>
        <sz val="12"/>
        <color indexed="10"/>
        <rFont val="標楷體"/>
        <family val="4"/>
        <charset val="136"/>
      </rPr>
      <t>私募基金</t>
    </r>
    <r>
      <rPr>
        <sz val="12"/>
        <color indexed="10"/>
        <rFont val="Times New Roman"/>
        <family val="1"/>
      </rPr>
      <t>-</t>
    </r>
    <r>
      <rPr>
        <sz val="12"/>
        <color indexed="10"/>
        <rFont val="標楷體"/>
        <family val="4"/>
        <charset val="136"/>
      </rPr>
      <t>具控制與從屬關係</t>
    </r>
    <phoneticPr fontId="28" type="noConversion"/>
  </si>
  <si>
    <r>
      <t xml:space="preserve">8.2 </t>
    </r>
    <r>
      <rPr>
        <sz val="12"/>
        <color indexed="10"/>
        <rFont val="標楷體"/>
        <family val="4"/>
        <charset val="136"/>
      </rPr>
      <t>私募基金</t>
    </r>
    <r>
      <rPr>
        <sz val="12"/>
        <color indexed="10"/>
        <rFont val="Times New Roman"/>
        <family val="1"/>
      </rPr>
      <t>-</t>
    </r>
    <r>
      <rPr>
        <sz val="12"/>
        <color indexed="10"/>
        <rFont val="標楷體"/>
        <family val="4"/>
        <charset val="136"/>
      </rPr>
      <t>非控制與從屬關係</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</si>
  <si>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(66)</t>
    </r>
    <r>
      <rPr>
        <sz val="12"/>
        <color theme="1"/>
        <rFont val="標楷體"/>
        <family val="4"/>
        <charset val="136"/>
      </rPr>
      <t>列</t>
    </r>
    <r>
      <rPr>
        <sz val="12"/>
        <color rgb="FFFF0000"/>
        <rFont val="標楷體"/>
        <family val="4"/>
        <charset val="136"/>
      </rPr>
      <t>－「表</t>
    </r>
    <r>
      <rPr>
        <sz val="12"/>
        <color rgb="FFFF0000"/>
        <rFont val="Times New Roman"/>
        <family val="1"/>
      </rPr>
      <t>30-14-1</t>
    </r>
    <r>
      <rPr>
        <sz val="12"/>
        <color rgb="FFFF0000"/>
        <rFont val="標楷體"/>
        <family val="4"/>
        <charset val="136"/>
      </rPr>
      <t>：公司上市股票及基金</t>
    </r>
    <r>
      <rPr>
        <sz val="12"/>
        <color rgb="FFFF0000"/>
        <rFont val="標楷體"/>
        <family val="1"/>
        <charset val="136"/>
      </rPr>
      <t>β</t>
    </r>
    <r>
      <rPr>
        <sz val="12"/>
        <color rgb="FFFF0000"/>
        <rFont val="標楷體"/>
        <family val="4"/>
        <charset val="136"/>
      </rPr>
      <t>值計算表」國內發行其投資區域包含國外之私募基金</t>
    </r>
    <r>
      <rPr>
        <sz val="12"/>
        <color rgb="FFFF0000"/>
        <rFont val="Times New Roman"/>
        <family val="1"/>
      </rPr>
      <t>--</t>
    </r>
    <r>
      <rPr>
        <sz val="12"/>
        <color rgb="FFFF0000"/>
        <rFont val="標楷體"/>
        <family val="4"/>
        <charset val="136"/>
      </rPr>
      <t>具控制與從屬關係</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</si>
  <si>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(30)</t>
    </r>
    <r>
      <rPr>
        <sz val="12"/>
        <color theme="1"/>
        <rFont val="標楷體"/>
        <family val="4"/>
        <charset val="136"/>
      </rPr>
      <t>列</t>
    </r>
    <r>
      <rPr>
        <sz val="12"/>
        <color rgb="FFFF0000"/>
        <rFont val="Times New Roman"/>
        <family val="1"/>
      </rPr>
      <t>+</t>
    </r>
    <r>
      <rPr>
        <sz val="12"/>
        <color rgb="FFFF0000"/>
        <rFont val="標楷體"/>
        <family val="4"/>
        <charset val="136"/>
      </rPr>
      <t>「表</t>
    </r>
    <r>
      <rPr>
        <sz val="12"/>
        <color rgb="FFFF0000"/>
        <rFont val="Times New Roman"/>
        <family val="1"/>
      </rPr>
      <t>30-14-1</t>
    </r>
    <r>
      <rPr>
        <sz val="12"/>
        <color rgb="FFFF0000"/>
        <rFont val="標楷體"/>
        <family val="4"/>
        <charset val="136"/>
      </rPr>
      <t>：公司上市股票及基金</t>
    </r>
    <r>
      <rPr>
        <sz val="12"/>
        <color rgb="FFFF0000"/>
        <rFont val="標楷體"/>
        <family val="1"/>
        <charset val="136"/>
      </rPr>
      <t>β</t>
    </r>
    <r>
      <rPr>
        <sz val="12"/>
        <color rgb="FFFF0000"/>
        <rFont val="標楷體"/>
        <family val="4"/>
        <charset val="136"/>
      </rPr>
      <t>值計算表」國內發行其投資區域包含國外之私募基金</t>
    </r>
    <r>
      <rPr>
        <sz val="12"/>
        <color rgb="FFFF0000"/>
        <rFont val="Times New Roman"/>
        <family val="1"/>
      </rPr>
      <t>--</t>
    </r>
    <r>
      <rPr>
        <sz val="12"/>
        <color rgb="FFFF0000"/>
        <rFont val="標楷體"/>
        <family val="4"/>
        <charset val="136"/>
      </rPr>
      <t>具控制與從屬關係</t>
    </r>
    <phoneticPr fontId="30"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</si>
  <si>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(74)</t>
    </r>
    <r>
      <rPr>
        <sz val="12"/>
        <color indexed="8"/>
        <rFont val="標楷體"/>
        <family val="4"/>
        <charset val="136"/>
      </rPr>
      <t>列</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rgb="FFFF0000"/>
        <rFont val="Calibri"/>
        <family val="4"/>
        <charset val="161"/>
      </rPr>
      <t>β</t>
    </r>
    <r>
      <rPr>
        <sz val="12"/>
        <color indexed="10"/>
        <rFont val="標楷體"/>
        <family val="4"/>
        <charset val="136"/>
      </rPr>
      <t>值計算表」國內發行其投資區域包含國外之私募基金</t>
    </r>
    <r>
      <rPr>
        <sz val="12"/>
        <color indexed="10"/>
        <rFont val="Times New Roman"/>
        <family val="1"/>
      </rPr>
      <t>--</t>
    </r>
    <r>
      <rPr>
        <sz val="12"/>
        <color indexed="10"/>
        <rFont val="標楷體"/>
        <family val="4"/>
        <charset val="136"/>
      </rPr>
      <t>非控制與從屬關係</t>
    </r>
    <phoneticPr fontId="30"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</si>
  <si>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(38)</t>
    </r>
    <r>
      <rPr>
        <sz val="12"/>
        <color indexed="8"/>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標楷體"/>
        <family val="4"/>
        <charset val="136"/>
      </rPr>
      <t>β</t>
    </r>
    <r>
      <rPr>
        <sz val="12"/>
        <color indexed="10"/>
        <rFont val="標楷體"/>
        <family val="4"/>
        <charset val="136"/>
      </rPr>
      <t>值計算表」國內發行其投資區域包含國外之私募基金</t>
    </r>
    <r>
      <rPr>
        <sz val="12"/>
        <color indexed="10"/>
        <rFont val="Times New Roman"/>
        <family val="1"/>
      </rPr>
      <t>--</t>
    </r>
    <r>
      <rPr>
        <sz val="12"/>
        <color indexed="10"/>
        <rFont val="標楷體"/>
        <family val="4"/>
        <charset val="136"/>
      </rPr>
      <t>非控制與從屬關係</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</si>
  <si>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(15+16)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(9+10)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(6+7)</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</si>
  <si>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(6+7)</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</si>
  <si>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(17+18)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(11+12)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(8+9)</t>
    </r>
    <r>
      <rPr>
        <sz val="12"/>
        <color theme="1"/>
        <rFont val="標楷體"/>
        <family val="4"/>
        <charset val="136"/>
      </rPr>
      <t>列</t>
    </r>
    <phoneticPr fontId="30" type="noConversion"/>
  </si>
  <si>
    <r>
      <t xml:space="preserve">0.2.2.4.2 </t>
    </r>
    <r>
      <rPr>
        <sz val="12"/>
        <color theme="1"/>
        <rFont val="標楷體"/>
        <family val="4"/>
        <charset val="136"/>
      </rPr>
      <t>不動產投資為素地或未能符合即時利用並有收益認定</t>
    </r>
    <r>
      <rPr>
        <sz val="12"/>
        <color rgb="FFFF0000"/>
        <rFont val="標楷體"/>
        <family val="4"/>
        <charset val="136"/>
      </rPr>
      <t>基</t>
    </r>
    <r>
      <rPr>
        <sz val="12"/>
        <color theme="1"/>
        <rFont val="標楷體"/>
        <family val="4"/>
        <charset val="136"/>
      </rPr>
      <t>準者</t>
    </r>
    <phoneticPr fontId="30" type="noConversion"/>
  </si>
  <si>
    <r>
      <t xml:space="preserve">0.1.2.4.2 </t>
    </r>
    <r>
      <rPr>
        <sz val="12"/>
        <color theme="1"/>
        <rFont val="標楷體"/>
        <family val="4"/>
        <charset val="136"/>
      </rPr>
      <t>不動產投資為素地或未能符合即時利用並有收益認定</t>
    </r>
    <r>
      <rPr>
        <sz val="12"/>
        <color rgb="FFFF0000"/>
        <rFont val="標楷體"/>
        <family val="4"/>
        <charset val="136"/>
      </rPr>
      <t>基</t>
    </r>
    <r>
      <rPr>
        <sz val="12"/>
        <color theme="1"/>
        <rFont val="標楷體"/>
        <family val="4"/>
        <charset val="136"/>
      </rPr>
      <t>準者</t>
    </r>
    <phoneticPr fontId="30" type="noConversion"/>
  </si>
  <si>
    <r>
      <rPr>
        <sz val="12"/>
        <color rgb="FFFF0000"/>
        <rFont val="標楷體"/>
        <family val="4"/>
        <charset val="136"/>
      </rPr>
      <t>已開發國家及</t>
    </r>
    <r>
      <rPr>
        <sz val="12"/>
        <color indexed="8"/>
        <rFont val="標楷體"/>
        <family val="4"/>
        <charset val="136"/>
      </rPr>
      <t>新興市場所發行之公債，其等級係依照其國家主權評等與債券評等等級取較低者為準，並按評等等級所對應之數值作為風險係數。</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</si>
  <si>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(57)</t>
    </r>
    <r>
      <rPr>
        <sz val="12"/>
        <color theme="1"/>
        <rFont val="標楷體"/>
        <family val="4"/>
        <charset val="136"/>
      </rPr>
      <t>列</t>
    </r>
    <r>
      <rPr>
        <sz val="12"/>
        <color rgb="FFFF0000"/>
        <rFont val="標楷體"/>
        <family val="4"/>
        <charset val="136"/>
      </rPr>
      <t>－「表</t>
    </r>
    <r>
      <rPr>
        <sz val="12"/>
        <color rgb="FFFF0000"/>
        <rFont val="Times New Roman"/>
        <family val="1"/>
      </rPr>
      <t>30-14-1</t>
    </r>
    <r>
      <rPr>
        <sz val="12"/>
        <color rgb="FFFF0000"/>
        <rFont val="標楷體"/>
        <family val="4"/>
        <charset val="136"/>
      </rPr>
      <t>：公司上市股票及基金</t>
    </r>
    <r>
      <rPr>
        <sz val="12"/>
        <color rgb="FFFF0000"/>
        <rFont val="標楷體"/>
        <family val="1"/>
        <charset val="136"/>
      </rPr>
      <t>β</t>
    </r>
    <r>
      <rPr>
        <sz val="12"/>
        <color rgb="FFFF0000"/>
        <rFont val="標楷體"/>
        <family val="4"/>
        <charset val="136"/>
      </rPr>
      <t>值計算表」國內發行其投資區域包含國外之私募基金</t>
    </r>
    <phoneticPr fontId="28" type="noConversion"/>
  </si>
  <si>
    <r>
      <t xml:space="preserve">1b.1.2.1 </t>
    </r>
    <r>
      <rPr>
        <sz val="12"/>
        <color theme="1"/>
        <rFont val="標楷體"/>
        <family val="4"/>
        <charset val="136"/>
      </rPr>
      <t>公債</t>
    </r>
    <r>
      <rPr>
        <sz val="12"/>
        <color rgb="FFFF0000"/>
        <rFont val="Times New Roman"/>
        <family val="1"/>
      </rPr>
      <t>(</t>
    </r>
    <r>
      <rPr>
        <sz val="12"/>
        <color rgb="FFFF0000"/>
        <rFont val="標楷體"/>
        <family val="4"/>
        <charset val="136"/>
      </rPr>
      <t>註</t>
    </r>
    <r>
      <rPr>
        <sz val="12"/>
        <color rgb="FFFF0000"/>
        <rFont val="Times New Roman"/>
        <family val="1"/>
      </rPr>
      <t>4)</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</si>
  <si>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(47)</t>
    </r>
    <r>
      <rPr>
        <sz val="12"/>
        <color theme="1"/>
        <rFont val="標楷體"/>
        <family val="4"/>
        <charset val="136"/>
      </rPr>
      <t>列</t>
    </r>
    <r>
      <rPr>
        <sz val="12"/>
        <color rgb="FFFF0000"/>
        <rFont val="Times New Roman"/>
        <family val="1"/>
      </rPr>
      <t>+</t>
    </r>
    <r>
      <rPr>
        <sz val="12"/>
        <color rgb="FFFF0000"/>
        <rFont val="標楷體"/>
        <family val="4"/>
        <charset val="136"/>
      </rPr>
      <t>「表</t>
    </r>
    <r>
      <rPr>
        <sz val="12"/>
        <color rgb="FFFF0000"/>
        <rFont val="Times New Roman"/>
        <family val="1"/>
      </rPr>
      <t>30-14-1</t>
    </r>
    <r>
      <rPr>
        <sz val="12"/>
        <color rgb="FFFF0000"/>
        <rFont val="標楷體"/>
        <family val="4"/>
        <charset val="136"/>
      </rPr>
      <t>：公司上市股票及基金</t>
    </r>
    <r>
      <rPr>
        <sz val="12"/>
        <color rgb="FFFF0000"/>
        <rFont val="標楷體"/>
        <family val="1"/>
        <charset val="136"/>
      </rPr>
      <t>β</t>
    </r>
    <r>
      <rPr>
        <sz val="12"/>
        <color rgb="FFFF0000"/>
        <rFont val="標楷體"/>
        <family val="4"/>
        <charset val="136"/>
      </rPr>
      <t>值計算表」國內發行其投資區域包含國外之私募基金</t>
    </r>
    <r>
      <rPr>
        <sz val="12"/>
        <color rgb="FFFF0000"/>
        <rFont val="Times New Roman"/>
        <family val="1"/>
      </rPr>
      <t>-</t>
    </r>
    <r>
      <rPr>
        <sz val="12"/>
        <color rgb="FFFF0000"/>
        <rFont val="標楷體"/>
        <family val="4"/>
        <charset val="136"/>
      </rPr>
      <t>已開發國家</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</si>
  <si>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(55)</t>
    </r>
    <r>
      <rPr>
        <sz val="12"/>
        <color theme="1"/>
        <rFont val="標楷體"/>
        <family val="4"/>
        <charset val="136"/>
      </rPr>
      <t>列</t>
    </r>
    <r>
      <rPr>
        <sz val="12"/>
        <color rgb="FFFF0000"/>
        <rFont val="Times New Roman"/>
        <family val="1"/>
      </rPr>
      <t>+</t>
    </r>
    <r>
      <rPr>
        <sz val="12"/>
        <color rgb="FFFF0000"/>
        <rFont val="標楷體"/>
        <family val="4"/>
        <charset val="136"/>
      </rPr>
      <t>「表</t>
    </r>
    <r>
      <rPr>
        <sz val="12"/>
        <color rgb="FFFF0000"/>
        <rFont val="Times New Roman"/>
        <family val="1"/>
      </rPr>
      <t>30-14-1</t>
    </r>
    <r>
      <rPr>
        <sz val="12"/>
        <color rgb="FFFF0000"/>
        <rFont val="標楷體"/>
        <family val="4"/>
        <charset val="136"/>
      </rPr>
      <t>：公司上市股票及基金</t>
    </r>
    <r>
      <rPr>
        <sz val="12"/>
        <color rgb="FFFF0000"/>
        <rFont val="標楷體"/>
        <family val="1"/>
        <charset val="136"/>
      </rPr>
      <t>β</t>
    </r>
    <r>
      <rPr>
        <sz val="12"/>
        <color rgb="FFFF0000"/>
        <rFont val="標楷體"/>
        <family val="4"/>
        <charset val="136"/>
      </rPr>
      <t>值計算表」國內發行其投資區域包含國外之私募基金</t>
    </r>
    <r>
      <rPr>
        <sz val="12"/>
        <color rgb="FFFF0000"/>
        <rFont val="Times New Roman"/>
        <family val="1"/>
      </rPr>
      <t>-</t>
    </r>
    <r>
      <rPr>
        <sz val="12"/>
        <color rgb="FFFF0000"/>
        <rFont val="標楷體"/>
        <family val="4"/>
        <charset val="136"/>
      </rPr>
      <t>新興市場</t>
    </r>
    <phoneticPr fontId="28" type="noConversion"/>
  </si>
  <si>
    <r>
      <t xml:space="preserve">1.3.1.1.2 </t>
    </r>
    <r>
      <rPr>
        <sz val="12"/>
        <color theme="1"/>
        <rFont val="標楷體"/>
        <family val="4"/>
        <charset val="136"/>
      </rPr>
      <t>不動產投資為素地或未能符合即時利用並有收益認定</t>
    </r>
    <r>
      <rPr>
        <sz val="12"/>
        <color rgb="FFFF0000"/>
        <rFont val="標楷體"/>
        <family val="4"/>
        <charset val="136"/>
      </rPr>
      <t>基</t>
    </r>
    <r>
      <rPr>
        <sz val="12"/>
        <color theme="1"/>
        <rFont val="標楷體"/>
        <family val="4"/>
        <charset val="136"/>
      </rPr>
      <t>準者</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</si>
  <si>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(2+3)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</si>
  <si>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</si>
  <si>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(3)</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</si>
  <si>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(3)</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</si>
  <si>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(2)</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</si>
  <si>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(2)</t>
    </r>
    <r>
      <rPr>
        <sz val="12"/>
        <color theme="1"/>
        <rFont val="標楷體"/>
        <family val="4"/>
        <charset val="136"/>
      </rPr>
      <t>列</t>
    </r>
    <phoneticPr fontId="28" type="noConversion"/>
  </si>
  <si>
    <r>
      <t xml:space="preserve">1.3.1.2.1.2 </t>
    </r>
    <r>
      <rPr>
        <sz val="12"/>
        <color theme="1"/>
        <rFont val="標楷體"/>
        <family val="4"/>
        <charset val="136"/>
      </rPr>
      <t>不動產投資為素地或未能符合即時利用並有收益認定</t>
    </r>
    <r>
      <rPr>
        <sz val="12"/>
        <color rgb="FFFF0000"/>
        <rFont val="標楷體"/>
        <family val="4"/>
        <charset val="136"/>
      </rPr>
      <t>基</t>
    </r>
    <r>
      <rPr>
        <sz val="12"/>
        <color theme="1"/>
        <rFont val="標楷體"/>
        <family val="4"/>
        <charset val="136"/>
      </rPr>
      <t>準者</t>
    </r>
    <phoneticPr fontId="28" type="noConversion"/>
  </si>
  <si>
    <r>
      <t xml:space="preserve">1.3.1.2.2.2 </t>
    </r>
    <r>
      <rPr>
        <sz val="12"/>
        <color theme="1"/>
        <rFont val="標楷體"/>
        <family val="4"/>
        <charset val="136"/>
      </rPr>
      <t>不動產投資為素地或未能符合即時利用並有收益認定</t>
    </r>
    <r>
      <rPr>
        <sz val="12"/>
        <color rgb="FFFF0000"/>
        <rFont val="標楷體"/>
        <family val="4"/>
        <charset val="136"/>
      </rPr>
      <t>基</t>
    </r>
    <r>
      <rPr>
        <sz val="12"/>
        <color theme="1"/>
        <rFont val="標楷體"/>
        <family val="4"/>
        <charset val="136"/>
      </rPr>
      <t>準者</t>
    </r>
    <phoneticPr fontId="28" type="noConversion"/>
  </si>
  <si>
    <r>
      <t xml:space="preserve">1b.1.6.2  </t>
    </r>
    <r>
      <rPr>
        <sz val="12"/>
        <color theme="1"/>
        <rFont val="標楷體"/>
        <family val="4"/>
        <charset val="136"/>
      </rPr>
      <t xml:space="preserve">不動產投資為素地或未能符合
</t>
    </r>
    <r>
      <rPr>
        <sz val="12"/>
        <color theme="1"/>
        <rFont val="Times New Roman"/>
        <family val="1"/>
      </rPr>
      <t xml:space="preserve">          </t>
    </r>
    <r>
      <rPr>
        <sz val="12"/>
        <color theme="1"/>
        <rFont val="標楷體"/>
        <family val="4"/>
        <charset val="136"/>
      </rPr>
      <t>即時利用並有收益認定</t>
    </r>
    <r>
      <rPr>
        <sz val="12"/>
        <color rgb="FFFF0000"/>
        <rFont val="標楷體"/>
        <family val="4"/>
        <charset val="136"/>
      </rPr>
      <t>基</t>
    </r>
    <r>
      <rPr>
        <sz val="12"/>
        <color theme="1"/>
        <rFont val="標楷體"/>
        <family val="4"/>
        <charset val="136"/>
      </rPr>
      <t>準者</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</si>
  <si>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(11)</t>
    </r>
    <r>
      <rPr>
        <sz val="12"/>
        <color theme="1"/>
        <rFont val="標楷體"/>
        <family val="4"/>
        <charset val="136"/>
      </rPr>
      <t>欄第</t>
    </r>
    <r>
      <rPr>
        <sz val="12"/>
        <color theme="1"/>
        <rFont val="Times New Roman"/>
        <family val="1"/>
      </rPr>
      <t>(8+11)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(4)</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</si>
  <si>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(4)</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</si>
  <si>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(11)</t>
    </r>
    <r>
      <rPr>
        <sz val="12"/>
        <color theme="1"/>
        <rFont val="標楷體"/>
        <family val="4"/>
        <charset val="136"/>
      </rPr>
      <t>欄第</t>
    </r>
    <r>
      <rPr>
        <sz val="12"/>
        <color theme="1"/>
        <rFont val="Times New Roman"/>
        <family val="1"/>
      </rPr>
      <t>(9+12)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(5)</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</si>
  <si>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(5)</t>
    </r>
    <r>
      <rPr>
        <sz val="12"/>
        <color theme="1"/>
        <rFont val="標楷體"/>
        <family val="4"/>
        <charset val="136"/>
      </rPr>
      <t>列</t>
    </r>
    <phoneticPr fontId="28" type="noConversion"/>
  </si>
  <si>
    <r>
      <t xml:space="preserve">1b.2.6.2 </t>
    </r>
    <r>
      <rPr>
        <sz val="12"/>
        <color theme="1"/>
        <rFont val="標楷體"/>
        <family val="4"/>
        <charset val="136"/>
      </rPr>
      <t>不動產投資為素地或未能符合即時利用並有收益認定</t>
    </r>
    <r>
      <rPr>
        <sz val="12"/>
        <color rgb="FFFF0000"/>
        <rFont val="標楷體"/>
        <family val="4"/>
        <charset val="136"/>
      </rPr>
      <t>基</t>
    </r>
    <r>
      <rPr>
        <sz val="12"/>
        <color theme="1"/>
        <rFont val="標楷體"/>
        <family val="4"/>
        <charset val="136"/>
      </rPr>
      <t>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</si>
  <si>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t>
    </r>
    <r>
      <rPr>
        <sz val="12"/>
        <color rgb="FFFF0000"/>
        <rFont val="標楷體"/>
        <family val="4"/>
        <charset val="136"/>
      </rPr>
      <t>基</t>
    </r>
    <r>
      <rPr>
        <sz val="12"/>
        <color theme="1"/>
        <rFont val="標楷體"/>
        <family val="4"/>
        <charset val="136"/>
      </rPr>
      <t>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(8+9)</t>
    </r>
    <r>
      <rPr>
        <sz val="12"/>
        <color theme="1"/>
        <rFont val="標楷體"/>
        <family val="4"/>
        <charset val="136"/>
      </rPr>
      <t>列</t>
    </r>
    <phoneticPr fontId="30" type="noConversion"/>
  </si>
  <si>
    <r>
      <rPr>
        <sz val="12"/>
        <color indexed="8"/>
        <rFont val="標楷體"/>
        <family val="4"/>
        <charset val="136"/>
      </rPr>
      <t>註</t>
    </r>
    <r>
      <rPr>
        <sz val="12"/>
        <color rgb="FFFF0000"/>
        <rFont val="Times New Roman"/>
        <family val="1"/>
      </rPr>
      <t>8</t>
    </r>
    <phoneticPr fontId="30" type="noConversion"/>
  </si>
  <si>
    <r>
      <rPr>
        <sz val="12"/>
        <color theme="1"/>
        <rFont val="標楷體"/>
        <family val="4"/>
        <charset val="136"/>
      </rPr>
      <t>註</t>
    </r>
    <r>
      <rPr>
        <sz val="12"/>
        <color rgb="FFFF0000"/>
        <rFont val="Times New Roman"/>
        <family val="1"/>
      </rPr>
      <t>9</t>
    </r>
    <phoneticPr fontId="30" type="noConversion"/>
  </si>
  <si>
    <r>
      <rPr>
        <sz val="12"/>
        <color indexed="8"/>
        <rFont val="標楷體"/>
        <family val="4"/>
        <charset val="136"/>
      </rPr>
      <t>債券投資因信用風險顯著增加已依</t>
    </r>
    <r>
      <rPr>
        <sz val="12"/>
        <color indexed="8"/>
        <rFont val="Times New Roman"/>
        <family val="1"/>
      </rPr>
      <t>IFRS9</t>
    </r>
    <r>
      <rPr>
        <sz val="12"/>
        <color indexed="8"/>
        <rFont val="標楷體"/>
        <family val="4"/>
        <charset val="136"/>
      </rPr>
      <t>規定計算其存續期間之預期信用損失者，可採最高信評等級係數計算本表信用風險。</t>
    </r>
    <phoneticPr fontId="30" type="noConversion"/>
  </si>
  <si>
    <r>
      <rPr>
        <sz val="12"/>
        <color theme="1"/>
        <rFont val="標楷體"/>
        <family val="4"/>
        <charset val="136"/>
      </rPr>
      <t>可減除計算風險資本之金額</t>
    </r>
    <r>
      <rPr>
        <sz val="12"/>
        <color theme="1"/>
        <rFont val="Times New Roman"/>
        <family val="1"/>
      </rPr>
      <t xml:space="preserve"> - </t>
    </r>
    <r>
      <rPr>
        <sz val="12"/>
        <color theme="1"/>
        <rFont val="標楷體"/>
        <family val="4"/>
        <charset val="136"/>
      </rPr>
      <t>非屬實質互相投資之具資本性質債券</t>
    </r>
    <r>
      <rPr>
        <sz val="12"/>
        <color theme="1"/>
        <rFont val="Times New Roman"/>
        <family val="1"/>
      </rPr>
      <t>(</t>
    </r>
    <r>
      <rPr>
        <sz val="12"/>
        <color theme="1"/>
        <rFont val="標楷體"/>
        <family val="4"/>
        <charset val="136"/>
      </rPr>
      <t>註</t>
    </r>
    <r>
      <rPr>
        <sz val="12"/>
        <color rgb="FFFF0000"/>
        <rFont val="Times New Roman"/>
        <family val="1"/>
      </rPr>
      <t>9</t>
    </r>
    <r>
      <rPr>
        <sz val="12"/>
        <color theme="1"/>
        <rFont val="Times New Roman"/>
        <family val="1"/>
      </rPr>
      <t>)</t>
    </r>
    <phoneticPr fontId="30" type="noConversion"/>
  </si>
  <si>
    <r>
      <rPr>
        <sz val="12"/>
        <color theme="1"/>
        <rFont val="標楷體"/>
        <family val="4"/>
        <charset val="136"/>
      </rPr>
      <t>金融債劵</t>
    </r>
    <r>
      <rPr>
        <sz val="12"/>
        <color theme="1"/>
        <rFont val="Times New Roman"/>
        <family val="1"/>
      </rPr>
      <t>(</t>
    </r>
    <r>
      <rPr>
        <sz val="12"/>
        <color theme="1"/>
        <rFont val="標楷體"/>
        <family val="4"/>
        <charset val="136"/>
      </rPr>
      <t>註</t>
    </r>
    <r>
      <rPr>
        <sz val="12"/>
        <color theme="1"/>
        <rFont val="Times New Roman"/>
        <family val="1"/>
      </rPr>
      <t>1)</t>
    </r>
    <r>
      <rPr>
        <sz val="12"/>
        <color rgb="FFFF0000"/>
        <rFont val="標楷體"/>
        <family val="4"/>
        <charset val="136"/>
      </rPr>
      <t>、</t>
    </r>
    <r>
      <rPr>
        <sz val="12"/>
        <color rgb="FFFF0000"/>
        <rFont val="Times New Roman"/>
        <family val="1"/>
      </rPr>
      <t>(</t>
    </r>
    <r>
      <rPr>
        <sz val="12"/>
        <color rgb="FFFF0000"/>
        <rFont val="標楷體"/>
        <family val="4"/>
        <charset val="136"/>
      </rPr>
      <t>註</t>
    </r>
    <r>
      <rPr>
        <sz val="12"/>
        <color rgb="FFFF0000"/>
        <rFont val="Times New Roman"/>
        <family val="1"/>
      </rPr>
      <t>7)</t>
    </r>
    <r>
      <rPr>
        <sz val="12"/>
        <color rgb="FFFF0000"/>
        <rFont val="標楷體"/>
        <family val="4"/>
        <charset val="136"/>
      </rPr>
      <t>、</t>
    </r>
    <r>
      <rPr>
        <sz val="12"/>
        <color rgb="FFFF0000"/>
        <rFont val="Times New Roman"/>
        <family val="1"/>
      </rPr>
      <t>(</t>
    </r>
    <r>
      <rPr>
        <sz val="12"/>
        <color rgb="FFFF0000"/>
        <rFont val="標楷體"/>
        <family val="4"/>
        <charset val="136"/>
      </rPr>
      <t>註</t>
    </r>
    <r>
      <rPr>
        <sz val="12"/>
        <color rgb="FFFF0000"/>
        <rFont val="Times New Roman"/>
        <family val="1"/>
      </rPr>
      <t>8)</t>
    </r>
    <phoneticPr fontId="30" type="noConversion"/>
  </si>
  <si>
    <r>
      <rPr>
        <sz val="12"/>
        <color theme="1"/>
        <rFont val="標楷體"/>
        <family val="4"/>
        <charset val="136"/>
      </rPr>
      <t>無評等公司債但提供保證的機構有評等</t>
    </r>
    <r>
      <rPr>
        <sz val="12"/>
        <color rgb="FFFF0000"/>
        <rFont val="Times New Roman"/>
        <family val="1"/>
      </rPr>
      <t>(</t>
    </r>
    <r>
      <rPr>
        <sz val="12"/>
        <color rgb="FFFF0000"/>
        <rFont val="標楷體"/>
        <family val="4"/>
        <charset val="136"/>
      </rPr>
      <t>註</t>
    </r>
    <r>
      <rPr>
        <sz val="12"/>
        <color rgb="FFFF0000"/>
        <rFont val="Times New Roman"/>
        <family val="1"/>
      </rPr>
      <t>7)</t>
    </r>
    <r>
      <rPr>
        <sz val="12"/>
        <color rgb="FFFF0000"/>
        <rFont val="標楷體"/>
        <family val="4"/>
        <charset val="136"/>
      </rPr>
      <t>、</t>
    </r>
    <r>
      <rPr>
        <sz val="12"/>
        <color rgb="FFFF0000"/>
        <rFont val="Times New Roman"/>
        <family val="1"/>
      </rPr>
      <t>(</t>
    </r>
    <r>
      <rPr>
        <sz val="12"/>
        <color rgb="FFFF0000"/>
        <rFont val="標楷體"/>
        <family val="4"/>
        <charset val="136"/>
      </rPr>
      <t>註</t>
    </r>
    <r>
      <rPr>
        <sz val="12"/>
        <color rgb="FFFF0000"/>
        <rFont val="Times New Roman"/>
        <family val="1"/>
      </rPr>
      <t>8)</t>
    </r>
    <phoneticPr fontId="30" type="noConversion"/>
  </si>
  <si>
    <r>
      <rPr>
        <sz val="12"/>
        <color theme="1"/>
        <rFont val="標楷體"/>
        <family val="4"/>
        <charset val="136"/>
      </rPr>
      <t>公司債</t>
    </r>
    <r>
      <rPr>
        <sz val="12"/>
        <color rgb="FFFF0000"/>
        <rFont val="Times New Roman"/>
        <family val="1"/>
      </rPr>
      <t>(</t>
    </r>
    <r>
      <rPr>
        <sz val="12"/>
        <color rgb="FFFF0000"/>
        <rFont val="標楷體"/>
        <family val="4"/>
        <charset val="136"/>
      </rPr>
      <t>註</t>
    </r>
    <r>
      <rPr>
        <sz val="12"/>
        <color rgb="FFFF0000"/>
        <rFont val="Times New Roman"/>
        <family val="1"/>
      </rPr>
      <t>7)</t>
    </r>
    <r>
      <rPr>
        <sz val="12"/>
        <color rgb="FFFF0000"/>
        <rFont val="標楷體"/>
        <family val="4"/>
        <charset val="136"/>
      </rPr>
      <t>、</t>
    </r>
    <r>
      <rPr>
        <sz val="12"/>
        <color rgb="FFFF0000"/>
        <rFont val="Times New Roman"/>
        <family val="1"/>
      </rPr>
      <t>(</t>
    </r>
    <r>
      <rPr>
        <sz val="12"/>
        <color rgb="FFFF0000"/>
        <rFont val="標楷體"/>
        <family val="4"/>
        <charset val="136"/>
      </rPr>
      <t>註</t>
    </r>
    <r>
      <rPr>
        <sz val="12"/>
        <color rgb="FFFF0000"/>
        <rFont val="Times New Roman"/>
        <family val="1"/>
      </rPr>
      <t>8)</t>
    </r>
    <phoneticPr fontId="30" type="noConversion"/>
  </si>
  <si>
    <r>
      <rPr>
        <sz val="12"/>
        <color indexed="8"/>
        <rFont val="標楷體"/>
        <family val="4"/>
        <charset val="136"/>
      </rPr>
      <t>註</t>
    </r>
    <r>
      <rPr>
        <sz val="12"/>
        <color indexed="8"/>
        <rFont val="Times New Roman"/>
        <family val="1"/>
      </rPr>
      <t>1</t>
    </r>
    <phoneticPr fontId="30" type="noConversion"/>
  </si>
  <si>
    <r>
      <rPr>
        <sz val="12"/>
        <color indexed="10"/>
        <rFont val="標楷體"/>
        <family val="4"/>
        <charset val="136"/>
      </rPr>
      <t>已開發國家及</t>
    </r>
    <r>
      <rPr>
        <sz val="12"/>
        <color indexed="8"/>
        <rFont val="標楷體"/>
        <family val="4"/>
        <charset val="136"/>
      </rPr>
      <t>新興市場國家所發行之公債，</t>
    </r>
    <r>
      <rPr>
        <sz val="12"/>
        <color indexed="8"/>
        <rFont val="標楷體"/>
        <family val="4"/>
        <charset val="136"/>
      </rPr>
      <t>其等級係依照其國家主權評等與債券評等等級取較低者為準，並按評等等級所對應之數值作為風險係數。</t>
    </r>
    <phoneticPr fontId="30" type="noConversion"/>
  </si>
  <si>
    <r>
      <rPr>
        <sz val="12"/>
        <color indexed="8"/>
        <rFont val="標楷體"/>
        <family val="4"/>
        <charset val="136"/>
      </rPr>
      <t>註</t>
    </r>
    <r>
      <rPr>
        <sz val="12"/>
        <color indexed="10"/>
        <rFont val="Times New Roman"/>
        <family val="1"/>
      </rPr>
      <t>2</t>
    </r>
    <phoneticPr fontId="28" type="noConversion"/>
  </si>
  <si>
    <r>
      <rPr>
        <sz val="12"/>
        <color indexed="8"/>
        <rFont val="標楷體"/>
        <family val="4"/>
        <charset val="136"/>
      </rPr>
      <t>債券投資因信用風險顯著增加已依</t>
    </r>
    <r>
      <rPr>
        <sz val="12"/>
        <color indexed="8"/>
        <rFont val="Times New Roman"/>
        <family val="1"/>
      </rPr>
      <t>IFRS9</t>
    </r>
    <r>
      <rPr>
        <sz val="12"/>
        <color indexed="8"/>
        <rFont val="標楷體"/>
        <family val="4"/>
        <charset val="136"/>
      </rPr>
      <t>規定計算其存續期間之預期信用損失者，可採最高信評等級係數計算本表信用風險。</t>
    </r>
    <phoneticPr fontId="28" type="noConversion"/>
  </si>
  <si>
    <r>
      <rPr>
        <sz val="12"/>
        <color indexed="8"/>
        <rFont val="標楷體"/>
        <family val="4"/>
        <charset val="136"/>
      </rPr>
      <t>註</t>
    </r>
    <r>
      <rPr>
        <sz val="12"/>
        <color indexed="10"/>
        <rFont val="Times New Roman"/>
        <family val="1"/>
      </rPr>
      <t>3</t>
    </r>
    <phoneticPr fontId="28" type="noConversion"/>
  </si>
  <si>
    <r>
      <t>若無法取得投資標的之信用評等等級者，則按最低評等等級所對應之數值作為風險係數。</t>
    </r>
    <r>
      <rPr>
        <strike/>
        <sz val="12"/>
        <color indexed="10"/>
        <rFont val="標楷體"/>
        <family val="4"/>
        <charset val="136"/>
      </rPr>
      <t/>
    </r>
    <phoneticPr fontId="30" type="noConversion"/>
  </si>
  <si>
    <r>
      <rPr>
        <sz val="12"/>
        <color indexed="8"/>
        <rFont val="標楷體"/>
        <family val="4"/>
        <charset val="136"/>
      </rPr>
      <t>註</t>
    </r>
    <r>
      <rPr>
        <sz val="12"/>
        <color indexed="10"/>
        <rFont val="Times New Roman"/>
        <family val="1"/>
      </rPr>
      <t>4</t>
    </r>
    <phoneticPr fontId="28" type="noConversion"/>
  </si>
  <si>
    <r>
      <rPr>
        <sz val="12"/>
        <color indexed="8"/>
        <rFont val="標楷體"/>
        <family val="4"/>
        <charset val="136"/>
      </rPr>
      <t>本表第</t>
    </r>
    <r>
      <rPr>
        <sz val="12"/>
        <color indexed="8"/>
        <rFont val="Times New Roman"/>
        <family val="1"/>
      </rPr>
      <t>(22)</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(109)</t>
    </r>
    <r>
      <rPr>
        <sz val="12"/>
        <color indexed="8"/>
        <rFont val="標楷體"/>
        <family val="4"/>
        <charset val="136"/>
      </rPr>
      <t>列及第</t>
    </r>
    <r>
      <rPr>
        <sz val="12"/>
        <color indexed="8"/>
        <rFont val="Times New Roman"/>
        <family val="1"/>
      </rPr>
      <t>(139)</t>
    </r>
    <r>
      <rPr>
        <sz val="12"/>
        <color indexed="8"/>
        <rFont val="標楷體"/>
        <family val="4"/>
        <charset val="136"/>
      </rPr>
      <t>列之金額一致。</t>
    </r>
    <phoneticPr fontId="30" type="noConversion"/>
  </si>
  <si>
    <r>
      <rPr>
        <sz val="12"/>
        <color indexed="8"/>
        <rFont val="標楷體"/>
        <family val="4"/>
        <charset val="136"/>
      </rPr>
      <t>註</t>
    </r>
    <r>
      <rPr>
        <sz val="12"/>
        <color indexed="10"/>
        <rFont val="Times New Roman"/>
        <family val="1"/>
      </rPr>
      <t>5</t>
    </r>
    <phoneticPr fontId="28" type="noConversion"/>
  </si>
  <si>
    <r>
      <rPr>
        <sz val="12"/>
        <color indexed="8"/>
        <rFont val="標楷體"/>
        <family val="4"/>
        <charset val="136"/>
      </rPr>
      <t>本表第</t>
    </r>
    <r>
      <rPr>
        <sz val="12"/>
        <color indexed="8"/>
        <rFont val="Times New Roman"/>
        <family val="1"/>
      </rPr>
      <t>(44)</t>
    </r>
    <r>
      <rPr>
        <sz val="12"/>
        <color indexed="8"/>
        <rFont val="標楷體"/>
        <family val="4"/>
        <charset val="136"/>
      </rPr>
      <t>列第</t>
    </r>
    <r>
      <rPr>
        <sz val="12"/>
        <color indexed="8"/>
        <rFont val="Times New Roman"/>
        <family val="1"/>
      </rPr>
      <t>(3)</t>
    </r>
    <r>
      <rPr>
        <sz val="12"/>
        <color indexed="8"/>
        <rFont val="標楷體"/>
        <family val="4"/>
        <charset val="136"/>
      </rPr>
      <t>欄之金額應等於表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(110+112)</t>
    </r>
    <r>
      <rPr>
        <sz val="12"/>
        <color indexed="8"/>
        <rFont val="標楷體"/>
        <family val="4"/>
        <charset val="136"/>
      </rPr>
      <t>列之合計數。</t>
    </r>
    <phoneticPr fontId="30" type="noConversion"/>
  </si>
  <si>
    <r>
      <rPr>
        <sz val="12"/>
        <color indexed="8"/>
        <rFont val="標楷體"/>
        <family val="4"/>
        <charset val="136"/>
      </rPr>
      <t>註</t>
    </r>
    <r>
      <rPr>
        <sz val="12"/>
        <color indexed="10"/>
        <rFont val="Times New Roman"/>
        <family val="1"/>
      </rPr>
      <t>6</t>
    </r>
    <phoneticPr fontId="28" type="noConversion"/>
  </si>
  <si>
    <r>
      <rPr>
        <sz val="12"/>
        <color indexed="8"/>
        <rFont val="標楷體"/>
        <family val="4"/>
        <charset val="136"/>
      </rPr>
      <t>本表第</t>
    </r>
    <r>
      <rPr>
        <sz val="12"/>
        <color indexed="8"/>
        <rFont val="Times New Roman"/>
        <family val="1"/>
      </rPr>
      <t>(44)</t>
    </r>
    <r>
      <rPr>
        <sz val="12"/>
        <color indexed="8"/>
        <rFont val="標楷體"/>
        <family val="4"/>
        <charset val="136"/>
      </rPr>
      <t>列第</t>
    </r>
    <r>
      <rPr>
        <sz val="12"/>
        <color indexed="8"/>
        <rFont val="Times New Roman"/>
        <family val="1"/>
      </rPr>
      <t>(4)</t>
    </r>
    <r>
      <rPr>
        <sz val="12"/>
        <color indexed="8"/>
        <rFont val="標楷體"/>
        <family val="4"/>
        <charset val="136"/>
      </rPr>
      <t>欄之金額應等於表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(140+142)</t>
    </r>
    <r>
      <rPr>
        <sz val="12"/>
        <color indexed="8"/>
        <rFont val="標楷體"/>
        <family val="4"/>
        <charset val="136"/>
      </rPr>
      <t>列之合計數。</t>
    </r>
    <phoneticPr fontId="30" type="noConversion"/>
  </si>
  <si>
    <r>
      <rPr>
        <sz val="12"/>
        <color indexed="8"/>
        <rFont val="標楷體"/>
        <family val="4"/>
        <charset val="136"/>
      </rPr>
      <t>註</t>
    </r>
    <r>
      <rPr>
        <sz val="12"/>
        <color indexed="10"/>
        <rFont val="Times New Roman"/>
        <family val="1"/>
      </rPr>
      <t>7</t>
    </r>
    <phoneticPr fontId="28" type="noConversion"/>
  </si>
  <si>
    <r>
      <rPr>
        <sz val="12"/>
        <color indexed="8"/>
        <rFont val="標楷體"/>
        <family val="4"/>
        <charset val="136"/>
      </rPr>
      <t>本表第</t>
    </r>
    <r>
      <rPr>
        <sz val="12"/>
        <color indexed="8"/>
        <rFont val="Times New Roman"/>
        <family val="1"/>
      </rPr>
      <t>(66)</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(111)</t>
    </r>
    <r>
      <rPr>
        <sz val="12"/>
        <color indexed="8"/>
        <rFont val="標楷體"/>
        <family val="4"/>
        <charset val="136"/>
      </rPr>
      <t>列及第</t>
    </r>
    <r>
      <rPr>
        <sz val="12"/>
        <color indexed="8"/>
        <rFont val="Times New Roman"/>
        <family val="1"/>
      </rPr>
      <t>(141)</t>
    </r>
    <r>
      <rPr>
        <sz val="12"/>
        <color indexed="8"/>
        <rFont val="標楷體"/>
        <family val="4"/>
        <charset val="136"/>
      </rPr>
      <t>列之金額一致。</t>
    </r>
    <phoneticPr fontId="30" type="noConversion"/>
  </si>
  <si>
    <r>
      <rPr>
        <sz val="12"/>
        <color indexed="8"/>
        <rFont val="標楷體"/>
        <family val="4"/>
        <charset val="136"/>
      </rPr>
      <t>註</t>
    </r>
    <r>
      <rPr>
        <sz val="12"/>
        <color indexed="10"/>
        <rFont val="Times New Roman"/>
        <family val="1"/>
      </rPr>
      <t>8</t>
    </r>
    <phoneticPr fontId="28" type="noConversion"/>
  </si>
  <si>
    <r>
      <rPr>
        <sz val="12"/>
        <color indexed="8"/>
        <rFont val="標楷體"/>
        <family val="4"/>
        <charset val="136"/>
      </rPr>
      <t>本表第</t>
    </r>
    <r>
      <rPr>
        <sz val="12"/>
        <color indexed="8"/>
        <rFont val="Times New Roman"/>
        <family val="1"/>
      </rPr>
      <t>(88)</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(114)</t>
    </r>
    <r>
      <rPr>
        <sz val="12"/>
        <color indexed="8"/>
        <rFont val="標楷體"/>
        <family val="4"/>
        <charset val="136"/>
      </rPr>
      <t>列及第</t>
    </r>
    <r>
      <rPr>
        <sz val="12"/>
        <color indexed="8"/>
        <rFont val="Times New Roman"/>
        <family val="1"/>
      </rPr>
      <t>(144)</t>
    </r>
    <r>
      <rPr>
        <sz val="12"/>
        <color indexed="8"/>
        <rFont val="標楷體"/>
        <family val="4"/>
        <charset val="136"/>
      </rPr>
      <t>列之金額一致。</t>
    </r>
    <phoneticPr fontId="30" type="noConversion"/>
  </si>
  <si>
    <r>
      <rPr>
        <sz val="12"/>
        <color indexed="8"/>
        <rFont val="標楷體"/>
        <family val="4"/>
        <charset val="136"/>
      </rPr>
      <t>註</t>
    </r>
    <r>
      <rPr>
        <sz val="12"/>
        <color indexed="10"/>
        <rFont val="Times New Roman"/>
        <family val="1"/>
      </rPr>
      <t>9</t>
    </r>
    <phoneticPr fontId="28" type="noConversion"/>
  </si>
  <si>
    <r>
      <rPr>
        <sz val="12"/>
        <color indexed="8"/>
        <rFont val="標楷體"/>
        <family val="4"/>
        <charset val="136"/>
      </rPr>
      <t>本表第</t>
    </r>
    <r>
      <rPr>
        <sz val="12"/>
        <color indexed="8"/>
        <rFont val="Times New Roman"/>
        <family val="1"/>
      </rPr>
      <t>(110)</t>
    </r>
    <r>
      <rPr>
        <sz val="12"/>
        <color indexed="8"/>
        <rFont val="標楷體"/>
        <family val="4"/>
        <charset val="136"/>
      </rPr>
      <t>列第</t>
    </r>
    <r>
      <rPr>
        <sz val="12"/>
        <color indexed="8"/>
        <rFont val="Times New Roman"/>
        <family val="1"/>
      </rPr>
      <t>(3)</t>
    </r>
    <r>
      <rPr>
        <sz val="12"/>
        <color indexed="8"/>
        <rFont val="標楷體"/>
        <family val="4"/>
        <charset val="136"/>
      </rPr>
      <t>欄之金額應與表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(39)</t>
    </r>
    <r>
      <rPr>
        <sz val="12"/>
        <color indexed="8"/>
        <rFont val="標楷體"/>
        <family val="4"/>
        <charset val="136"/>
      </rPr>
      <t>列之金額一致。</t>
    </r>
  </si>
  <si>
    <r>
      <rPr>
        <sz val="12"/>
        <color indexed="8"/>
        <rFont val="標楷體"/>
        <family val="4"/>
        <charset val="136"/>
      </rPr>
      <t>註</t>
    </r>
    <r>
      <rPr>
        <sz val="12"/>
        <color indexed="10"/>
        <rFont val="Times New Roman"/>
        <family val="1"/>
      </rPr>
      <t>10</t>
    </r>
    <phoneticPr fontId="28" type="noConversion"/>
  </si>
  <si>
    <r>
      <rPr>
        <sz val="12"/>
        <color indexed="8"/>
        <rFont val="標楷體"/>
        <family val="4"/>
        <charset val="136"/>
      </rPr>
      <t>本表第</t>
    </r>
    <r>
      <rPr>
        <sz val="12"/>
        <color indexed="8"/>
        <rFont val="Times New Roman"/>
        <family val="1"/>
      </rPr>
      <t>(110)</t>
    </r>
    <r>
      <rPr>
        <sz val="12"/>
        <color indexed="8"/>
        <rFont val="標楷體"/>
        <family val="4"/>
        <charset val="136"/>
      </rPr>
      <t>列第</t>
    </r>
    <r>
      <rPr>
        <sz val="12"/>
        <color indexed="8"/>
        <rFont val="Times New Roman"/>
        <family val="1"/>
      </rPr>
      <t>(4)</t>
    </r>
    <r>
      <rPr>
        <sz val="12"/>
        <color indexed="8"/>
        <rFont val="標楷體"/>
        <family val="4"/>
        <charset val="136"/>
      </rPr>
      <t>欄之金額應與表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(47)</t>
    </r>
    <r>
      <rPr>
        <sz val="12"/>
        <color indexed="8"/>
        <rFont val="標楷體"/>
        <family val="4"/>
        <charset val="136"/>
      </rPr>
      <t>列之金額一致。</t>
    </r>
  </si>
  <si>
    <r>
      <rPr>
        <sz val="12"/>
        <color indexed="8"/>
        <rFont val="標楷體"/>
        <family val="4"/>
        <charset val="136"/>
      </rPr>
      <t>註</t>
    </r>
    <r>
      <rPr>
        <sz val="12"/>
        <color indexed="10"/>
        <rFont val="Times New Roman"/>
        <family val="1"/>
      </rPr>
      <t>11</t>
    </r>
    <phoneticPr fontId="28" type="noConversion"/>
  </si>
  <si>
    <r>
      <rPr>
        <sz val="12"/>
        <color indexed="8"/>
        <rFont val="標楷體"/>
        <family val="4"/>
        <charset val="136"/>
      </rPr>
      <t>係指依資產負債表日前半年每日收盤價計算之算術平均價格</t>
    </r>
    <phoneticPr fontId="30" type="noConversion"/>
  </si>
  <si>
    <r>
      <rPr>
        <sz val="12"/>
        <color theme="1"/>
        <rFont val="標楷體"/>
        <family val="4"/>
        <charset val="136"/>
      </rPr>
      <t xml:space="preserve">固定收益特別股票
</t>
    </r>
    <r>
      <rPr>
        <sz val="12"/>
        <color theme="1"/>
        <rFont val="Times New Roman"/>
        <family val="1"/>
      </rPr>
      <t>(</t>
    </r>
    <r>
      <rPr>
        <sz val="12"/>
        <color theme="1"/>
        <rFont val="標楷體"/>
        <family val="4"/>
        <charset val="136"/>
      </rPr>
      <t>註</t>
    </r>
    <r>
      <rPr>
        <sz val="12"/>
        <color rgb="FFFF0000"/>
        <rFont val="Times New Roman"/>
        <family val="1"/>
      </rPr>
      <t>3</t>
    </r>
    <r>
      <rPr>
        <sz val="12"/>
        <color theme="1"/>
        <rFont val="Times New Roman"/>
        <family val="1"/>
      </rPr>
      <t>)</t>
    </r>
    <r>
      <rPr>
        <sz val="12"/>
        <color theme="1"/>
        <rFont val="標楷體"/>
        <family val="4"/>
        <charset val="136"/>
      </rPr>
      <t>、</t>
    </r>
    <r>
      <rPr>
        <sz val="12"/>
        <color theme="1"/>
        <rFont val="Times New Roman"/>
        <family val="1"/>
      </rPr>
      <t>(</t>
    </r>
    <r>
      <rPr>
        <sz val="12"/>
        <color theme="1"/>
        <rFont val="標楷體"/>
        <family val="4"/>
        <charset val="136"/>
      </rPr>
      <t>註</t>
    </r>
    <r>
      <rPr>
        <sz val="12"/>
        <color rgb="FFFF0000"/>
        <rFont val="Times New Roman"/>
        <family val="1"/>
      </rPr>
      <t>11</t>
    </r>
    <r>
      <rPr>
        <sz val="12"/>
        <color theme="1"/>
        <rFont val="Times New Roman"/>
        <family val="1"/>
      </rPr>
      <t>)</t>
    </r>
    <phoneticPr fontId="28" type="noConversion"/>
  </si>
  <si>
    <r>
      <rPr>
        <sz val="12"/>
        <color theme="1"/>
        <rFont val="標楷體"/>
        <family val="4"/>
        <charset val="136"/>
      </rPr>
      <t>不動產受益證券</t>
    </r>
    <r>
      <rPr>
        <sz val="12"/>
        <color theme="1"/>
        <rFont val="Times New Roman"/>
        <family val="1"/>
      </rPr>
      <t>(</t>
    </r>
    <r>
      <rPr>
        <sz val="12"/>
        <color theme="1"/>
        <rFont val="標楷體"/>
        <family val="4"/>
        <charset val="136"/>
      </rPr>
      <t>註</t>
    </r>
    <r>
      <rPr>
        <sz val="12"/>
        <color rgb="FFFF0000"/>
        <rFont val="Times New Roman"/>
        <family val="1"/>
      </rPr>
      <t>3</t>
    </r>
    <r>
      <rPr>
        <sz val="12"/>
        <color theme="1"/>
        <rFont val="Times New Roman"/>
        <family val="1"/>
      </rPr>
      <t>)</t>
    </r>
    <phoneticPr fontId="28" type="noConversion"/>
  </si>
  <si>
    <r>
      <rPr>
        <sz val="12"/>
        <color indexed="8"/>
        <rFont val="標楷體"/>
        <family val="4"/>
        <charset val="136"/>
      </rPr>
      <t>公債</t>
    </r>
    <r>
      <rPr>
        <sz val="12"/>
        <color indexed="10"/>
        <rFont val="Times New Roman"/>
        <family val="1"/>
      </rPr>
      <t>(</t>
    </r>
    <r>
      <rPr>
        <sz val="12"/>
        <color indexed="10"/>
        <rFont val="標楷體"/>
        <family val="4"/>
        <charset val="136"/>
      </rPr>
      <t>註</t>
    </r>
    <r>
      <rPr>
        <sz val="12"/>
        <color indexed="10"/>
        <rFont val="Times New Roman"/>
        <family val="1"/>
      </rPr>
      <t>1)</t>
    </r>
    <phoneticPr fontId="28" type="noConversion"/>
  </si>
  <si>
    <r>
      <rPr>
        <sz val="10"/>
        <rFont val="標楷體"/>
        <family val="4"/>
        <charset val="136"/>
      </rPr>
      <t>表</t>
    </r>
    <r>
      <rPr>
        <sz val="10"/>
        <rFont val="Book Antiqua"/>
        <family val="1"/>
      </rPr>
      <t>30-8-4</t>
    </r>
    <r>
      <rPr>
        <sz val="10"/>
        <rFont val="標楷體"/>
        <family val="4"/>
        <charset val="136"/>
      </rPr>
      <t>：投資用不動產為素地或未能符合即時利用並有收益認定</t>
    </r>
    <r>
      <rPr>
        <sz val="10"/>
        <color indexed="10"/>
        <rFont val="標楷體"/>
        <family val="4"/>
        <charset val="136"/>
      </rPr>
      <t>基</t>
    </r>
    <r>
      <rPr>
        <sz val="10"/>
        <rFont val="標楷體"/>
        <family val="4"/>
        <charset val="136"/>
      </rPr>
      <t>準且報經主管機關核准展延期限者加計風險資本額調整計算表</t>
    </r>
    <phoneticPr fontId="28" type="noConversion"/>
  </si>
  <si>
    <r>
      <rPr>
        <sz val="10"/>
        <color indexed="8"/>
        <rFont val="標楷體"/>
        <family val="4"/>
        <charset val="136"/>
      </rPr>
      <t>不動產使用狀態請依序填列</t>
    </r>
    <r>
      <rPr>
        <sz val="10"/>
        <color indexed="8"/>
        <rFont val="Times New Roman"/>
        <family val="1"/>
      </rPr>
      <t>A.</t>
    </r>
    <r>
      <rPr>
        <sz val="10"/>
        <color indexed="8"/>
        <rFont val="標楷體"/>
        <family val="4"/>
        <charset val="136"/>
      </rPr>
      <t>投資用不動產為素地</t>
    </r>
    <r>
      <rPr>
        <sz val="10"/>
        <color indexed="8"/>
        <rFont val="Times New Roman"/>
        <family val="1"/>
      </rPr>
      <t xml:space="preserve"> B.</t>
    </r>
    <r>
      <rPr>
        <sz val="10"/>
        <color indexed="8"/>
        <rFont val="標楷體"/>
        <family val="4"/>
        <charset val="136"/>
      </rPr>
      <t>未能符合即時利用並有收益認定</t>
    </r>
    <r>
      <rPr>
        <sz val="10"/>
        <color indexed="10"/>
        <rFont val="標楷體"/>
        <family val="4"/>
        <charset val="136"/>
      </rPr>
      <t>基</t>
    </r>
    <r>
      <rPr>
        <sz val="10"/>
        <color indexed="8"/>
        <rFont val="標楷體"/>
        <family val="4"/>
        <charset val="136"/>
      </rPr>
      <t>準者</t>
    </r>
    <r>
      <rPr>
        <sz val="10"/>
        <color indexed="8"/>
        <rFont val="Times New Roman"/>
        <family val="1"/>
      </rPr>
      <t>(</t>
    </r>
    <r>
      <rPr>
        <sz val="10"/>
        <color indexed="8"/>
        <rFont val="標楷體"/>
        <family val="4"/>
        <charset val="136"/>
      </rPr>
      <t>包含「</t>
    </r>
    <r>
      <rPr>
        <sz val="10"/>
        <color indexed="10"/>
        <rFont val="標楷體"/>
        <family val="4"/>
        <charset val="136"/>
      </rPr>
      <t>保險業辦理不動產投資管理辦法」</t>
    </r>
    <r>
      <rPr>
        <sz val="10"/>
        <color indexed="8"/>
        <rFont val="標楷體"/>
        <family val="4"/>
        <charset val="136"/>
      </rPr>
      <t>第</t>
    </r>
    <r>
      <rPr>
        <sz val="10"/>
        <color indexed="10"/>
        <rFont val="Times New Roman"/>
        <family val="1"/>
      </rPr>
      <t>7</t>
    </r>
    <r>
      <rPr>
        <sz val="10"/>
        <color indexed="10"/>
        <rFont val="標楷體"/>
        <family val="4"/>
        <charset val="136"/>
      </rPr>
      <t>條</t>
    </r>
    <r>
      <rPr>
        <sz val="10"/>
        <color indexed="8"/>
        <rFont val="標楷體"/>
        <family val="4"/>
        <charset val="136"/>
      </rPr>
      <t>所稱未達可用狀態但已開發中者</t>
    </r>
    <r>
      <rPr>
        <sz val="10"/>
        <color indexed="8"/>
        <rFont val="Times New Roman"/>
        <family val="1"/>
      </rPr>
      <t>)</t>
    </r>
    <phoneticPr fontId="30" type="noConversion"/>
  </si>
  <si>
    <r>
      <rPr>
        <sz val="10"/>
        <rFont val="標楷體"/>
        <family val="4"/>
        <charset val="136"/>
      </rPr>
      <t>不動產種類請依序填列</t>
    </r>
    <r>
      <rPr>
        <sz val="10"/>
        <rFont val="Book Antiqua"/>
        <family val="1"/>
      </rPr>
      <t>A.</t>
    </r>
    <r>
      <rPr>
        <sz val="10"/>
        <rFont val="標楷體"/>
        <family val="4"/>
        <charset val="136"/>
      </rPr>
      <t>國內投資</t>
    </r>
    <r>
      <rPr>
        <sz val="10"/>
        <rFont val="Book Antiqua"/>
        <family val="1"/>
      </rPr>
      <t>-</t>
    </r>
    <r>
      <rPr>
        <sz val="10"/>
        <rFont val="標楷體"/>
        <family val="4"/>
        <charset val="136"/>
      </rPr>
      <t>投資用不動產</t>
    </r>
    <r>
      <rPr>
        <sz val="10"/>
        <rFont val="Book Antiqua"/>
        <family val="1"/>
      </rPr>
      <t>,B.</t>
    </r>
    <r>
      <rPr>
        <sz val="10"/>
        <rFont val="標楷體"/>
        <family val="4"/>
        <charset val="136"/>
      </rPr>
      <t>國內投資</t>
    </r>
    <r>
      <rPr>
        <sz val="10"/>
        <rFont val="Book Antiqua"/>
        <family val="1"/>
      </rPr>
      <t>-</t>
    </r>
    <r>
      <rPr>
        <sz val="10"/>
        <rFont val="標楷體"/>
        <family val="4"/>
        <charset val="136"/>
      </rPr>
      <t>投資用承受擔保品</t>
    </r>
    <r>
      <rPr>
        <sz val="10"/>
        <rFont val="Book Antiqua"/>
        <family val="1"/>
      </rPr>
      <t>-</t>
    </r>
    <r>
      <rPr>
        <sz val="10"/>
        <rFont val="標楷體"/>
        <family val="4"/>
        <charset val="136"/>
      </rPr>
      <t>協議取得</t>
    </r>
    <r>
      <rPr>
        <sz val="10"/>
        <rFont val="Book Antiqua"/>
        <family val="1"/>
      </rPr>
      <t>,C.</t>
    </r>
    <r>
      <rPr>
        <sz val="10"/>
        <rFont val="標楷體"/>
        <family val="4"/>
        <charset val="136"/>
      </rPr>
      <t>國內投資</t>
    </r>
    <r>
      <rPr>
        <sz val="10"/>
        <rFont val="Book Antiqua"/>
        <family val="1"/>
      </rPr>
      <t>-</t>
    </r>
    <r>
      <rPr>
        <sz val="10"/>
        <rFont val="標楷體"/>
        <family val="4"/>
        <charset val="136"/>
      </rPr>
      <t>投資用承受擔保品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投資用國外不動產</t>
    </r>
    <r>
      <rPr>
        <sz val="10"/>
        <rFont val="Book Antiqua"/>
        <family val="1"/>
      </rPr>
      <t>-</t>
    </r>
    <r>
      <rPr>
        <sz val="10"/>
        <rFont val="標楷體"/>
        <family val="4"/>
        <charset val="136"/>
      </rPr>
      <t>已開發國家</t>
    </r>
    <r>
      <rPr>
        <sz val="10"/>
        <rFont val="Book Antiqua"/>
        <family val="1"/>
      </rPr>
      <t>,E.</t>
    </r>
    <r>
      <rPr>
        <sz val="10"/>
        <rFont val="標楷體"/>
        <family val="4"/>
        <charset val="136"/>
      </rPr>
      <t>投資用國外不動產</t>
    </r>
    <r>
      <rPr>
        <sz val="10"/>
        <rFont val="Book Antiqua"/>
        <family val="1"/>
      </rPr>
      <t>-</t>
    </r>
    <r>
      <rPr>
        <sz val="10"/>
        <rFont val="標楷體"/>
        <family val="4"/>
        <charset val="136"/>
      </rPr>
      <t>新興市場</t>
    </r>
    <r>
      <rPr>
        <sz val="10"/>
        <rFont val="Book Antiqua"/>
        <family val="1"/>
      </rPr>
      <t>,F.</t>
    </r>
    <r>
      <rPr>
        <sz val="10"/>
        <rFont val="標楷體"/>
        <family val="4"/>
        <charset val="136"/>
      </rPr>
      <t>五年內取自關係人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具收益性不動產</t>
    </r>
    <r>
      <rPr>
        <sz val="10"/>
        <rFont val="Book Antiqua"/>
        <family val="1"/>
      </rPr>
      <t>,G.</t>
    </r>
    <r>
      <rPr>
        <sz val="10"/>
        <rFont val="標楷體"/>
        <family val="4"/>
        <charset val="136"/>
      </rPr>
      <t>五年內取自關係人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其他不動產</t>
    </r>
    <r>
      <rPr>
        <sz val="10"/>
        <rFont val="Book Antiqua"/>
        <family val="1"/>
      </rPr>
      <t>,H.</t>
    </r>
    <r>
      <rPr>
        <sz val="10"/>
        <rFont val="標楷體"/>
        <family val="4"/>
        <charset val="136"/>
      </rPr>
      <t>五年內取自關係人</t>
    </r>
    <r>
      <rPr>
        <sz val="10"/>
        <rFont val="Book Antiqua"/>
        <family val="1"/>
      </rPr>
      <t>-</t>
    </r>
    <r>
      <rPr>
        <sz val="10"/>
        <rFont val="標楷體"/>
        <family val="4"/>
        <charset val="136"/>
      </rPr>
      <t>非控制與從屬關係</t>
    </r>
    <r>
      <rPr>
        <sz val="10"/>
        <rFont val="Book Antiqua"/>
        <family val="1"/>
      </rPr>
      <t>-</t>
    </r>
    <r>
      <rPr>
        <sz val="10"/>
        <rFont val="標楷體"/>
        <family val="4"/>
        <charset val="136"/>
      </rPr>
      <t>具收益性不動產</t>
    </r>
    <r>
      <rPr>
        <sz val="10"/>
        <rFont val="Book Antiqua"/>
        <family val="1"/>
      </rPr>
      <t>,I.</t>
    </r>
    <r>
      <rPr>
        <sz val="10"/>
        <rFont val="標楷體"/>
        <family val="4"/>
        <charset val="136"/>
      </rPr>
      <t>五年內取自關係人</t>
    </r>
    <r>
      <rPr>
        <sz val="10"/>
        <rFont val="Book Antiqua"/>
        <family val="1"/>
      </rPr>
      <t>-</t>
    </r>
    <r>
      <rPr>
        <sz val="10"/>
        <rFont val="標楷體"/>
        <family val="4"/>
        <charset val="136"/>
      </rPr>
      <t>非控制與從屬關係</t>
    </r>
    <r>
      <rPr>
        <sz val="10"/>
        <rFont val="Book Antiqua"/>
        <family val="1"/>
      </rPr>
      <t>-</t>
    </r>
    <r>
      <rPr>
        <sz val="10"/>
        <rFont val="標楷體"/>
        <family val="4"/>
        <charset val="136"/>
      </rPr>
      <t>其他不動產</t>
    </r>
    <phoneticPr fontId="30" type="noConversion"/>
  </si>
  <si>
    <r>
      <rPr>
        <sz val="10"/>
        <rFont val="標楷體"/>
        <family val="4"/>
        <charset val="136"/>
      </rPr>
      <t>座落地點於土地請填詳細地號，於房屋請填詳細地址及建號</t>
    </r>
    <r>
      <rPr>
        <sz val="10"/>
        <rFont val="Book Antiqua"/>
        <family val="1"/>
      </rPr>
      <t xml:space="preserve"> </t>
    </r>
  </si>
  <si>
    <t>申請展延期限(年)以申請展延核准日為起算日，於滿一年後記入1次，若展延期限超過1年者則繼續累計加計次數。</t>
    <phoneticPr fontId="30" type="noConversion"/>
  </si>
  <si>
    <r>
      <rPr>
        <sz val="10"/>
        <color indexed="10"/>
        <rFont val="標楷體"/>
        <family val="4"/>
        <charset val="136"/>
      </rPr>
      <t>依據「保險業辦理不動產投資管理辦法」第</t>
    </r>
    <r>
      <rPr>
        <sz val="10"/>
        <color indexed="10"/>
        <rFont val="Times New Roman"/>
        <family val="1"/>
      </rPr>
      <t>5</t>
    </r>
    <r>
      <rPr>
        <sz val="10"/>
        <color indexed="10"/>
        <rFont val="標楷體"/>
        <family val="4"/>
        <charset val="136"/>
      </rPr>
      <t>條</t>
    </r>
    <r>
      <rPr>
        <sz val="10"/>
        <color indexed="10"/>
        <rFont val="標楷體"/>
        <family val="4"/>
        <charset val="136"/>
      </rPr>
      <t>第</t>
    </r>
    <r>
      <rPr>
        <sz val="10"/>
        <color indexed="10"/>
        <rFont val="Times New Roman"/>
        <family val="1"/>
      </rPr>
      <t>2</t>
    </r>
    <r>
      <rPr>
        <sz val="10"/>
        <color indexed="10"/>
        <rFont val="標楷體"/>
        <family val="4"/>
        <charset val="136"/>
      </rPr>
      <t>款</t>
    </r>
    <r>
      <rPr>
        <sz val="10"/>
        <color indexed="10"/>
        <rFont val="標楷體"/>
        <family val="4"/>
        <charset val="136"/>
      </rPr>
      <t>併入群組管理之不動產，請以合併後群組整體之情形認定是否符合即時利用並有收益。</t>
    </r>
    <phoneticPr fontId="30" type="noConversion"/>
  </si>
  <si>
    <r>
      <rPr>
        <sz val="10"/>
        <color rgb="FFFF0000"/>
        <rFont val="Book Antiqua"/>
        <family val="1"/>
      </rPr>
      <t>(5a)</t>
    </r>
    <phoneticPr fontId="30"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</si>
  <si>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t>
    </r>
    <r>
      <rPr>
        <sz val="12"/>
        <color rgb="FFFF0000"/>
        <rFont val="Times New Roman"/>
        <family val="1"/>
      </rPr>
      <t>34</t>
    </r>
    <r>
      <rPr>
        <sz val="12"/>
        <color theme="1"/>
        <rFont val="Times New Roman"/>
        <family val="1"/>
      </rPr>
      <t>)</t>
    </r>
    <r>
      <rPr>
        <sz val="12"/>
        <color theme="1"/>
        <rFont val="標楷體"/>
        <family val="4"/>
        <charset val="136"/>
      </rPr>
      <t>列第</t>
    </r>
    <r>
      <rPr>
        <sz val="12"/>
        <color theme="1"/>
        <rFont val="Times New Roman"/>
        <family val="1"/>
      </rPr>
      <t>(5+8)</t>
    </r>
    <r>
      <rPr>
        <sz val="12"/>
        <color theme="1"/>
        <rFont val="標楷體"/>
        <family val="4"/>
        <charset val="136"/>
      </rPr>
      <t>欄</t>
    </r>
    <phoneticPr fontId="30" type="noConversion"/>
  </si>
  <si>
    <r>
      <rPr>
        <sz val="12"/>
        <color theme="1"/>
        <rFont val="標楷體"/>
        <family val="4"/>
        <charset val="136"/>
      </rPr>
      <t>表</t>
    </r>
    <r>
      <rPr>
        <sz val="12"/>
        <color theme="1"/>
        <rFont val="Times New Roman"/>
        <family val="1"/>
      </rPr>
      <t>30-14-3</t>
    </r>
    <r>
      <rPr>
        <sz val="12"/>
        <color theme="1"/>
        <rFont val="標楷體"/>
        <family val="4"/>
        <charset val="136"/>
      </rPr>
      <t>：股票逆景氣循環措施調整項計算表</t>
    </r>
    <r>
      <rPr>
        <sz val="12"/>
        <color theme="1"/>
        <rFont val="Times New Roman"/>
        <family val="1"/>
      </rPr>
      <t>(</t>
    </r>
    <r>
      <rPr>
        <sz val="12"/>
        <color theme="1"/>
        <rFont val="標楷體"/>
        <family val="4"/>
        <charset val="136"/>
      </rPr>
      <t>計算期間：</t>
    </r>
    <r>
      <rPr>
        <sz val="12"/>
        <color rgb="FFFF0000"/>
        <rFont val="Times New Roman"/>
        <family val="1"/>
      </rPr>
      <t>108/07/01~111/06/30</t>
    </r>
    <r>
      <rPr>
        <sz val="12"/>
        <color theme="1"/>
        <rFont val="Times New Roman"/>
        <family val="1"/>
      </rPr>
      <t>)</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</si>
</sst>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_-* #,##0.0000_-;\-* #,##0.0000_-;_-* &quot;-&quot;??_-;_-@_-"/>
    <numFmt numFmtId="222" formatCode="0E+00"/>
  </numFmts>
  <fonts count="131">
    <font>
      <sz val="12"/>
      <name val="新細明體"/>
      <family val="1"/>
      <charset val="136"/>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name val="標楷體"/>
      <family val="4"/>
      <charset val="136"/>
    </font>
    <font>
      <sz val="9"/>
      <name val="細明體"/>
      <family val="3"/>
      <charset val="136"/>
    </font>
    <font>
      <sz val="10"/>
      <name val="Times New Roman"/>
      <family val="1"/>
    </font>
    <font>
      <sz val="9"/>
      <name val="標楷體"/>
      <family val="4"/>
      <charset val="136"/>
    </font>
    <font>
      <sz val="10"/>
      <color indexed="10"/>
      <name val="標楷體"/>
      <family val="4"/>
      <charset val="136"/>
    </font>
    <font>
      <sz val="10"/>
      <color indexed="10"/>
      <name val="Times New Roman"/>
      <family val="1"/>
    </font>
    <font>
      <sz val="12"/>
      <color indexed="10"/>
      <name val="Times New Roman"/>
      <family val="1"/>
    </font>
    <font>
      <b/>
      <sz val="12"/>
      <name val="Times New Roman"/>
      <family val="1"/>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2"/>
      <color indexed="8"/>
      <name val="標楷體"/>
      <family val="4"/>
      <charset val="136"/>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0"/>
      <color indexed="10"/>
      <name val="Book Antiqua"/>
      <family val="1"/>
    </font>
    <font>
      <sz val="10"/>
      <color indexed="30"/>
      <name val="標楷體"/>
      <family val="4"/>
      <charset val="136"/>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標楷體"/>
      <family val="4"/>
      <charset val="136"/>
    </font>
    <font>
      <sz val="9"/>
      <name val="新細明體"/>
      <family val="2"/>
      <charset val="136"/>
      <scheme val="minor"/>
    </font>
    <font>
      <sz val="9"/>
      <name val="新細明體"/>
      <family val="1"/>
      <charset val="136"/>
      <scheme val="minor"/>
    </font>
    <font>
      <sz val="12"/>
      <color rgb="FFFF0000"/>
      <name val="標楷體"/>
      <family val="4"/>
      <charset val="136"/>
    </font>
    <font>
      <sz val="12"/>
      <color rgb="FFFF0000"/>
      <name val="Times New Roman"/>
      <family val="1"/>
    </font>
    <font>
      <sz val="12"/>
      <color theme="1"/>
      <name val="Times New Roman"/>
      <family val="1"/>
    </font>
    <font>
      <sz val="12"/>
      <color indexed="8"/>
      <name val="Times New Roman"/>
      <family val="1"/>
    </font>
    <font>
      <sz val="12"/>
      <color indexed="10"/>
      <name val="標楷體"/>
      <family val="4"/>
      <charset val="136"/>
    </font>
    <font>
      <sz val="9"/>
      <name val="Arial Unicode MS"/>
      <family val="1"/>
      <charset val="136"/>
    </font>
    <font>
      <sz val="10"/>
      <color theme="1"/>
      <name val="標楷體"/>
      <family val="4"/>
      <charset val="136"/>
    </font>
    <font>
      <sz val="12"/>
      <color theme="1"/>
      <name val="Arial"/>
      <family val="2"/>
    </font>
    <font>
      <sz val="12"/>
      <color theme="1"/>
      <name val="Book Antiqua"/>
      <family val="1"/>
    </font>
    <font>
      <sz val="10"/>
      <color theme="1"/>
      <name val="Book Antiqua"/>
      <family val="1"/>
    </font>
    <font>
      <sz val="12"/>
      <color theme="1"/>
      <name val="新細明體"/>
      <family val="1"/>
      <charset val="136"/>
    </font>
    <font>
      <u/>
      <sz val="12"/>
      <color theme="1"/>
      <name val="Times New Roman"/>
      <family val="1"/>
    </font>
    <font>
      <sz val="10"/>
      <color theme="1"/>
      <name val="Times New Roman"/>
      <family val="1"/>
    </font>
    <font>
      <b/>
      <sz val="12"/>
      <color theme="1"/>
      <name val="Times New Roman"/>
      <family val="1"/>
    </font>
    <font>
      <vertAlign val="subscript"/>
      <sz val="12"/>
      <color theme="1"/>
      <name val="Times New Roman"/>
      <family val="1"/>
    </font>
    <font>
      <sz val="12"/>
      <color theme="1"/>
      <name val="Times New Roman"/>
      <family val="4"/>
      <charset val="136"/>
    </font>
    <font>
      <b/>
      <sz val="12"/>
      <color theme="1"/>
      <name val="標楷體"/>
      <family val="4"/>
      <charset val="136"/>
    </font>
    <font>
      <strike/>
      <sz val="12"/>
      <color theme="1"/>
      <name val="Times New Roman"/>
      <family val="1"/>
    </font>
    <font>
      <u/>
      <sz val="10"/>
      <color theme="1"/>
      <name val="標楷體"/>
      <family val="4"/>
      <charset val="136"/>
    </font>
    <font>
      <b/>
      <u/>
      <sz val="10"/>
      <color theme="1"/>
      <name val="標楷體"/>
      <family val="4"/>
      <charset val="136"/>
    </font>
    <font>
      <sz val="10"/>
      <color theme="1"/>
      <name val="Arial"/>
      <family val="2"/>
    </font>
    <font>
      <sz val="9"/>
      <color theme="1"/>
      <name val="Arial"/>
      <family val="2"/>
    </font>
    <font>
      <i/>
      <sz val="10"/>
      <color theme="1"/>
      <name val="標楷體"/>
      <family val="4"/>
      <charset val="136"/>
    </font>
    <font>
      <i/>
      <vertAlign val="subscript"/>
      <sz val="10"/>
      <color theme="1"/>
      <name val="標楷體"/>
      <family val="4"/>
      <charset val="136"/>
    </font>
    <font>
      <i/>
      <vertAlign val="superscript"/>
      <sz val="10"/>
      <color theme="1"/>
      <name val="標楷體"/>
      <family val="4"/>
      <charset val="136"/>
    </font>
    <font>
      <b/>
      <sz val="10"/>
      <color theme="1"/>
      <name val="Arial"/>
      <family val="2"/>
    </font>
    <font>
      <sz val="10"/>
      <color theme="1"/>
      <name val="新細明體"/>
      <family val="1"/>
      <charset val="136"/>
    </font>
    <font>
      <b/>
      <sz val="10"/>
      <color theme="1"/>
      <name val="標楷體"/>
      <family val="4"/>
      <charset val="136"/>
    </font>
    <font>
      <b/>
      <i/>
      <sz val="12"/>
      <color theme="1"/>
      <name val="Times New Roman"/>
      <family val="1"/>
    </font>
    <font>
      <b/>
      <i/>
      <vertAlign val="subscript"/>
      <sz val="12"/>
      <color theme="1"/>
      <name val="Times New Roman"/>
      <family val="1"/>
    </font>
    <font>
      <b/>
      <i/>
      <vertAlign val="superscript"/>
      <sz val="12"/>
      <color theme="1"/>
      <name val="Times New Roman"/>
      <family val="1"/>
    </font>
    <font>
      <sz val="11"/>
      <color theme="1"/>
      <name val="Times New Roman"/>
      <family val="1"/>
    </font>
    <font>
      <sz val="11"/>
      <color theme="1"/>
      <name val="標楷體"/>
      <family val="4"/>
      <charset val="136"/>
    </font>
    <font>
      <sz val="10"/>
      <color theme="1"/>
      <name val="華康仿宋體W6"/>
      <family val="3"/>
      <charset val="136"/>
    </font>
    <font>
      <sz val="9"/>
      <color theme="1"/>
      <name val="Book Antiqua"/>
      <family val="1"/>
    </font>
    <font>
      <b/>
      <sz val="10"/>
      <color theme="1"/>
      <name val="Book Antiqua"/>
      <family val="1"/>
    </font>
    <font>
      <vertAlign val="subscript"/>
      <sz val="12"/>
      <color theme="1"/>
      <name val="Arial"/>
      <family val="2"/>
    </font>
    <font>
      <b/>
      <sz val="12"/>
      <color theme="1"/>
      <name val="Arial"/>
      <family val="2"/>
    </font>
    <font>
      <b/>
      <vertAlign val="subscript"/>
      <sz val="12"/>
      <color theme="1"/>
      <name val="Arial"/>
      <family val="2"/>
    </font>
    <font>
      <sz val="12"/>
      <color theme="1"/>
      <name val="細明體"/>
      <family val="3"/>
      <charset val="136"/>
    </font>
    <font>
      <b/>
      <sz val="16"/>
      <color theme="1"/>
      <name val="標楷體"/>
      <family val="4"/>
      <charset val="136"/>
    </font>
    <font>
      <sz val="9"/>
      <color theme="1"/>
      <name val="標楷體"/>
      <family val="4"/>
      <charset val="136"/>
    </font>
    <font>
      <sz val="9"/>
      <color theme="1"/>
      <name val="新細明體"/>
      <family val="1"/>
      <charset val="136"/>
    </font>
    <font>
      <u/>
      <sz val="10"/>
      <color theme="1"/>
      <name val="Book Antiqua"/>
      <family val="1"/>
    </font>
    <font>
      <sz val="11"/>
      <color theme="1"/>
      <name val="Book Antiqua"/>
      <family val="1"/>
    </font>
    <font>
      <sz val="11"/>
      <color theme="1"/>
      <name val="新細明體"/>
      <family val="1"/>
      <charset val="136"/>
    </font>
    <font>
      <sz val="12"/>
      <color indexed="10"/>
      <name val="微軟正黑體"/>
      <family val="2"/>
      <charset val="136"/>
    </font>
    <font>
      <sz val="12"/>
      <color indexed="8"/>
      <name val="Times New Roman"/>
      <family val="4"/>
      <charset val="136"/>
    </font>
    <font>
      <b/>
      <sz val="12"/>
      <color rgb="FFFF0000"/>
      <name val="Times New Roman"/>
      <family val="1"/>
    </font>
    <font>
      <sz val="12"/>
      <name val="Calibri"/>
      <family val="2"/>
      <charset val="161"/>
    </font>
    <font>
      <sz val="10"/>
      <color theme="1"/>
      <name val="Arial Unicode MS"/>
      <family val="1"/>
      <charset val="136"/>
    </font>
    <font>
      <sz val="12"/>
      <color theme="1"/>
      <name val="Calibri"/>
      <family val="2"/>
      <charset val="161"/>
    </font>
    <font>
      <sz val="12"/>
      <color rgb="FFFF0000"/>
      <name val="標楷體"/>
      <family val="1"/>
      <charset val="136"/>
    </font>
    <font>
      <sz val="12"/>
      <color rgb="FFFF0000"/>
      <name val="Calibri"/>
      <family val="4"/>
      <charset val="161"/>
    </font>
    <font>
      <strike/>
      <sz val="12"/>
      <color indexed="10"/>
      <name val="標楷體"/>
      <family val="4"/>
      <charset val="136"/>
    </font>
    <font>
      <sz val="10"/>
      <name val="標楷體"/>
      <family val="4"/>
      <charset val="136"/>
    </font>
    <font>
      <sz val="10"/>
      <color indexed="8"/>
      <name val="Times New Roman"/>
      <family val="1"/>
    </font>
    <font>
      <sz val="10"/>
      <color indexed="8"/>
      <name val="標楷體"/>
      <family val="4"/>
      <charset val="136"/>
    </font>
    <font>
      <sz val="10"/>
      <color indexed="8"/>
      <name val="Book Antiqua"/>
      <family val="1"/>
    </font>
    <font>
      <sz val="10"/>
      <color rgb="FFFF0000"/>
      <name val="Book Antiqua"/>
      <family val="1"/>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bgColor indexed="64"/>
      </patternFill>
    </fill>
  </fills>
  <borders count="282">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diagonalUp="1" diagonalDown="1">
      <left style="thin">
        <color indexed="64"/>
      </left>
      <right style="thin">
        <color indexed="64"/>
      </right>
      <top style="hair">
        <color indexed="64"/>
      </top>
      <bottom style="double">
        <color indexed="64"/>
      </bottom>
      <diagonal style="hair">
        <color indexed="64"/>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medium">
        <color indexed="64"/>
      </left>
      <right/>
      <top/>
      <bottom style="medium">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
      <left/>
      <right style="medium">
        <color indexed="64"/>
      </right>
      <top/>
      <bottom/>
      <diagonal/>
    </border>
  </borders>
  <cellStyleXfs count="397">
    <xf numFmtId="0" fontId="0" fillId="0" borderId="0"/>
    <xf numFmtId="0" fontId="3"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48" fillId="0" borderId="0" applyFill="0" applyBorder="0" applyProtection="0">
      <alignment horizontal="center"/>
      <protection locked="0"/>
    </xf>
    <xf numFmtId="38" fontId="56" fillId="0" borderId="0" applyFont="0" applyFill="0" applyBorder="0" applyAlignment="0" applyProtection="0"/>
    <xf numFmtId="43" fontId="3" fillId="0" borderId="0" applyFont="0" applyFill="0" applyBorder="0" applyAlignment="0" applyProtection="0"/>
    <xf numFmtId="210" fontId="49" fillId="0" borderId="0" applyFill="0" applyBorder="0" applyProtection="0"/>
    <xf numFmtId="211" fontId="31" fillId="0" borderId="0" applyFill="0" applyBorder="0" applyProtection="0"/>
    <xf numFmtId="211" fontId="31" fillId="0" borderId="1" applyFill="0" applyProtection="0"/>
    <xf numFmtId="211" fontId="31" fillId="0" borderId="2" applyFill="0" applyProtection="0"/>
    <xf numFmtId="212" fontId="31" fillId="0" borderId="0" applyFill="0" applyBorder="0" applyProtection="0"/>
    <xf numFmtId="212" fontId="31" fillId="0" borderId="1" applyFill="0" applyProtection="0"/>
    <xf numFmtId="212" fontId="31" fillId="0" borderId="2" applyFill="0" applyProtection="0"/>
    <xf numFmtId="213" fontId="7" fillId="0" borderId="0" applyFont="0" applyFill="0" applyBorder="0" applyAlignment="0" applyProtection="0">
      <alignment vertical="center"/>
    </xf>
    <xf numFmtId="0" fontId="6" fillId="0" borderId="0" applyFill="0" applyBorder="0" applyProtection="0">
      <alignment horizontal="left"/>
    </xf>
    <xf numFmtId="14" fontId="50" fillId="16" borderId="3">
      <alignment horizontal="center" vertical="center" wrapText="1"/>
    </xf>
    <xf numFmtId="0" fontId="48" fillId="0" borderId="0" applyFill="0" applyAlignment="0" applyProtection="0">
      <protection locked="0"/>
    </xf>
    <xf numFmtId="0" fontId="51" fillId="0" borderId="0"/>
    <xf numFmtId="0" fontId="3" fillId="0" borderId="0"/>
    <xf numFmtId="214" fontId="3" fillId="0" borderId="0" applyFont="0" applyFill="0" applyBorder="0" applyAlignment="0" applyProtection="0"/>
    <xf numFmtId="0" fontId="8" fillId="0" borderId="0" applyBorder="0" applyProtection="0">
      <alignment horizontal="left"/>
    </xf>
    <xf numFmtId="0" fontId="9" fillId="0" borderId="0" applyFill="0" applyBorder="0" applyProtection="0">
      <alignment horizontal="left"/>
    </xf>
    <xf numFmtId="0" fontId="10" fillId="0" borderId="4" applyFill="0" applyBorder="0" applyProtection="0">
      <alignment horizontal="left" vertical="top"/>
    </xf>
    <xf numFmtId="0" fontId="52" fillId="0" borderId="0" applyFill="0" applyBorder="0" applyProtection="0">
      <alignment horizontal="left" vertical="top"/>
    </xf>
    <xf numFmtId="0" fontId="11" fillId="0" borderId="0"/>
    <xf numFmtId="0" fontId="7" fillId="0" borderId="0"/>
    <xf numFmtId="0" fontId="65" fillId="0" borderId="0">
      <alignment vertical="center"/>
    </xf>
    <xf numFmtId="0" fontId="66" fillId="0" borderId="0">
      <alignment vertical="center"/>
    </xf>
    <xf numFmtId="0" fontId="3" fillId="0" borderId="0" applyNumberFormat="0" applyFon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7" fillId="0" borderId="0"/>
    <xf numFmtId="0" fontId="3" fillId="0" borderId="0" applyNumberFormat="0" applyFont="0" applyFill="0" applyBorder="0" applyAlignment="0" applyProtection="0"/>
    <xf numFmtId="0" fontId="7" fillId="0" borderId="0"/>
    <xf numFmtId="0" fontId="4" fillId="0" borderId="0">
      <alignment vertical="center"/>
    </xf>
    <xf numFmtId="0" fontId="3" fillId="0" borderId="0" applyNumberFormat="0" applyFont="0" applyFill="0" applyBorder="0" applyAlignment="0" applyProtection="0"/>
    <xf numFmtId="0" fontId="4" fillId="0" borderId="0">
      <alignment vertical="center"/>
    </xf>
    <xf numFmtId="0" fontId="7" fillId="0" borderId="0">
      <alignment vertical="center"/>
    </xf>
    <xf numFmtId="0" fontId="66" fillId="0" borderId="0">
      <alignment vertical="center"/>
    </xf>
    <xf numFmtId="0" fontId="65" fillId="0" borderId="0">
      <alignment vertical="center"/>
    </xf>
    <xf numFmtId="0" fontId="65" fillId="0" borderId="0">
      <alignment vertical="center"/>
    </xf>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65" fillId="0" borderId="0">
      <alignment vertical="center"/>
    </xf>
    <xf numFmtId="0" fontId="7" fillId="0" borderId="0"/>
    <xf numFmtId="0" fontId="3" fillId="0" borderId="0" applyNumberFormat="0" applyFont="0" applyFill="0" applyBorder="0" applyAlignment="0" applyProtection="0"/>
    <xf numFmtId="0" fontId="65" fillId="0" borderId="0">
      <alignment vertical="center"/>
    </xf>
    <xf numFmtId="0" fontId="4" fillId="0" borderId="0"/>
    <xf numFmtId="0" fontId="3" fillId="0" borderId="0" applyNumberFormat="0" applyFont="0" applyFill="0" applyBorder="0" applyAlignment="0" applyProtection="0"/>
    <xf numFmtId="0" fontId="65" fillId="0" borderId="0">
      <alignment vertical="center"/>
    </xf>
    <xf numFmtId="0" fontId="3" fillId="0" borderId="0" applyNumberFormat="0" applyFont="0" applyFill="0" applyBorder="0" applyAlignment="0" applyProtection="0"/>
    <xf numFmtId="0" fontId="3" fillId="0" borderId="0" applyNumberFormat="0" applyFont="0" applyFill="0" applyBorder="0" applyAlignment="0" applyProtection="0"/>
    <xf numFmtId="0" fontId="65"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11" fillId="0" borderId="0"/>
    <xf numFmtId="0" fontId="3" fillId="0" borderId="0" applyNumberFormat="0" applyFont="0" applyFill="0" applyBorder="0" applyAlignment="0" applyProtection="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61" fillId="0" borderId="0" applyFont="0" applyFill="0" applyBorder="0" applyAlignment="0" applyProtection="0">
      <alignment vertical="center"/>
    </xf>
    <xf numFmtId="43" fontId="57" fillId="0" borderId="0" applyFont="0" applyFill="0" applyBorder="0" applyAlignment="0" applyProtection="0"/>
    <xf numFmtId="177" fontId="11" fillId="0" borderId="0" applyFont="0" applyFill="0" applyBorder="0" applyAlignment="0" applyProtection="0"/>
    <xf numFmtId="43" fontId="7" fillId="0" borderId="0" applyFont="0" applyFill="0" applyBorder="0" applyAlignment="0" applyProtection="0"/>
    <xf numFmtId="215" fontId="58"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176" fontId="11" fillId="0" borderId="0" applyFont="0" applyFill="0" applyBorder="0" applyAlignment="0" applyProtection="0"/>
    <xf numFmtId="41" fontId="7"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177" fontId="11" fillId="0" borderId="0" applyFont="0" applyFill="0" applyBorder="0" applyAlignment="0" applyProtection="0"/>
    <xf numFmtId="0" fontId="12" fillId="17" borderId="0" applyNumberFormat="0" applyBorder="0" applyAlignment="0" applyProtection="0">
      <alignment vertical="center"/>
    </xf>
    <xf numFmtId="0" fontId="13" fillId="0" borderId="5" applyNumberFormat="0" applyFill="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53" fillId="4" borderId="0" applyNumberFormat="0" applyBorder="0" applyAlignment="0" applyProtection="0">
      <alignment vertical="center"/>
    </xf>
    <xf numFmtId="0" fontId="14" fillId="4" borderId="0" applyNumberFormat="0" applyBorder="0" applyAlignment="0" applyProtection="0">
      <alignment vertical="center"/>
    </xf>
    <xf numFmtId="0" fontId="53"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9" fontId="11" fillId="0" borderId="0" applyFont="0" applyFill="0" applyBorder="0" applyAlignment="0" applyProtection="0"/>
    <xf numFmtId="9" fontId="7"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xf numFmtId="9" fontId="58" fillId="0" borderId="0" applyFont="0" applyFill="0" applyBorder="0" applyAlignment="0" applyProtection="0"/>
    <xf numFmtId="9" fontId="3" fillId="0" borderId="0" applyNumberFormat="0" applyFont="0" applyFill="0" applyBorder="0" applyAlignment="0" applyProtection="0"/>
    <xf numFmtId="9" fontId="4" fillId="0" borderId="0" applyFont="0" applyFill="0" applyBorder="0" applyAlignment="0" applyProtection="0">
      <alignment vertical="center"/>
    </xf>
    <xf numFmtId="0" fontId="15" fillId="18" borderId="6" applyNumberFormat="0" applyAlignment="0" applyProtection="0">
      <alignment vertical="center"/>
    </xf>
    <xf numFmtId="38" fontId="56" fillId="0" borderId="0" applyFont="0" applyFill="0" applyBorder="0" applyAlignment="0" applyProtection="0"/>
    <xf numFmtId="181" fontId="16" fillId="0" borderId="0" applyFont="0" applyFill="0" applyBorder="0" applyAlignment="0" applyProtection="0"/>
    <xf numFmtId="0" fontId="17" fillId="0" borderId="7" applyNumberFormat="0" applyFill="0" applyAlignment="0" applyProtection="0">
      <alignment vertical="center"/>
    </xf>
    <xf numFmtId="0" fontId="7" fillId="19" borderId="8" applyNumberFormat="0" applyFont="0" applyAlignment="0" applyProtection="0">
      <alignment vertical="center"/>
    </xf>
    <xf numFmtId="0" fontId="67"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23" borderId="0" applyNumberFormat="0" applyBorder="0" applyAlignment="0" applyProtection="0">
      <alignment vertical="center"/>
    </xf>
    <xf numFmtId="0" fontId="59" fillId="0" borderId="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3" fillId="7" borderId="6" applyNumberFormat="0" applyAlignment="0" applyProtection="0">
      <alignment vertical="center"/>
    </xf>
    <xf numFmtId="0" fontId="24" fillId="18" borderId="12" applyNumberFormat="0" applyAlignment="0" applyProtection="0">
      <alignment vertical="center"/>
    </xf>
    <xf numFmtId="0" fontId="25" fillId="24" borderId="13" applyNumberFormat="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60" fillId="3" borderId="0" applyNumberFormat="0" applyBorder="0" applyAlignment="0" applyProtection="0">
      <alignment vertical="center"/>
    </xf>
    <xf numFmtId="0" fontId="60" fillId="3" borderId="0" applyNumberFormat="0" applyBorder="0" applyAlignment="0" applyProtection="0">
      <alignment vertical="center"/>
    </xf>
    <xf numFmtId="0" fontId="54" fillId="3" borderId="0" applyNumberFormat="0" applyBorder="0" applyAlignment="0" applyProtection="0">
      <alignment vertical="center"/>
    </xf>
    <xf numFmtId="0" fontId="26" fillId="3" borderId="0" applyNumberFormat="0" applyBorder="0" applyAlignment="0" applyProtection="0">
      <alignment vertical="center"/>
    </xf>
    <xf numFmtId="0" fontId="54"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7" fillId="0" borderId="0" applyNumberFormat="0" applyFill="0" applyBorder="0" applyAlignment="0" applyProtection="0">
      <alignment vertical="center"/>
    </xf>
    <xf numFmtId="43" fontId="2"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5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6" fontId="16" fillId="0" borderId="0" applyFont="0" applyFill="0" applyBorder="0" applyAlignment="0" applyProtection="0"/>
    <xf numFmtId="43" fontId="1" fillId="0" borderId="0" applyFont="0" applyFill="0" applyBorder="0" applyAlignment="0" applyProtection="0">
      <alignment vertical="center"/>
    </xf>
    <xf numFmtId="213" fontId="7" fillId="0" borderId="0" applyFont="0" applyFill="0" applyBorder="0" applyAlignment="0" applyProtection="0">
      <alignment vertical="center"/>
    </xf>
    <xf numFmtId="0" fontId="65" fillId="0" borderId="0">
      <alignment vertical="center"/>
    </xf>
    <xf numFmtId="0" fontId="121" fillId="0" borderId="0">
      <alignment vertical="center"/>
    </xf>
    <xf numFmtId="0" fontId="65" fillId="0" borderId="0">
      <alignment vertical="center"/>
    </xf>
    <xf numFmtId="0" fontId="122" fillId="0" borderId="0">
      <alignment vertical="center"/>
    </xf>
    <xf numFmtId="0" fontId="11" fillId="0" borderId="0"/>
    <xf numFmtId="0" fontId="7" fillId="0" borderId="0">
      <alignment vertical="center"/>
    </xf>
    <xf numFmtId="43" fontId="7" fillId="0" borderId="0" applyFont="0" applyFill="0" applyBorder="0" applyAlignment="0" applyProtection="0"/>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6" fontId="16"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cellStyleXfs>
  <cellXfs count="3253">
    <xf numFmtId="0" fontId="0" fillId="0" borderId="0" xfId="0"/>
    <xf numFmtId="0" fontId="41" fillId="0" borderId="0" xfId="128" applyFont="1" applyFill="1" applyAlignment="1">
      <alignment horizontal="centerContinuous"/>
    </xf>
    <xf numFmtId="0" fontId="29" fillId="0" borderId="0" xfId="128" applyFont="1" applyFill="1" applyAlignment="1">
      <alignment horizontal="centerContinuous"/>
    </xf>
    <xf numFmtId="0" fontId="29" fillId="0" borderId="0" xfId="128" applyFont="1" applyFill="1"/>
    <xf numFmtId="0" fontId="45" fillId="0" borderId="0" xfId="128" applyFont="1" applyFill="1" applyAlignment="1">
      <alignment horizontal="centerContinuous"/>
    </xf>
    <xf numFmtId="0" fontId="46" fillId="0" borderId="0" xfId="128" applyFont="1" applyFill="1" applyAlignment="1">
      <alignment horizontal="centerContinuous"/>
    </xf>
    <xf numFmtId="0" fontId="47" fillId="0" borderId="0" xfId="128" applyFont="1" applyFill="1"/>
    <xf numFmtId="0" fontId="29" fillId="0" borderId="0" xfId="93" applyFont="1" applyFill="1" applyBorder="1" applyAlignment="1" applyProtection="1">
      <alignment vertical="center"/>
    </xf>
    <xf numFmtId="0" fontId="11" fillId="0" borderId="0" xfId="93" applyFont="1" applyFill="1" applyBorder="1" applyAlignment="1" applyProtection="1">
      <alignment vertical="center"/>
    </xf>
    <xf numFmtId="179" fontId="29" fillId="0" borderId="0" xfId="124" applyNumberFormat="1" applyFont="1" applyFill="1" applyAlignment="1" applyProtection="1"/>
    <xf numFmtId="0" fontId="11" fillId="0" borderId="0" xfId="93" applyFont="1" applyFill="1" applyAlignment="1" applyProtection="1">
      <alignment horizontal="center" vertical="center"/>
    </xf>
    <xf numFmtId="0" fontId="11" fillId="0" borderId="0" xfId="124" applyFont="1" applyFill="1" applyAlignment="1" applyProtection="1">
      <alignment horizontal="center"/>
    </xf>
    <xf numFmtId="0" fontId="11" fillId="0" borderId="0" xfId="96" applyFont="1" applyFill="1" applyBorder="1" applyAlignment="1" applyProtection="1">
      <alignment vertical="center"/>
    </xf>
    <xf numFmtId="0" fontId="11" fillId="0" borderId="0" xfId="124" applyFont="1" applyFill="1" applyAlignment="1">
      <alignment horizontal="center" vertical="center" wrapText="1"/>
    </xf>
    <xf numFmtId="0" fontId="11" fillId="0" borderId="0" xfId="96" applyFont="1" applyFill="1" applyBorder="1" applyAlignment="1" applyProtection="1">
      <alignment horizontal="left" vertical="top"/>
    </xf>
    <xf numFmtId="179" fontId="11" fillId="0" borderId="0" xfId="124" applyNumberFormat="1" applyFont="1" applyFill="1" applyAlignment="1" applyProtection="1"/>
    <xf numFmtId="49" fontId="73" fillId="0" borderId="139" xfId="52" applyNumberFormat="1" applyFont="1" applyFill="1" applyBorder="1" applyAlignment="1">
      <alignment horizontal="center" vertical="center" wrapText="1"/>
    </xf>
    <xf numFmtId="49" fontId="73" fillId="0" borderId="32" xfId="52" applyNumberFormat="1" applyFont="1" applyFill="1" applyBorder="1" applyAlignment="1">
      <alignment horizontal="center" vertical="center" wrapText="1"/>
    </xf>
    <xf numFmtId="0" fontId="73" fillId="0" borderId="32" xfId="124" applyFont="1" applyFill="1" applyBorder="1" applyAlignment="1">
      <alignment horizontal="center" vertical="center" wrapText="1"/>
    </xf>
    <xf numFmtId="49" fontId="66" fillId="0" borderId="32" xfId="52" applyNumberFormat="1" applyFont="1" applyFill="1" applyBorder="1" applyAlignment="1">
      <alignment horizontal="center" vertical="center" wrapText="1"/>
    </xf>
    <xf numFmtId="0" fontId="66" fillId="0" borderId="32" xfId="124" applyFont="1" applyFill="1" applyBorder="1" applyAlignment="1">
      <alignment horizontal="center" vertical="center" wrapText="1"/>
    </xf>
    <xf numFmtId="0" fontId="73" fillId="0" borderId="111" xfId="61" applyFont="1" applyFill="1" applyBorder="1" applyAlignment="1">
      <alignment horizontal="left" vertical="center" wrapText="1"/>
    </xf>
    <xf numFmtId="0" fontId="73" fillId="0" borderId="111" xfId="61" applyFont="1" applyFill="1" applyBorder="1" applyAlignment="1">
      <alignment horizontal="center" vertical="center" wrapText="1"/>
    </xf>
    <xf numFmtId="0" fontId="73" fillId="0" borderId="176" xfId="61" applyFont="1" applyFill="1" applyBorder="1" applyAlignment="1">
      <alignment horizontal="center" vertical="center" wrapText="1"/>
    </xf>
    <xf numFmtId="0" fontId="66" fillId="0" borderId="0" xfId="128" applyFont="1" applyFill="1"/>
    <xf numFmtId="184" fontId="73" fillId="26" borderId="18" xfId="0" applyNumberFormat="1" applyFont="1" applyFill="1" applyBorder="1" applyAlignment="1">
      <alignment horizontal="center" vertical="center"/>
    </xf>
    <xf numFmtId="184" fontId="73" fillId="32" borderId="18" xfId="0" applyNumberFormat="1" applyFont="1" applyFill="1" applyBorder="1" applyAlignment="1">
      <alignment horizontal="center" vertical="center"/>
    </xf>
    <xf numFmtId="0" fontId="73" fillId="0" borderId="0" xfId="124" applyFont="1" applyFill="1" applyAlignment="1">
      <alignment vertical="center" wrapText="1"/>
    </xf>
    <xf numFmtId="0" fontId="77" fillId="0" borderId="0" xfId="92" applyFont="1">
      <alignment vertical="center"/>
    </xf>
    <xf numFmtId="0" fontId="77" fillId="0" borderId="0" xfId="104" applyFont="1" applyProtection="1"/>
    <xf numFmtId="0" fontId="73" fillId="0" borderId="3" xfId="124" applyFont="1" applyFill="1" applyBorder="1" applyAlignment="1">
      <alignment vertical="center" wrapText="1"/>
    </xf>
    <xf numFmtId="0" fontId="77" fillId="0" borderId="0" xfId="98" applyFont="1" applyProtection="1"/>
    <xf numFmtId="0" fontId="77" fillId="0" borderId="0" xfId="93" applyFont="1" applyProtection="1"/>
    <xf numFmtId="0" fontId="77" fillId="0" borderId="0" xfId="106" applyFont="1" applyFill="1" applyProtection="1"/>
    <xf numFmtId="0" fontId="73" fillId="0" borderId="0" xfId="0" applyFont="1" applyAlignment="1">
      <alignment wrapText="1"/>
    </xf>
    <xf numFmtId="0" fontId="66" fillId="0" borderId="0" xfId="124" applyFont="1">
      <alignment vertical="center"/>
    </xf>
    <xf numFmtId="0" fontId="78" fillId="0" borderId="0" xfId="0" applyFont="1"/>
    <xf numFmtId="0" fontId="73" fillId="0" borderId="0" xfId="107" applyFont="1" applyFill="1" applyAlignment="1">
      <alignment vertical="center" wrapText="1"/>
    </xf>
    <xf numFmtId="0" fontId="79" fillId="0" borderId="0" xfId="61" applyFont="1"/>
    <xf numFmtId="0" fontId="79" fillId="0" borderId="0" xfId="137" applyFont="1" applyAlignment="1">
      <alignment vertical="center"/>
    </xf>
    <xf numFmtId="0" fontId="77" fillId="0" borderId="0" xfId="131" applyFont="1"/>
    <xf numFmtId="0" fontId="80" fillId="0" borderId="0" xfId="124" applyFont="1">
      <alignment vertical="center"/>
    </xf>
    <xf numFmtId="0" fontId="73" fillId="0" borderId="0" xfId="166" applyFont="1" applyAlignment="1">
      <alignment vertical="center"/>
    </xf>
    <xf numFmtId="0" fontId="73" fillId="0" borderId="0" xfId="0" applyFont="1" applyFill="1" applyAlignment="1">
      <alignment wrapText="1"/>
    </xf>
    <xf numFmtId="0" fontId="79" fillId="0" borderId="0" xfId="0" applyFont="1"/>
    <xf numFmtId="0" fontId="80" fillId="0" borderId="0" xfId="0" applyFont="1"/>
    <xf numFmtId="0" fontId="80" fillId="0" borderId="0" xfId="93" applyFont="1" applyFill="1" applyAlignment="1" applyProtection="1">
      <alignment vertical="center"/>
    </xf>
    <xf numFmtId="0" fontId="78" fillId="0" borderId="0" xfId="52" applyFont="1"/>
    <xf numFmtId="0" fontId="66" fillId="0" borderId="0" xfId="0" applyFont="1"/>
    <xf numFmtId="0" fontId="81" fillId="0" borderId="0" xfId="0" applyFont="1"/>
    <xf numFmtId="0" fontId="80" fillId="0" borderId="0" xfId="105" applyFont="1" applyFill="1" applyBorder="1" applyAlignment="1">
      <alignment vertical="center"/>
    </xf>
    <xf numFmtId="0" fontId="80" fillId="0" borderId="0" xfId="93" applyFont="1" applyFill="1" applyBorder="1" applyAlignment="1">
      <alignment vertical="center"/>
    </xf>
    <xf numFmtId="0" fontId="73" fillId="0" borderId="0" xfId="61" applyFont="1"/>
    <xf numFmtId="0" fontId="77" fillId="0" borderId="0" xfId="0" applyFont="1" applyFill="1"/>
    <xf numFmtId="0" fontId="73" fillId="0" borderId="0" xfId="124" applyFont="1" applyFill="1" applyBorder="1" applyAlignment="1">
      <alignment horizontal="left" wrapText="1"/>
    </xf>
    <xf numFmtId="0" fontId="73" fillId="0" borderId="0" xfId="141" applyFont="1" applyFill="1" applyAlignment="1">
      <alignment horizontal="right"/>
    </xf>
    <xf numFmtId="0" fontId="73" fillId="0" borderId="0" xfId="0" applyFont="1" applyAlignment="1">
      <alignment vertical="center" wrapText="1"/>
    </xf>
    <xf numFmtId="0" fontId="73" fillId="0" borderId="0" xfId="93" applyFont="1" applyFill="1" applyBorder="1" applyAlignment="1" applyProtection="1">
      <alignment horizontal="center" vertical="center" wrapText="1"/>
    </xf>
    <xf numFmtId="0" fontId="73" fillId="0" borderId="0" xfId="124" applyFont="1" applyFill="1" applyBorder="1" applyAlignment="1" applyProtection="1">
      <alignment vertical="center" wrapText="1"/>
    </xf>
    <xf numFmtId="0" fontId="73" fillId="0" borderId="0" xfId="96" applyFont="1" applyAlignment="1" applyProtection="1">
      <alignment vertical="center" wrapText="1"/>
    </xf>
    <xf numFmtId="0" fontId="77" fillId="0" borderId="0" xfId="144" applyFont="1" applyFill="1"/>
    <xf numFmtId="0" fontId="77" fillId="0" borderId="0" xfId="144" applyFont="1" applyFill="1" applyAlignment="1">
      <alignment horizontal="right"/>
    </xf>
    <xf numFmtId="0" fontId="77" fillId="0" borderId="0" xfId="110" applyFont="1" applyFill="1" applyAlignment="1"/>
    <xf numFmtId="0" fontId="77" fillId="0" borderId="0" xfId="109" applyFont="1" applyFill="1" applyAlignment="1"/>
    <xf numFmtId="0" fontId="77" fillId="0" borderId="0" xfId="158" applyFont="1" applyFill="1" applyAlignment="1"/>
    <xf numFmtId="0" fontId="77" fillId="0" borderId="0" xfId="153" applyFont="1" applyFill="1" applyAlignment="1">
      <alignment vertical="center"/>
    </xf>
    <xf numFmtId="179" fontId="77" fillId="0" borderId="0" xfId="158" applyNumberFormat="1" applyFont="1" applyFill="1" applyAlignment="1"/>
    <xf numFmtId="179" fontId="77" fillId="0" borderId="0" xfId="158" applyNumberFormat="1" applyFont="1" applyFill="1"/>
    <xf numFmtId="0" fontId="77" fillId="0" borderId="0" xfId="142" applyFont="1" applyFill="1" applyAlignment="1"/>
    <xf numFmtId="0" fontId="77" fillId="0" borderId="0" xfId="155" applyFont="1" applyFill="1"/>
    <xf numFmtId="179" fontId="77" fillId="0" borderId="0" xfId="142" applyNumberFormat="1" applyFont="1" applyFill="1" applyAlignment="1"/>
    <xf numFmtId="179" fontId="77" fillId="0" borderId="0" xfId="155" applyNumberFormat="1" applyFont="1" applyFill="1"/>
    <xf numFmtId="0" fontId="77" fillId="0" borderId="0" xfId="140" applyFont="1" applyFill="1" applyAlignment="1">
      <alignment horizontal="left" vertical="center"/>
    </xf>
    <xf numFmtId="0" fontId="80" fillId="0" borderId="0" xfId="140" applyFont="1" applyFill="1" applyAlignment="1">
      <alignment horizontal="left" vertical="center"/>
    </xf>
    <xf numFmtId="0" fontId="80" fillId="0" borderId="0" xfId="153" applyFont="1" applyFill="1" applyAlignment="1">
      <alignment vertical="center"/>
    </xf>
    <xf numFmtId="0" fontId="77" fillId="0" borderId="0" xfId="136" applyFont="1" applyFill="1" applyAlignment="1">
      <alignment vertical="center"/>
    </xf>
    <xf numFmtId="0" fontId="77" fillId="0" borderId="0" xfId="0" applyFont="1" applyFill="1" applyAlignment="1">
      <alignment horizontal="left" vertical="center"/>
    </xf>
    <xf numFmtId="0" fontId="80" fillId="0" borderId="0" xfId="107" applyFont="1" applyAlignment="1">
      <alignment vertical="center"/>
    </xf>
    <xf numFmtId="0" fontId="80" fillId="0" borderId="0" xfId="107" applyFont="1" applyFill="1"/>
    <xf numFmtId="0" fontId="80" fillId="0" borderId="0" xfId="51" applyFont="1">
      <alignment vertical="center"/>
    </xf>
    <xf numFmtId="0" fontId="80" fillId="0" borderId="0" xfId="107" applyFont="1" applyFill="1" applyAlignment="1">
      <alignment vertical="center"/>
    </xf>
    <xf numFmtId="0" fontId="73" fillId="0" borderId="0" xfId="107" applyFont="1" applyAlignment="1">
      <alignment vertical="center" wrapText="1"/>
    </xf>
    <xf numFmtId="0" fontId="73" fillId="0" borderId="0" xfId="107" applyNumberFormat="1" applyFont="1" applyFill="1" applyAlignment="1">
      <alignment vertical="center" wrapText="1"/>
    </xf>
    <xf numFmtId="0" fontId="73" fillId="0" borderId="0" xfId="115" applyFont="1" applyFill="1" applyAlignment="1">
      <alignment vertical="center" wrapText="1"/>
    </xf>
    <xf numFmtId="0" fontId="73" fillId="0" borderId="0" xfId="124" applyFont="1" applyAlignment="1">
      <alignment vertical="center" wrapText="1"/>
    </xf>
    <xf numFmtId="0" fontId="82" fillId="0" borderId="0" xfId="145" applyFont="1" applyAlignment="1">
      <alignment horizontal="center" vertical="center" wrapText="1"/>
    </xf>
    <xf numFmtId="0" fontId="73" fillId="0" borderId="0" xfId="129" applyFont="1" applyAlignment="1">
      <alignment vertical="center" wrapText="1"/>
    </xf>
    <xf numFmtId="0" fontId="73" fillId="0" borderId="0" xfId="116" applyFont="1" applyFill="1" applyAlignment="1">
      <alignment vertical="center" wrapText="1"/>
    </xf>
    <xf numFmtId="0" fontId="83" fillId="0" borderId="0" xfId="161" applyFont="1" applyFill="1" applyAlignment="1"/>
    <xf numFmtId="0" fontId="83" fillId="0" borderId="0" xfId="161" applyFont="1" applyFill="1" applyAlignment="1">
      <alignment horizontal="left" vertical="center"/>
    </xf>
    <xf numFmtId="0" fontId="73" fillId="0" borderId="0" xfId="125" applyFont="1" applyFill="1" applyAlignment="1">
      <alignment vertical="center" wrapText="1"/>
    </xf>
    <xf numFmtId="0" fontId="77" fillId="0" borderId="0" xfId="0" applyFont="1" applyFill="1" applyAlignment="1"/>
    <xf numFmtId="0" fontId="77" fillId="0" borderId="0" xfId="107" applyFont="1" applyFill="1"/>
    <xf numFmtId="0" fontId="73" fillId="0" borderId="0" xfId="157" applyFont="1" applyFill="1" applyBorder="1" applyAlignment="1">
      <alignment horizontal="center" vertical="center" wrapText="1"/>
    </xf>
    <xf numFmtId="0" fontId="66" fillId="0" borderId="0" xfId="163" applyFont="1" applyFill="1" applyAlignment="1"/>
    <xf numFmtId="0" fontId="73" fillId="0" borderId="0" xfId="160" applyFont="1" applyAlignment="1">
      <alignment wrapText="1"/>
    </xf>
    <xf numFmtId="0" fontId="73" fillId="0" borderId="0" xfId="157" applyFont="1" applyFill="1" applyAlignment="1">
      <alignment vertical="center" wrapText="1"/>
    </xf>
    <xf numFmtId="0" fontId="66" fillId="0" borderId="0" xfId="157" applyFont="1" applyFill="1" applyAlignment="1">
      <alignment vertical="center"/>
    </xf>
    <xf numFmtId="0" fontId="84" fillId="0" borderId="18" xfId="157" applyFont="1" applyFill="1" applyBorder="1" applyAlignment="1">
      <alignment horizontal="center" vertical="center" wrapText="1"/>
    </xf>
    <xf numFmtId="0" fontId="73" fillId="0" borderId="0" xfId="157" applyFont="1" applyFill="1" applyAlignment="1">
      <alignment horizontal="distributed" vertical="center" wrapText="1"/>
    </xf>
    <xf numFmtId="0" fontId="84" fillId="0" borderId="18" xfId="157" quotePrefix="1" applyFont="1" applyFill="1" applyBorder="1" applyAlignment="1">
      <alignment horizontal="center" vertical="center" wrapText="1"/>
    </xf>
    <xf numFmtId="197" fontId="73" fillId="0" borderId="18" xfId="157" applyNumberFormat="1" applyFont="1" applyFill="1" applyBorder="1" applyAlignment="1">
      <alignment horizontal="center" vertical="center" wrapText="1"/>
    </xf>
    <xf numFmtId="197" fontId="73" fillId="0" borderId="18" xfId="157" applyNumberFormat="1" applyFont="1" applyFill="1" applyBorder="1" applyAlignment="1">
      <alignment horizontal="left" vertical="center" wrapText="1"/>
    </xf>
    <xf numFmtId="197" fontId="73" fillId="0" borderId="18" xfId="157" quotePrefix="1" applyNumberFormat="1" applyFont="1" applyFill="1" applyBorder="1" applyAlignment="1" applyProtection="1">
      <alignment horizontal="center" vertical="center" wrapText="1"/>
      <protection locked="0"/>
    </xf>
    <xf numFmtId="197" fontId="73" fillId="0" borderId="18" xfId="0" applyNumberFormat="1" applyFont="1" applyFill="1" applyBorder="1" applyAlignment="1" applyProtection="1">
      <alignment horizontal="center" vertical="center" wrapText="1"/>
    </xf>
    <xf numFmtId="197" fontId="73" fillId="0" borderId="18" xfId="157" applyNumberFormat="1" applyFont="1" applyFill="1" applyBorder="1" applyAlignment="1" applyProtection="1">
      <alignment horizontal="left" vertical="center" wrapText="1"/>
      <protection locked="0"/>
    </xf>
    <xf numFmtId="197" fontId="73" fillId="0" borderId="18" xfId="157" quotePrefix="1" applyNumberFormat="1" applyFont="1" applyFill="1" applyBorder="1" applyAlignment="1" applyProtection="1">
      <alignment horizontal="left" vertical="center" wrapText="1"/>
      <protection locked="0"/>
    </xf>
    <xf numFmtId="14" fontId="73" fillId="0" borderId="0" xfId="157" applyNumberFormat="1" applyFont="1" applyFill="1" applyAlignment="1">
      <alignment horizontal="left" vertical="center" wrapText="1"/>
    </xf>
    <xf numFmtId="197" fontId="73" fillId="0" borderId="18" xfId="157" applyNumberFormat="1" applyFont="1" applyFill="1" applyBorder="1" applyAlignment="1" applyProtection="1">
      <alignment horizontal="center" vertical="center" wrapText="1"/>
      <protection locked="0"/>
    </xf>
    <xf numFmtId="0" fontId="73" fillId="0" borderId="18" xfId="157" applyFont="1" applyFill="1" applyBorder="1" applyAlignment="1">
      <alignment horizontal="left" vertical="center" wrapText="1"/>
    </xf>
    <xf numFmtId="197" fontId="73" fillId="0" borderId="18" xfId="157" applyNumberFormat="1" applyFont="1" applyFill="1" applyBorder="1" applyAlignment="1" applyProtection="1">
      <alignment horizontal="center" vertical="center" wrapText="1"/>
    </xf>
    <xf numFmtId="0" fontId="73" fillId="0" borderId="18" xfId="114" applyFont="1" applyFill="1" applyBorder="1" applyAlignment="1">
      <alignment vertical="center" wrapText="1"/>
    </xf>
    <xf numFmtId="0" fontId="73" fillId="0" borderId="18" xfId="157" applyFont="1" applyFill="1" applyBorder="1" applyAlignment="1">
      <alignment vertical="center" wrapText="1"/>
    </xf>
    <xf numFmtId="0" fontId="73" fillId="0" borderId="18" xfId="145" applyFont="1" applyFill="1" applyBorder="1" applyAlignment="1">
      <alignment vertical="center" wrapText="1"/>
    </xf>
    <xf numFmtId="0" fontId="73" fillId="0" borderId="18" xfId="0" applyFont="1" applyFill="1" applyBorder="1" applyAlignment="1">
      <alignment horizontal="left" vertical="center" wrapText="1"/>
    </xf>
    <xf numFmtId="197" fontId="73" fillId="0" borderId="18" xfId="0" quotePrefix="1" applyNumberFormat="1" applyFont="1" applyFill="1" applyBorder="1" applyAlignment="1" applyProtection="1">
      <alignment horizontal="center" vertical="center" wrapText="1"/>
      <protection locked="0"/>
    </xf>
    <xf numFmtId="197" fontId="73" fillId="0" borderId="18" xfId="0" applyNumberFormat="1" applyFont="1" applyFill="1" applyBorder="1" applyAlignment="1">
      <alignment horizontal="center" vertical="center" wrapText="1"/>
    </xf>
    <xf numFmtId="0" fontId="73" fillId="0" borderId="0" xfId="0" applyFont="1" applyFill="1" applyAlignment="1">
      <alignment vertical="center" wrapText="1"/>
    </xf>
    <xf numFmtId="0" fontId="73" fillId="0" borderId="18" xfId="119" applyFont="1" applyFill="1" applyBorder="1" applyAlignment="1">
      <alignment wrapText="1"/>
    </xf>
    <xf numFmtId="0" fontId="73" fillId="0" borderId="18" xfId="119" applyFont="1" applyFill="1" applyBorder="1" applyAlignment="1">
      <alignment vertical="center" wrapText="1"/>
    </xf>
    <xf numFmtId="197" fontId="66" fillId="0" borderId="18" xfId="157" applyNumberFormat="1" applyFont="1" applyFill="1" applyBorder="1" applyAlignment="1">
      <alignment horizontal="center" vertical="center" wrapText="1"/>
    </xf>
    <xf numFmtId="197" fontId="73" fillId="0" borderId="18" xfId="156" applyNumberFormat="1" applyFont="1" applyFill="1" applyBorder="1" applyAlignment="1" applyProtection="1">
      <alignment horizontal="center" vertical="center" wrapText="1"/>
    </xf>
    <xf numFmtId="197" fontId="66" fillId="0" borderId="18" xfId="0" applyNumberFormat="1" applyFont="1" applyFill="1" applyBorder="1" applyAlignment="1">
      <alignment horizontal="center" vertical="center" wrapText="1"/>
    </xf>
    <xf numFmtId="197" fontId="66" fillId="0" borderId="1" xfId="0" applyNumberFormat="1" applyFont="1" applyFill="1" applyBorder="1" applyAlignment="1" applyProtection="1">
      <alignment horizontal="center" vertical="center" wrapText="1"/>
    </xf>
    <xf numFmtId="0" fontId="73" fillId="0" borderId="0" xfId="157" applyFont="1" applyFill="1" applyBorder="1" applyAlignment="1" applyProtection="1">
      <alignment horizontal="center" vertical="center" wrapText="1"/>
      <protection locked="0"/>
    </xf>
    <xf numFmtId="197" fontId="73" fillId="0" borderId="0" xfId="157" applyNumberFormat="1" applyFont="1" applyFill="1" applyBorder="1" applyAlignment="1">
      <alignment horizontal="center" vertical="center" wrapText="1"/>
    </xf>
    <xf numFmtId="0" fontId="73" fillId="0" borderId="0" xfId="157" applyFont="1" applyFill="1" applyBorder="1" applyAlignment="1">
      <alignment horizontal="left" vertical="center"/>
    </xf>
    <xf numFmtId="0" fontId="73" fillId="0" borderId="0" xfId="157" applyFont="1" applyFill="1" applyAlignment="1">
      <alignment horizontal="center" vertical="center" wrapText="1"/>
    </xf>
    <xf numFmtId="0" fontId="73" fillId="0" borderId="0" xfId="157" applyFont="1" applyFill="1" applyAlignment="1">
      <alignment horizontal="left" vertical="center"/>
    </xf>
    <xf numFmtId="0" fontId="66" fillId="0" borderId="0" xfId="157" applyFont="1" applyFill="1" applyAlignment="1">
      <alignment horizontal="left" vertical="center"/>
    </xf>
    <xf numFmtId="0" fontId="73" fillId="0" borderId="0" xfId="0" applyFont="1" applyAlignment="1"/>
    <xf numFmtId="0" fontId="73" fillId="0" borderId="0" xfId="157" applyFont="1" applyFill="1" applyAlignment="1">
      <alignment horizontal="left" vertical="center" wrapText="1"/>
    </xf>
    <xf numFmtId="0" fontId="81" fillId="0" borderId="0" xfId="0" applyFont="1" applyAlignment="1">
      <alignment horizontal="center" vertical="center"/>
    </xf>
    <xf numFmtId="0" fontId="73" fillId="0" borderId="0" xfId="0" applyFont="1"/>
    <xf numFmtId="0" fontId="86" fillId="0" borderId="0" xfId="0" applyFont="1"/>
    <xf numFmtId="177" fontId="73" fillId="0" borderId="0" xfId="181" applyFont="1"/>
    <xf numFmtId="0" fontId="84" fillId="0" borderId="18" xfId="0" applyFont="1" applyBorder="1" applyAlignment="1">
      <alignment horizontal="center" vertical="center" wrapText="1"/>
    </xf>
    <xf numFmtId="0" fontId="81" fillId="0" borderId="0" xfId="0" applyFont="1" applyAlignment="1">
      <alignment wrapText="1"/>
    </xf>
    <xf numFmtId="188" fontId="84" fillId="0" borderId="18" xfId="0" applyNumberFormat="1" applyFont="1" applyBorder="1" applyAlignment="1">
      <alignment horizontal="center" vertical="center" wrapText="1"/>
    </xf>
    <xf numFmtId="188" fontId="81" fillId="0" borderId="0" xfId="0" applyNumberFormat="1" applyFont="1" applyAlignment="1">
      <alignment wrapText="1"/>
    </xf>
    <xf numFmtId="177" fontId="73" fillId="0" borderId="18" xfId="181" applyNumberFormat="1" applyFont="1" applyBorder="1" applyAlignment="1">
      <alignment horizontal="center" vertical="center" wrapText="1"/>
    </xf>
    <xf numFmtId="184" fontId="73" fillId="0" borderId="18" xfId="0" applyNumberFormat="1" applyFont="1" applyBorder="1" applyAlignment="1">
      <alignment horizontal="center" vertical="center"/>
    </xf>
    <xf numFmtId="177" fontId="73" fillId="0" borderId="18" xfId="181" applyFont="1" applyBorder="1" applyAlignment="1">
      <alignment horizontal="right" vertical="center"/>
    </xf>
    <xf numFmtId="200" fontId="73" fillId="32" borderId="18" xfId="181" applyNumberFormat="1" applyFont="1" applyFill="1" applyBorder="1" applyAlignment="1">
      <alignment horizontal="center" vertical="center" wrapText="1"/>
    </xf>
    <xf numFmtId="0" fontId="88" fillId="0" borderId="0" xfId="0" applyFont="1" applyAlignment="1">
      <alignment horizontal="left" vertical="center"/>
    </xf>
    <xf numFmtId="177" fontId="81" fillId="0" borderId="0" xfId="181" applyNumberFormat="1" applyFont="1"/>
    <xf numFmtId="177" fontId="81" fillId="0" borderId="0" xfId="181" applyFont="1" applyBorder="1"/>
    <xf numFmtId="222" fontId="81" fillId="0" borderId="0" xfId="0" applyNumberFormat="1" applyFont="1"/>
    <xf numFmtId="220" fontId="81" fillId="0" borderId="0" xfId="0" applyNumberFormat="1" applyFont="1"/>
    <xf numFmtId="184" fontId="81" fillId="0" borderId="0" xfId="0" applyNumberFormat="1" applyFont="1" applyBorder="1" applyAlignment="1">
      <alignment horizontal="center" vertical="center"/>
    </xf>
    <xf numFmtId="0" fontId="73" fillId="0" borderId="0" xfId="124" applyFont="1" applyFill="1" applyAlignment="1" applyProtection="1">
      <alignment vertical="center"/>
      <protection locked="0"/>
    </xf>
    <xf numFmtId="0" fontId="73" fillId="0" borderId="0" xfId="93" applyFont="1" applyFill="1" applyBorder="1" applyAlignment="1" applyProtection="1">
      <alignment horizontal="center" vertical="center" wrapText="1"/>
      <protection locked="0"/>
    </xf>
    <xf numFmtId="0" fontId="86" fillId="0" borderId="0" xfId="124" applyFont="1" applyFill="1" applyAlignment="1" applyProtection="1">
      <alignment horizontal="left" vertical="center"/>
    </xf>
    <xf numFmtId="0" fontId="73" fillId="0" borderId="0" xfId="93" applyFont="1" applyFill="1" applyAlignment="1" applyProtection="1">
      <alignment vertical="center" wrapText="1"/>
    </xf>
    <xf numFmtId="0" fontId="73" fillId="0" borderId="0" xfId="93" applyFont="1" applyFill="1" applyAlignment="1" applyProtection="1">
      <alignment horizontal="center" vertical="center" wrapText="1"/>
    </xf>
    <xf numFmtId="199" fontId="73" fillId="0" borderId="0" xfId="61" applyNumberFormat="1" applyFont="1" applyFill="1" applyAlignment="1">
      <alignment horizontal="right" vertical="center" wrapText="1"/>
    </xf>
    <xf numFmtId="0" fontId="84" fillId="0" borderId="236" xfId="124" applyFont="1" applyFill="1" applyBorder="1" applyAlignment="1">
      <alignment horizontal="center" vertical="center" wrapText="1"/>
    </xf>
    <xf numFmtId="0" fontId="84" fillId="0" borderId="135" xfId="124" applyFont="1" applyFill="1" applyBorder="1" applyAlignment="1">
      <alignment horizontal="center" vertical="center" wrapText="1"/>
    </xf>
    <xf numFmtId="0" fontId="84" fillId="0" borderId="237" xfId="124" applyFont="1" applyFill="1" applyBorder="1" applyAlignment="1">
      <alignment horizontal="center" vertical="center" wrapText="1"/>
    </xf>
    <xf numFmtId="0" fontId="73" fillId="0" borderId="0" xfId="124" applyFont="1" applyFill="1" applyBorder="1" applyAlignment="1">
      <alignment vertical="center" wrapText="1"/>
    </xf>
    <xf numFmtId="0" fontId="73" fillId="0" borderId="139" xfId="61" applyFont="1" applyFill="1" applyBorder="1" applyAlignment="1">
      <alignment horizontal="center" vertical="center" wrapText="1"/>
    </xf>
    <xf numFmtId="0" fontId="73" fillId="0" borderId="32" xfId="61" applyFont="1" applyFill="1" applyBorder="1" applyAlignment="1">
      <alignment horizontal="center" vertical="center" wrapText="1"/>
    </xf>
    <xf numFmtId="177" fontId="81" fillId="0" borderId="32" xfId="181" applyFont="1" applyFill="1" applyBorder="1" applyAlignment="1" applyProtection="1">
      <alignment horizontal="center" vertical="center" wrapText="1"/>
      <protection locked="0"/>
    </xf>
    <xf numFmtId="177" fontId="81" fillId="0" borderId="32" xfId="181" applyFont="1" applyFill="1" applyBorder="1" applyAlignment="1">
      <alignment horizontal="center" vertical="center" wrapText="1"/>
    </xf>
    <xf numFmtId="9" fontId="73" fillId="0" borderId="32" xfId="214" applyFont="1" applyFill="1" applyBorder="1" applyAlignment="1">
      <alignment horizontal="center" vertical="center" wrapText="1"/>
    </xf>
    <xf numFmtId="200" fontId="73" fillId="0" borderId="32" xfId="272" applyNumberFormat="1" applyFont="1" applyFill="1" applyBorder="1" applyAlignment="1">
      <alignment horizontal="center" vertical="center" wrapText="1"/>
    </xf>
    <xf numFmtId="0" fontId="84" fillId="0" borderId="238" xfId="124" applyFont="1" applyFill="1" applyBorder="1" applyAlignment="1">
      <alignment horizontal="center" vertical="center" wrapText="1"/>
    </xf>
    <xf numFmtId="191" fontId="73" fillId="0" borderId="281" xfId="52" applyNumberFormat="1" applyFont="1" applyFill="1" applyBorder="1" applyAlignment="1">
      <alignment horizontal="left" vertical="center" wrapText="1"/>
    </xf>
    <xf numFmtId="0" fontId="73" fillId="0" borderId="235" xfId="124" applyFont="1" applyFill="1" applyBorder="1" applyAlignment="1">
      <alignment horizontal="center" vertical="center" wrapText="1"/>
    </xf>
    <xf numFmtId="0" fontId="73" fillId="0" borderId="139" xfId="50" quotePrefix="1" applyFont="1" applyFill="1" applyBorder="1" applyAlignment="1">
      <alignment horizontal="center" vertical="center" wrapText="1"/>
    </xf>
    <xf numFmtId="191" fontId="73" fillId="0" borderId="111" xfId="61" applyNumberFormat="1" applyFont="1" applyFill="1" applyBorder="1" applyAlignment="1">
      <alignment horizontal="left" vertical="center" wrapText="1"/>
    </xf>
    <xf numFmtId="0" fontId="66" fillId="0" borderId="32" xfId="61" applyFont="1" applyFill="1" applyBorder="1" applyAlignment="1">
      <alignment horizontal="center" vertical="center" wrapText="1"/>
    </xf>
    <xf numFmtId="177" fontId="81" fillId="0" borderId="183" xfId="181" applyFont="1" applyFill="1" applyBorder="1" applyAlignment="1">
      <alignment horizontal="center" vertical="center" wrapText="1"/>
    </xf>
    <xf numFmtId="0" fontId="73" fillId="0" borderId="183" xfId="124" applyFont="1" applyFill="1" applyBorder="1" applyAlignment="1">
      <alignment horizontal="center" vertical="center" wrapText="1"/>
    </xf>
    <xf numFmtId="200" fontId="73" fillId="0" borderId="183" xfId="272" applyNumberFormat="1" applyFont="1" applyFill="1" applyBorder="1" applyAlignment="1">
      <alignment horizontal="center" vertical="center" wrapText="1"/>
    </xf>
    <xf numFmtId="0" fontId="73" fillId="0" borderId="140" xfId="61" applyFont="1" applyFill="1" applyBorder="1" applyAlignment="1">
      <alignment horizontal="center" vertical="center" wrapText="1"/>
    </xf>
    <xf numFmtId="0" fontId="73" fillId="0" borderId="132" xfId="61" applyFont="1" applyFill="1" applyBorder="1" applyAlignment="1">
      <alignment horizontal="center" vertical="center" wrapText="1"/>
    </xf>
    <xf numFmtId="0" fontId="73" fillId="0" borderId="132" xfId="124" applyFont="1" applyFill="1" applyBorder="1" applyAlignment="1">
      <alignment horizontal="center" vertical="center" wrapText="1"/>
    </xf>
    <xf numFmtId="177" fontId="73" fillId="0" borderId="132" xfId="181" applyFont="1" applyFill="1" applyBorder="1" applyAlignment="1">
      <alignment horizontal="center" vertical="center" wrapText="1"/>
    </xf>
    <xf numFmtId="9" fontId="73" fillId="0" borderId="132" xfId="214" applyFont="1" applyFill="1" applyBorder="1" applyAlignment="1">
      <alignment horizontal="center" vertical="center" wrapText="1"/>
    </xf>
    <xf numFmtId="200" fontId="73" fillId="0" borderId="132" xfId="181" applyNumberFormat="1" applyFont="1" applyFill="1" applyBorder="1" applyAlignment="1">
      <alignment horizontal="center" vertical="center" wrapText="1"/>
    </xf>
    <xf numFmtId="0" fontId="73" fillId="0" borderId="239" xfId="61" applyFont="1" applyFill="1" applyBorder="1" applyAlignment="1">
      <alignment horizontal="center" vertical="center" wrapText="1"/>
    </xf>
    <xf numFmtId="177" fontId="73" fillId="0" borderId="34" xfId="181" applyFont="1" applyFill="1" applyBorder="1" applyAlignment="1">
      <alignment horizontal="center" vertical="center" wrapText="1"/>
    </xf>
    <xf numFmtId="9" fontId="73" fillId="0" borderId="34" xfId="214" applyFont="1" applyFill="1" applyBorder="1" applyAlignment="1">
      <alignment horizontal="center" vertical="center" wrapText="1"/>
    </xf>
    <xf numFmtId="200" fontId="73" fillId="0" borderId="34" xfId="181" applyNumberFormat="1" applyFont="1" applyFill="1" applyBorder="1" applyAlignment="1">
      <alignment horizontal="center" vertical="center" wrapText="1"/>
    </xf>
    <xf numFmtId="0" fontId="73" fillId="0" borderId="161" xfId="61" applyFont="1" applyFill="1" applyBorder="1" applyAlignment="1">
      <alignment horizontal="center" vertical="center" wrapText="1"/>
    </xf>
    <xf numFmtId="0" fontId="73" fillId="0" borderId="0" xfId="124" applyFont="1" applyFill="1" applyBorder="1" applyAlignment="1">
      <alignment vertical="center"/>
    </xf>
    <xf numFmtId="49" fontId="73" fillId="0" borderId="0" xfId="124" applyNumberFormat="1" applyFont="1" applyFill="1" applyAlignment="1" applyProtection="1">
      <alignment horizontal="left" vertical="center"/>
      <protection locked="0"/>
    </xf>
    <xf numFmtId="49" fontId="86" fillId="0" borderId="0" xfId="124" applyNumberFormat="1" applyFont="1" applyFill="1" applyAlignment="1" applyProtection="1">
      <alignment horizontal="left" vertical="center"/>
    </xf>
    <xf numFmtId="199" fontId="73" fillId="0" borderId="0" xfId="52" applyNumberFormat="1" applyFont="1" applyFill="1" applyAlignment="1">
      <alignment horizontal="right" vertical="center" wrapText="1"/>
    </xf>
    <xf numFmtId="49" fontId="84" fillId="0" borderId="236" xfId="124" applyNumberFormat="1" applyFont="1" applyFill="1" applyBorder="1" applyAlignment="1">
      <alignment horizontal="center" vertical="center" wrapText="1"/>
    </xf>
    <xf numFmtId="0" fontId="73" fillId="0" borderId="0" xfId="124" applyFont="1" applyFill="1" applyBorder="1" applyAlignment="1">
      <alignment horizontal="center" wrapText="1"/>
    </xf>
    <xf numFmtId="177" fontId="81" fillId="0" borderId="32" xfId="181" applyFont="1" applyFill="1" applyBorder="1" applyAlignment="1" applyProtection="1">
      <alignment vertical="center" wrapText="1"/>
      <protection locked="0"/>
    </xf>
    <xf numFmtId="177" fontId="81" fillId="0" borderId="32" xfId="181" applyFont="1" applyFill="1" applyBorder="1" applyAlignment="1">
      <alignment vertical="center" wrapText="1"/>
    </xf>
    <xf numFmtId="9" fontId="73" fillId="0" borderId="32" xfId="214" applyFont="1" applyFill="1" applyBorder="1" applyAlignment="1">
      <alignment vertical="center" wrapText="1"/>
    </xf>
    <xf numFmtId="0" fontId="73" fillId="0" borderId="235" xfId="124" applyFont="1" applyFill="1" applyBorder="1" applyAlignment="1">
      <alignment vertical="center" wrapText="1"/>
    </xf>
    <xf numFmtId="0" fontId="73" fillId="0" borderId="57" xfId="124" applyFont="1" applyFill="1" applyBorder="1" applyAlignment="1">
      <alignment vertical="center" wrapText="1"/>
    </xf>
    <xf numFmtId="0" fontId="66" fillId="0" borderId="56" xfId="124" applyFont="1" applyFill="1" applyBorder="1" applyAlignment="1">
      <alignment vertical="center" wrapText="1"/>
    </xf>
    <xf numFmtId="191" fontId="73" fillId="0" borderId="111" xfId="52" applyNumberFormat="1" applyFont="1" applyFill="1" applyBorder="1" applyAlignment="1">
      <alignment horizontal="left" vertical="center" wrapText="1"/>
    </xf>
    <xf numFmtId="0" fontId="73" fillId="0" borderId="0" xfId="124" quotePrefix="1" applyFont="1" applyFill="1" applyBorder="1" applyAlignment="1">
      <alignment vertical="center" wrapText="1"/>
    </xf>
    <xf numFmtId="191" fontId="81" fillId="0" borderId="111" xfId="61" applyNumberFormat="1" applyFont="1" applyFill="1" applyBorder="1" applyAlignment="1">
      <alignment horizontal="left" vertical="center" wrapText="1"/>
    </xf>
    <xf numFmtId="49" fontId="73" fillId="0" borderId="140" xfId="52" applyNumberFormat="1" applyFont="1" applyFill="1" applyBorder="1" applyAlignment="1">
      <alignment horizontal="center" vertical="center" wrapText="1"/>
    </xf>
    <xf numFmtId="49" fontId="73" fillId="0" borderId="132" xfId="52" applyNumberFormat="1" applyFont="1" applyFill="1" applyBorder="1" applyAlignment="1">
      <alignment horizontal="center" vertical="center" wrapText="1"/>
    </xf>
    <xf numFmtId="0" fontId="73" fillId="0" borderId="132" xfId="52" applyFont="1" applyFill="1" applyBorder="1" applyAlignment="1">
      <alignment horizontal="center" vertical="center" wrapText="1"/>
    </xf>
    <xf numFmtId="177" fontId="73" fillId="0" borderId="132" xfId="181" applyFont="1" applyFill="1" applyBorder="1" applyAlignment="1" applyProtection="1">
      <alignment vertical="center" wrapText="1"/>
      <protection locked="0"/>
    </xf>
    <xf numFmtId="177" fontId="73" fillId="0" borderId="132" xfId="181" applyFont="1" applyFill="1" applyBorder="1" applyAlignment="1">
      <alignment vertical="center" wrapText="1"/>
    </xf>
    <xf numFmtId="9" fontId="73" fillId="0" borderId="132" xfId="214" applyFont="1" applyFill="1" applyBorder="1" applyAlignment="1">
      <alignment vertical="center" wrapText="1"/>
    </xf>
    <xf numFmtId="191" fontId="81" fillId="0" borderId="239" xfId="52" applyNumberFormat="1" applyFont="1" applyFill="1" applyBorder="1" applyAlignment="1">
      <alignment horizontal="left" vertical="center" wrapText="1"/>
    </xf>
    <xf numFmtId="177" fontId="73" fillId="0" borderId="34" xfId="181" applyFont="1" applyFill="1" applyBorder="1" applyAlignment="1">
      <alignment vertical="center" wrapText="1"/>
    </xf>
    <xf numFmtId="9" fontId="73" fillId="0" borderId="34" xfId="214" applyFont="1" applyFill="1" applyBorder="1" applyAlignment="1">
      <alignment vertical="center" wrapText="1"/>
    </xf>
    <xf numFmtId="200" fontId="73" fillId="0" borderId="34" xfId="181" applyNumberFormat="1" applyFont="1" applyFill="1" applyBorder="1" applyAlignment="1">
      <alignment vertical="center" wrapText="1"/>
    </xf>
    <xf numFmtId="0" fontId="73" fillId="0" borderId="161" xfId="124" applyFont="1" applyFill="1" applyBorder="1" applyAlignment="1">
      <alignment vertical="center" wrapText="1"/>
    </xf>
    <xf numFmtId="49" fontId="73" fillId="0" borderId="0" xfId="124" applyNumberFormat="1" applyFont="1" applyFill="1" applyBorder="1" applyAlignment="1">
      <alignment horizontal="left" wrapText="1"/>
    </xf>
    <xf numFmtId="49" fontId="73" fillId="0" borderId="0" xfId="124" applyNumberFormat="1" applyFont="1" applyFill="1" applyBorder="1" applyAlignment="1">
      <alignment horizontal="center" vertical="center" wrapText="1"/>
    </xf>
    <xf numFmtId="49" fontId="73" fillId="0" borderId="0" xfId="124" applyNumberFormat="1" applyFont="1" applyFill="1" applyAlignment="1">
      <alignment vertical="center" wrapText="1"/>
    </xf>
    <xf numFmtId="0" fontId="77" fillId="0" borderId="0" xfId="0" applyFont="1" applyFill="1" applyProtection="1"/>
    <xf numFmtId="0" fontId="77" fillId="0" borderId="0" xfId="92" applyFont="1" applyFill="1" applyAlignment="1" applyProtection="1">
      <alignment horizontal="left"/>
    </xf>
    <xf numFmtId="179" fontId="77" fillId="0" borderId="0" xfId="98" applyNumberFormat="1" applyFont="1" applyAlignment="1" applyProtection="1">
      <alignment horizontal="right"/>
    </xf>
    <xf numFmtId="0" fontId="77" fillId="0" borderId="18" xfId="107" applyFont="1" applyFill="1" applyBorder="1" applyAlignment="1">
      <alignment horizontal="center" vertical="center" wrapText="1"/>
    </xf>
    <xf numFmtId="49" fontId="77" fillId="0" borderId="18" xfId="107" applyNumberFormat="1" applyFont="1" applyFill="1" applyBorder="1" applyAlignment="1" applyProtection="1">
      <alignment horizontal="center" vertical="center" wrapText="1"/>
    </xf>
    <xf numFmtId="49" fontId="77" fillId="0" borderId="56" xfId="107" applyNumberFormat="1" applyFont="1" applyFill="1" applyBorder="1" applyAlignment="1" applyProtection="1">
      <alignment horizontal="center" vertical="center" wrapText="1"/>
    </xf>
    <xf numFmtId="0" fontId="77" fillId="0" borderId="57" xfId="92" applyFont="1" applyBorder="1" applyAlignment="1">
      <alignment horizontal="center" vertical="center"/>
    </xf>
    <xf numFmtId="197" fontId="77" fillId="0" borderId="18" xfId="107" applyNumberFormat="1" applyFont="1" applyFill="1" applyBorder="1" applyAlignment="1" applyProtection="1">
      <alignment horizontal="center" vertical="center" wrapText="1"/>
      <protection locked="0"/>
    </xf>
    <xf numFmtId="197" fontId="77" fillId="0" borderId="18" xfId="107" applyNumberFormat="1" applyFont="1" applyFill="1" applyBorder="1" applyAlignment="1" applyProtection="1">
      <alignment horizontal="left" vertical="center" wrapText="1"/>
      <protection locked="0"/>
    </xf>
    <xf numFmtId="0" fontId="77" fillId="0" borderId="18" xfId="92" applyFont="1" applyBorder="1" applyProtection="1">
      <alignment vertical="center"/>
      <protection locked="0"/>
    </xf>
    <xf numFmtId="0" fontId="77" fillId="0" borderId="56" xfId="92" applyFont="1" applyBorder="1" applyProtection="1">
      <alignment vertical="center"/>
      <protection locked="0"/>
    </xf>
    <xf numFmtId="0" fontId="77" fillId="26" borderId="58" xfId="92" applyFont="1" applyFill="1" applyBorder="1" applyAlignment="1">
      <alignment horizontal="center" vertical="center"/>
    </xf>
    <xf numFmtId="197" fontId="77" fillId="26" borderId="59" xfId="107" applyNumberFormat="1" applyFont="1" applyFill="1" applyBorder="1" applyAlignment="1" applyProtection="1">
      <alignment horizontal="center" vertical="center" wrapText="1"/>
    </xf>
    <xf numFmtId="197" fontId="77" fillId="0" borderId="28" xfId="107" applyNumberFormat="1" applyFont="1" applyFill="1" applyBorder="1" applyAlignment="1" applyProtection="1">
      <alignment vertical="center" wrapText="1"/>
    </xf>
    <xf numFmtId="0" fontId="77" fillId="0" borderId="0" xfId="92" applyFont="1" applyAlignment="1">
      <alignment horizontal="center" vertical="center"/>
    </xf>
    <xf numFmtId="0" fontId="77" fillId="0" borderId="0" xfId="107" applyFont="1" applyFill="1" applyAlignment="1">
      <alignment vertical="center" wrapText="1"/>
    </xf>
    <xf numFmtId="0" fontId="77" fillId="0" borderId="0" xfId="104" applyFont="1" applyFill="1" applyProtection="1"/>
    <xf numFmtId="0" fontId="89" fillId="0" borderId="0" xfId="104" applyFont="1" applyFill="1" applyAlignment="1" applyProtection="1">
      <alignment horizontal="left"/>
    </xf>
    <xf numFmtId="0" fontId="77" fillId="0" borderId="24" xfId="107" applyFont="1" applyFill="1" applyBorder="1" applyAlignment="1" applyProtection="1">
      <alignment horizontal="center" vertical="center" wrapText="1"/>
    </xf>
    <xf numFmtId="0" fontId="77" fillId="0" borderId="24" xfId="0" applyFont="1" applyBorder="1" applyAlignment="1" applyProtection="1">
      <alignment horizontal="center" vertical="center"/>
    </xf>
    <xf numFmtId="0" fontId="77" fillId="0" borderId="55" xfId="0" applyFont="1" applyBorder="1" applyAlignment="1" applyProtection="1">
      <alignment horizontal="center" vertical="center"/>
    </xf>
    <xf numFmtId="0" fontId="77" fillId="0" borderId="0" xfId="0" applyFont="1" applyProtection="1"/>
    <xf numFmtId="0" fontId="77" fillId="0" borderId="57" xfId="107" applyFont="1" applyFill="1" applyBorder="1" applyAlignment="1" applyProtection="1">
      <alignment horizontal="center" vertical="center" wrapText="1"/>
    </xf>
    <xf numFmtId="0" fontId="77" fillId="0" borderId="18" xfId="0" applyFont="1" applyBorder="1" applyProtection="1">
      <protection locked="0"/>
    </xf>
    <xf numFmtId="0" fontId="77" fillId="0" borderId="18" xfId="0" applyFont="1" applyFill="1" applyBorder="1" applyProtection="1">
      <protection locked="0"/>
    </xf>
    <xf numFmtId="0" fontId="77" fillId="26" borderId="56" xfId="0" applyFont="1" applyFill="1" applyBorder="1" applyProtection="1"/>
    <xf numFmtId="0" fontId="77" fillId="26" borderId="58" xfId="107" applyFont="1" applyFill="1" applyBorder="1" applyAlignment="1" applyProtection="1">
      <alignment horizontal="center" vertical="center" wrapText="1"/>
    </xf>
    <xf numFmtId="0" fontId="77" fillId="0" borderId="27" xfId="107" applyFont="1" applyFill="1" applyBorder="1" applyAlignment="1" applyProtection="1">
      <alignment vertical="center" wrapText="1"/>
    </xf>
    <xf numFmtId="0" fontId="77" fillId="0" borderId="27" xfId="107" applyFont="1" applyFill="1" applyBorder="1" applyAlignment="1" applyProtection="1">
      <alignment horizontal="center" vertical="center" wrapText="1"/>
    </xf>
    <xf numFmtId="0" fontId="77" fillId="26" borderId="28" xfId="104" applyFont="1" applyFill="1" applyBorder="1" applyProtection="1"/>
    <xf numFmtId="0" fontId="77" fillId="0" borderId="0" xfId="104" applyFont="1" applyAlignment="1" applyProtection="1">
      <alignment horizontal="center"/>
    </xf>
    <xf numFmtId="0" fontId="77" fillId="0" borderId="0" xfId="0" applyFont="1" applyAlignment="1" applyProtection="1">
      <alignment horizontal="center"/>
    </xf>
    <xf numFmtId="0" fontId="77" fillId="0" borderId="0" xfId="107" applyFont="1" applyFill="1" applyBorder="1" applyAlignment="1" applyProtection="1">
      <alignment horizontal="center" vertical="center" wrapText="1"/>
    </xf>
    <xf numFmtId="0" fontId="77" fillId="0" borderId="0" xfId="0" applyFont="1" applyAlignment="1" applyProtection="1">
      <alignment horizontal="center" vertical="center"/>
    </xf>
    <xf numFmtId="0" fontId="83" fillId="0" borderId="0" xfId="104" applyFont="1" applyProtection="1"/>
    <xf numFmtId="0" fontId="73" fillId="0" borderId="3" xfId="124" applyFont="1" applyFill="1" applyBorder="1" applyAlignment="1" applyProtection="1">
      <alignment horizontal="left"/>
    </xf>
    <xf numFmtId="0" fontId="73" fillId="0" borderId="3" xfId="93" applyFont="1" applyFill="1" applyBorder="1" applyAlignment="1" applyProtection="1">
      <alignment vertical="center" wrapText="1"/>
    </xf>
    <xf numFmtId="0" fontId="84" fillId="0" borderId="15" xfId="124" applyFont="1" applyFill="1" applyBorder="1" applyAlignment="1">
      <alignment horizontal="center" vertical="center" wrapText="1"/>
    </xf>
    <xf numFmtId="0" fontId="84" fillId="0" borderId="55" xfId="124" applyFont="1" applyFill="1" applyBorder="1" applyAlignment="1">
      <alignment horizontal="center" vertical="center" wrapText="1"/>
    </xf>
    <xf numFmtId="0" fontId="84" fillId="0" borderId="18" xfId="139" quotePrefix="1" applyFont="1" applyFill="1" applyBorder="1" applyAlignment="1">
      <alignment horizontal="center" vertical="center" wrapText="1"/>
    </xf>
    <xf numFmtId="0" fontId="84" fillId="0" borderId="56" xfId="139" quotePrefix="1" applyFont="1" applyFill="1" applyBorder="1" applyAlignment="1">
      <alignment horizontal="center" vertical="center" wrapText="1"/>
    </xf>
    <xf numFmtId="0" fontId="84" fillId="0" borderId="68" xfId="124" applyFont="1" applyFill="1" applyBorder="1" applyAlignment="1">
      <alignment horizontal="center" vertical="center" wrapText="1"/>
    </xf>
    <xf numFmtId="0" fontId="73" fillId="0" borderId="18" xfId="124" applyFont="1" applyFill="1" applyBorder="1" applyAlignment="1">
      <alignment vertical="center" wrapText="1"/>
    </xf>
    <xf numFmtId="200" fontId="73" fillId="25" borderId="18" xfId="181" applyNumberFormat="1" applyFont="1" applyFill="1" applyBorder="1" applyAlignment="1">
      <alignment vertical="center" wrapText="1"/>
    </xf>
    <xf numFmtId="183" fontId="73" fillId="25" borderId="18" xfId="181" applyNumberFormat="1" applyFont="1" applyFill="1" applyBorder="1" applyAlignment="1">
      <alignment vertical="center" wrapText="1"/>
    </xf>
    <xf numFmtId="200" fontId="73" fillId="25" borderId="56" xfId="181" applyNumberFormat="1" applyFont="1" applyFill="1" applyBorder="1" applyAlignment="1">
      <alignment vertical="center" wrapText="1"/>
    </xf>
    <xf numFmtId="0" fontId="73" fillId="0" borderId="18" xfId="124" applyFont="1" applyFill="1" applyBorder="1" applyAlignment="1">
      <alignment horizontal="left" vertical="center" wrapText="1" indent="2"/>
    </xf>
    <xf numFmtId="0" fontId="73" fillId="0" borderId="18" xfId="124" applyFont="1" applyFill="1" applyBorder="1" applyAlignment="1">
      <alignment horizontal="left" vertical="center" wrapText="1" indent="4"/>
    </xf>
    <xf numFmtId="200" fontId="73" fillId="0" borderId="18" xfId="181" applyNumberFormat="1" applyFont="1" applyFill="1" applyBorder="1" applyAlignment="1">
      <alignment vertical="center" wrapText="1"/>
    </xf>
    <xf numFmtId="183" fontId="73" fillId="0" borderId="18" xfId="181" applyNumberFormat="1" applyFont="1" applyFill="1" applyBorder="1" applyAlignment="1">
      <alignment vertical="center" wrapText="1"/>
    </xf>
    <xf numFmtId="200" fontId="73" fillId="0" borderId="56" xfId="181" applyNumberFormat="1" applyFont="1" applyFill="1" applyBorder="1" applyAlignment="1">
      <alignment vertical="center" wrapText="1"/>
    </xf>
    <xf numFmtId="0" fontId="84" fillId="0" borderId="58" xfId="124" applyFont="1" applyFill="1" applyBorder="1" applyAlignment="1">
      <alignment horizontal="center" vertical="center" wrapText="1"/>
    </xf>
    <xf numFmtId="0" fontId="66" fillId="0" borderId="27" xfId="124" applyFont="1" applyFill="1" applyBorder="1" applyAlignment="1">
      <alignment horizontal="left" vertical="center" wrapText="1" indent="2"/>
    </xf>
    <xf numFmtId="200" fontId="73" fillId="0" borderId="27" xfId="181" applyNumberFormat="1" applyFont="1" applyFill="1" applyBorder="1" applyAlignment="1">
      <alignment vertical="center" wrapText="1"/>
    </xf>
    <xf numFmtId="183" fontId="73" fillId="0" borderId="27" xfId="181" applyNumberFormat="1" applyFont="1" applyFill="1" applyBorder="1" applyAlignment="1">
      <alignment vertical="center" wrapText="1"/>
    </xf>
    <xf numFmtId="200" fontId="73" fillId="0" borderId="28" xfId="181" applyNumberFormat="1" applyFont="1" applyFill="1" applyBorder="1" applyAlignment="1">
      <alignment vertical="center" wrapText="1"/>
    </xf>
    <xf numFmtId="0" fontId="84" fillId="0" borderId="22" xfId="124" applyFont="1" applyFill="1" applyBorder="1" applyAlignment="1">
      <alignment horizontal="center" vertical="center" wrapText="1"/>
    </xf>
    <xf numFmtId="0" fontId="73" fillId="0" borderId="15" xfId="124" applyFont="1" applyFill="1" applyBorder="1" applyAlignment="1">
      <alignment vertical="center" wrapText="1"/>
    </xf>
    <xf numFmtId="200" fontId="73" fillId="25" borderId="15" xfId="181" applyNumberFormat="1" applyFont="1" applyFill="1" applyBorder="1" applyAlignment="1">
      <alignment vertical="center" wrapText="1"/>
    </xf>
    <xf numFmtId="200" fontId="73" fillId="25" borderId="74" xfId="181" applyNumberFormat="1" applyFont="1" applyFill="1" applyBorder="1" applyAlignment="1">
      <alignment vertical="center" wrapText="1"/>
    </xf>
    <xf numFmtId="0" fontId="90" fillId="0" borderId="0" xfId="98" applyFont="1" applyFill="1" applyAlignment="1" applyProtection="1">
      <alignment horizontal="center" vertical="center"/>
    </xf>
    <xf numFmtId="0" fontId="77" fillId="0" borderId="0" xfId="98" applyFont="1" applyFill="1" applyAlignment="1" applyProtection="1">
      <alignment horizontal="left"/>
    </xf>
    <xf numFmtId="0" fontId="77" fillId="0" borderId="0" xfId="98" applyFont="1" applyFill="1" applyAlignment="1" applyProtection="1">
      <alignment horizontal="center"/>
    </xf>
    <xf numFmtId="0" fontId="77" fillId="0" borderId="0" xfId="98" applyFont="1" applyAlignment="1" applyProtection="1">
      <alignment horizontal="center"/>
    </xf>
    <xf numFmtId="0" fontId="77" fillId="0" borderId="24" xfId="98" applyFont="1" applyFill="1" applyBorder="1" applyAlignment="1" applyProtection="1">
      <alignment horizontal="center"/>
    </xf>
    <xf numFmtId="0" fontId="77" fillId="0" borderId="24" xfId="98" applyFont="1" applyBorder="1" applyAlignment="1" applyProtection="1">
      <alignment horizontal="center"/>
    </xf>
    <xf numFmtId="179" fontId="77" fillId="0" borderId="55" xfId="98" applyNumberFormat="1" applyFont="1" applyBorder="1" applyAlignment="1" applyProtection="1">
      <alignment horizontal="center"/>
    </xf>
    <xf numFmtId="0" fontId="77" fillId="0" borderId="18" xfId="98" quotePrefix="1" applyFont="1" applyFill="1" applyBorder="1" applyAlignment="1" applyProtection="1">
      <alignment horizontal="center"/>
    </xf>
    <xf numFmtId="0" fontId="77" fillId="0" borderId="18" xfId="98" quotePrefix="1" applyFont="1" applyBorder="1" applyAlignment="1" applyProtection="1">
      <alignment horizontal="center"/>
    </xf>
    <xf numFmtId="179" fontId="77" fillId="0" borderId="56" xfId="98" quotePrefix="1" applyNumberFormat="1" applyFont="1" applyBorder="1" applyAlignment="1" applyProtection="1">
      <alignment horizontal="center"/>
    </xf>
    <xf numFmtId="0" fontId="91" fillId="0" borderId="57" xfId="98" applyFont="1" applyBorder="1" applyAlignment="1" applyProtection="1">
      <alignment horizontal="center"/>
    </xf>
    <xf numFmtId="0" fontId="91" fillId="0" borderId="16" xfId="98" applyFont="1" applyBorder="1" applyAlignment="1" applyProtection="1">
      <alignment horizontal="center"/>
    </xf>
    <xf numFmtId="0" fontId="77" fillId="0" borderId="16" xfId="98" applyFont="1" applyBorder="1" applyAlignment="1" applyProtection="1">
      <alignment horizontal="center"/>
      <protection locked="0"/>
    </xf>
    <xf numFmtId="0" fontId="91" fillId="0" borderId="16" xfId="98" applyFont="1" applyBorder="1" applyAlignment="1" applyProtection="1">
      <alignment horizontal="center"/>
      <protection locked="0"/>
    </xf>
    <xf numFmtId="180" fontId="91" fillId="0" borderId="72" xfId="98" applyNumberFormat="1" applyFont="1" applyBorder="1" applyAlignment="1" applyProtection="1">
      <alignment horizontal="center"/>
      <protection locked="0"/>
    </xf>
    <xf numFmtId="0" fontId="91" fillId="0" borderId="32" xfId="98" applyFont="1" applyBorder="1" applyAlignment="1" applyProtection="1">
      <alignment horizontal="center"/>
    </xf>
    <xf numFmtId="0" fontId="91" fillId="0" borderId="32" xfId="98" applyFont="1" applyBorder="1" applyAlignment="1" applyProtection="1">
      <alignment horizontal="center"/>
      <protection locked="0"/>
    </xf>
    <xf numFmtId="180" fontId="91" fillId="0" borderId="111" xfId="98" applyNumberFormat="1" applyFont="1" applyBorder="1" applyAlignment="1" applyProtection="1">
      <alignment horizontal="center"/>
      <protection locked="0"/>
    </xf>
    <xf numFmtId="0" fontId="91" fillId="0" borderId="15" xfId="98" applyFont="1" applyBorder="1" applyAlignment="1" applyProtection="1">
      <alignment horizontal="center"/>
    </xf>
    <xf numFmtId="0" fontId="91" fillId="0" borderId="15" xfId="98" applyFont="1" applyBorder="1" applyAlignment="1" applyProtection="1">
      <alignment horizontal="center"/>
      <protection locked="0"/>
    </xf>
    <xf numFmtId="180" fontId="91" fillId="0" borderId="74" xfId="98" applyNumberFormat="1" applyFont="1" applyBorder="1" applyAlignment="1" applyProtection="1">
      <alignment horizontal="center"/>
      <protection locked="0"/>
    </xf>
    <xf numFmtId="0" fontId="91" fillId="25" borderId="18" xfId="98" applyFont="1" applyFill="1" applyBorder="1" applyAlignment="1" applyProtection="1">
      <alignment horizontal="center"/>
    </xf>
    <xf numFmtId="180" fontId="91" fillId="25" borderId="56" xfId="98" applyNumberFormat="1" applyFont="1" applyFill="1" applyBorder="1" applyAlignment="1" applyProtection="1">
      <alignment horizontal="center"/>
    </xf>
    <xf numFmtId="180" fontId="91" fillId="0" borderId="17" xfId="98" applyNumberFormat="1" applyFont="1" applyBorder="1" applyAlignment="1" applyProtection="1">
      <alignment horizontal="center"/>
      <protection locked="0"/>
    </xf>
    <xf numFmtId="0" fontId="91" fillId="0" borderId="16" xfId="98" applyFont="1" applyBorder="1" applyProtection="1"/>
    <xf numFmtId="0" fontId="91" fillId="0" borderId="112" xfId="98" applyFont="1" applyBorder="1" applyAlignment="1" applyProtection="1">
      <alignment horizontal="center"/>
    </xf>
    <xf numFmtId="180" fontId="91" fillId="0" borderId="113" xfId="98" applyNumberFormat="1" applyFont="1" applyBorder="1" applyAlignment="1" applyProtection="1">
      <alignment horizontal="center"/>
      <protection locked="0"/>
    </xf>
    <xf numFmtId="0" fontId="77" fillId="25" borderId="18" xfId="98" applyFont="1" applyFill="1" applyBorder="1" applyAlignment="1" applyProtection="1"/>
    <xf numFmtId="0" fontId="91" fillId="25" borderId="68" xfId="98" applyFont="1" applyFill="1" applyBorder="1" applyAlignment="1" applyProtection="1"/>
    <xf numFmtId="0" fontId="91" fillId="0" borderId="86" xfId="98" applyFont="1" applyFill="1" applyBorder="1" applyAlignment="1" applyProtection="1">
      <alignment horizontal="center"/>
    </xf>
    <xf numFmtId="0" fontId="91" fillId="0" borderId="86" xfId="98" applyFont="1" applyBorder="1" applyAlignment="1" applyProtection="1">
      <alignment horizontal="center"/>
      <protection locked="0"/>
    </xf>
    <xf numFmtId="180" fontId="91" fillId="0" borderId="112" xfId="98" applyNumberFormat="1" applyFont="1" applyBorder="1" applyAlignment="1" applyProtection="1">
      <alignment horizontal="center"/>
      <protection locked="0"/>
    </xf>
    <xf numFmtId="0" fontId="91" fillId="0" borderId="32" xfId="98" applyFont="1" applyFill="1" applyBorder="1" applyAlignment="1" applyProtection="1">
      <alignment horizontal="center"/>
    </xf>
    <xf numFmtId="0" fontId="91" fillId="0" borderId="58" xfId="98" applyFont="1" applyBorder="1" applyAlignment="1" applyProtection="1">
      <alignment horizontal="center"/>
    </xf>
    <xf numFmtId="0" fontId="77" fillId="25" borderId="27" xfId="98" applyFont="1" applyFill="1" applyBorder="1" applyAlignment="1" applyProtection="1">
      <alignment horizontal="center" wrapText="1"/>
    </xf>
    <xf numFmtId="0" fontId="91" fillId="25" borderId="27" xfId="98" applyFont="1" applyFill="1" applyBorder="1" applyAlignment="1" applyProtection="1">
      <alignment horizontal="center" wrapText="1"/>
    </xf>
    <xf numFmtId="0" fontId="91" fillId="25" borderId="27" xfId="98" applyFont="1" applyFill="1" applyBorder="1" applyAlignment="1" applyProtection="1">
      <alignment horizontal="center"/>
    </xf>
    <xf numFmtId="180" fontId="91" fillId="25" borderId="28" xfId="98" applyNumberFormat="1" applyFont="1" applyFill="1" applyBorder="1" applyAlignment="1" applyProtection="1">
      <alignment horizontal="center"/>
    </xf>
    <xf numFmtId="0" fontId="77" fillId="0" borderId="0" xfId="98" applyFont="1" applyBorder="1" applyAlignment="1" applyProtection="1">
      <alignment horizontal="center"/>
    </xf>
    <xf numFmtId="0" fontId="77" fillId="0" borderId="0" xfId="98" applyFont="1" applyFill="1" applyBorder="1" applyAlignment="1" applyProtection="1">
      <alignment horizontal="center"/>
    </xf>
    <xf numFmtId="179" fontId="77" fillId="0" borderId="0" xfId="98" applyNumberFormat="1" applyFont="1" applyBorder="1" applyAlignment="1" applyProtection="1">
      <alignment horizontal="center"/>
    </xf>
    <xf numFmtId="0" fontId="77" fillId="0" borderId="0" xfId="98" applyFont="1" applyBorder="1" applyProtection="1"/>
    <xf numFmtId="0" fontId="77" fillId="0" borderId="0" xfId="98" applyFont="1" applyBorder="1" applyAlignment="1" applyProtection="1">
      <alignment horizontal="center" vertical="center"/>
    </xf>
    <xf numFmtId="0" fontId="77" fillId="0" borderId="0" xfId="98" applyFont="1" applyBorder="1" applyAlignment="1" applyProtection="1">
      <alignment horizontal="left" vertical="center" wrapText="1"/>
    </xf>
    <xf numFmtId="0" fontId="77" fillId="0" borderId="0" xfId="98" applyFont="1" applyAlignment="1" applyProtection="1">
      <alignment vertical="center"/>
    </xf>
    <xf numFmtId="0" fontId="77" fillId="0" borderId="0" xfId="98" applyFont="1" applyAlignment="1">
      <alignment horizontal="center"/>
    </xf>
    <xf numFmtId="179" fontId="77" fillId="0" borderId="0" xfId="98" applyNumberFormat="1" applyFont="1" applyAlignment="1" applyProtection="1">
      <alignment horizontal="center"/>
    </xf>
    <xf numFmtId="0" fontId="77" fillId="0" borderId="0" xfId="93" applyFont="1" applyFill="1" applyAlignment="1" applyProtection="1">
      <alignment horizontal="center" vertical="center"/>
    </xf>
    <xf numFmtId="0" fontId="77" fillId="0" borderId="0" xfId="93" applyFont="1" applyFill="1" applyBorder="1" applyAlignment="1" applyProtection="1">
      <alignment horizontal="left" vertical="center"/>
    </xf>
    <xf numFmtId="0" fontId="77" fillId="0" borderId="0" xfId="93" applyFont="1" applyFill="1" applyBorder="1" applyAlignment="1" applyProtection="1">
      <alignment horizontal="center" vertical="center"/>
    </xf>
    <xf numFmtId="0" fontId="77" fillId="0" borderId="0" xfId="93" applyNumberFormat="1" applyFont="1" applyFill="1" applyBorder="1" applyAlignment="1" applyProtection="1">
      <alignment horizontal="right" vertical="center"/>
    </xf>
    <xf numFmtId="0" fontId="77" fillId="0" borderId="0" xfId="96" applyFont="1" applyFill="1" applyBorder="1" applyAlignment="1" applyProtection="1">
      <alignment vertical="center"/>
    </xf>
    <xf numFmtId="0" fontId="77" fillId="0" borderId="0" xfId="96" applyFont="1" applyFill="1" applyBorder="1" applyAlignment="1" applyProtection="1">
      <alignment horizontal="center" vertical="center"/>
    </xf>
    <xf numFmtId="0" fontId="77" fillId="0" borderId="0" xfId="96" applyFont="1" applyProtection="1"/>
    <xf numFmtId="0" fontId="77" fillId="0" borderId="0" xfId="96" applyNumberFormat="1" applyFont="1" applyFill="1" applyBorder="1" applyAlignment="1" applyProtection="1">
      <alignment horizontal="right" vertical="center"/>
    </xf>
    <xf numFmtId="0" fontId="77" fillId="0" borderId="36" xfId="96" applyFont="1" applyFill="1" applyBorder="1" applyAlignment="1" applyProtection="1">
      <alignment vertical="center"/>
    </xf>
    <xf numFmtId="0" fontId="77" fillId="0" borderId="37" xfId="96" applyFont="1" applyFill="1" applyBorder="1" applyAlignment="1" applyProtection="1">
      <alignment horizontal="center" vertical="center"/>
    </xf>
    <xf numFmtId="0" fontId="77" fillId="0" borderId="38" xfId="96" applyFont="1" applyFill="1" applyBorder="1" applyAlignment="1" applyProtection="1">
      <alignment horizontal="center" vertical="center"/>
    </xf>
    <xf numFmtId="0" fontId="77" fillId="0" borderId="39" xfId="96" applyFont="1" applyFill="1" applyBorder="1" applyAlignment="1" applyProtection="1">
      <alignment horizontal="center" vertical="center"/>
    </xf>
    <xf numFmtId="0" fontId="77" fillId="0" borderId="40" xfId="96" applyFont="1" applyFill="1" applyBorder="1" applyAlignment="1" applyProtection="1">
      <alignment horizontal="center" vertical="center"/>
    </xf>
    <xf numFmtId="0" fontId="77" fillId="0" borderId="41" xfId="96" applyFont="1" applyFill="1" applyBorder="1" applyAlignment="1" applyProtection="1">
      <alignment vertical="center"/>
    </xf>
    <xf numFmtId="0" fontId="77" fillId="0" borderId="19" xfId="96" applyFont="1" applyFill="1" applyBorder="1" applyAlignment="1" applyProtection="1">
      <alignment horizontal="center" vertical="center"/>
    </xf>
    <xf numFmtId="0" fontId="77" fillId="0" borderId="42" xfId="96" applyFont="1" applyFill="1" applyBorder="1" applyAlignment="1" applyProtection="1">
      <alignment horizontal="center" vertical="center"/>
    </xf>
    <xf numFmtId="0" fontId="77" fillId="0" borderId="43" xfId="96" applyFont="1" applyFill="1" applyBorder="1" applyAlignment="1" applyProtection="1">
      <alignment horizontal="center" vertical="center"/>
    </xf>
    <xf numFmtId="0" fontId="77" fillId="0" borderId="44" xfId="96" applyFont="1" applyFill="1" applyBorder="1" applyAlignment="1" applyProtection="1">
      <alignment horizontal="center" vertical="center"/>
    </xf>
    <xf numFmtId="0" fontId="77" fillId="0" borderId="45" xfId="130" applyFont="1" applyBorder="1" applyAlignment="1" applyProtection="1"/>
    <xf numFmtId="192" fontId="91" fillId="0" borderId="92" xfId="96" applyNumberFormat="1" applyFont="1" applyFill="1" applyBorder="1" applyAlignment="1" applyProtection="1">
      <alignment horizontal="center" vertical="center"/>
      <protection locked="0"/>
    </xf>
    <xf numFmtId="192" fontId="91" fillId="0" borderId="93" xfId="96" applyNumberFormat="1" applyFont="1" applyFill="1" applyBorder="1" applyAlignment="1" applyProtection="1">
      <alignment horizontal="center" vertical="center"/>
      <protection locked="0"/>
    </xf>
    <xf numFmtId="192" fontId="91" fillId="0" borderId="93" xfId="96" applyNumberFormat="1" applyFont="1" applyFill="1" applyBorder="1" applyAlignment="1" applyProtection="1">
      <alignment horizontal="center" vertical="center"/>
    </xf>
    <xf numFmtId="192" fontId="91" fillId="0" borderId="94" xfId="96" applyNumberFormat="1" applyFont="1" applyFill="1" applyBorder="1" applyAlignment="1" applyProtection="1">
      <alignment horizontal="center" vertical="center"/>
    </xf>
    <xf numFmtId="190" fontId="91" fillId="0" borderId="94" xfId="96" applyNumberFormat="1" applyFont="1" applyFill="1" applyBorder="1" applyAlignment="1" applyProtection="1">
      <alignment horizontal="center" vertical="center"/>
    </xf>
    <xf numFmtId="0" fontId="91" fillId="25" borderId="95" xfId="96" applyFont="1" applyFill="1" applyBorder="1" applyAlignment="1" applyProtection="1">
      <alignment horizontal="center" vertical="center"/>
    </xf>
    <xf numFmtId="192" fontId="92" fillId="0" borderId="69" xfId="0" applyNumberFormat="1" applyFont="1" applyFill="1" applyBorder="1" applyAlignment="1" applyProtection="1">
      <alignment horizontal="center" vertical="center"/>
      <protection locked="0"/>
    </xf>
    <xf numFmtId="192" fontId="91" fillId="0" borderId="96" xfId="0" applyNumberFormat="1" applyFont="1" applyFill="1" applyBorder="1" applyAlignment="1" applyProtection="1">
      <alignment horizontal="center" vertical="center"/>
      <protection locked="0"/>
    </xf>
    <xf numFmtId="192" fontId="91" fillId="0" borderId="96" xfId="96" applyNumberFormat="1" applyFont="1" applyFill="1" applyBorder="1" applyAlignment="1" applyProtection="1">
      <alignment horizontal="center" vertical="center"/>
    </xf>
    <xf numFmtId="192" fontId="91" fillId="0" borderId="97" xfId="96" applyNumberFormat="1" applyFont="1" applyFill="1" applyBorder="1" applyAlignment="1" applyProtection="1">
      <alignment horizontal="center" vertical="center"/>
    </xf>
    <xf numFmtId="190" fontId="91" fillId="0" borderId="97" xfId="96" applyNumberFormat="1" applyFont="1" applyFill="1" applyBorder="1" applyAlignment="1" applyProtection="1">
      <alignment horizontal="center" vertical="center"/>
    </xf>
    <xf numFmtId="0" fontId="91" fillId="25" borderId="98" xfId="96" applyFont="1" applyFill="1" applyBorder="1" applyAlignment="1" applyProtection="1">
      <alignment horizontal="center" vertical="center"/>
    </xf>
    <xf numFmtId="0" fontId="77" fillId="0" borderId="46" xfId="130" applyFont="1" applyBorder="1" applyAlignment="1" applyProtection="1"/>
    <xf numFmtId="192" fontId="92" fillId="0" borderId="99" xfId="0" applyNumberFormat="1" applyFont="1" applyFill="1" applyBorder="1" applyAlignment="1" applyProtection="1">
      <alignment horizontal="center" vertical="center"/>
      <protection locked="0"/>
    </xf>
    <xf numFmtId="192" fontId="91" fillId="0" borderId="100" xfId="0" applyNumberFormat="1" applyFont="1" applyFill="1" applyBorder="1" applyAlignment="1" applyProtection="1">
      <alignment horizontal="center" vertical="center"/>
      <protection locked="0"/>
    </xf>
    <xf numFmtId="192" fontId="91" fillId="0" borderId="101" xfId="96" applyNumberFormat="1" applyFont="1" applyFill="1" applyBorder="1" applyAlignment="1" applyProtection="1">
      <alignment horizontal="center" vertical="center"/>
    </xf>
    <xf numFmtId="10" fontId="91" fillId="25" borderId="102" xfId="96" applyNumberFormat="1" applyFont="1" applyFill="1" applyBorder="1" applyAlignment="1" applyProtection="1">
      <alignment horizontal="center" vertical="center"/>
    </xf>
    <xf numFmtId="0" fontId="91" fillId="25" borderId="103" xfId="96" applyFont="1" applyFill="1" applyBorder="1" applyAlignment="1" applyProtection="1">
      <alignment horizontal="center" vertical="center"/>
    </xf>
    <xf numFmtId="0" fontId="77" fillId="0" borderId="47" xfId="130" applyFont="1" applyBorder="1" applyAlignment="1" applyProtection="1"/>
    <xf numFmtId="0" fontId="91" fillId="25" borderId="92" xfId="96" applyFont="1" applyFill="1" applyBorder="1" applyAlignment="1" applyProtection="1">
      <alignment horizontal="center" vertical="center"/>
    </xf>
    <xf numFmtId="0" fontId="91" fillId="25" borderId="93" xfId="96" applyFont="1" applyFill="1" applyBorder="1" applyAlignment="1" applyProtection="1">
      <alignment horizontal="center" vertical="center"/>
    </xf>
    <xf numFmtId="0" fontId="91" fillId="25" borderId="94" xfId="96" applyFont="1" applyFill="1" applyBorder="1" applyAlignment="1" applyProtection="1">
      <alignment horizontal="center" vertical="center"/>
    </xf>
    <xf numFmtId="0" fontId="77" fillId="0" borderId="48" xfId="130" applyFont="1" applyBorder="1" applyAlignment="1" applyProtection="1"/>
    <xf numFmtId="0" fontId="91" fillId="25" borderId="104" xfId="96" applyFont="1" applyFill="1" applyBorder="1" applyAlignment="1" applyProtection="1">
      <alignment horizontal="center" vertical="center"/>
    </xf>
    <xf numFmtId="0" fontId="91" fillId="25" borderId="105" xfId="96" applyFont="1" applyFill="1" applyBorder="1" applyAlignment="1" applyProtection="1">
      <alignment horizontal="center" vertical="center"/>
    </xf>
    <xf numFmtId="0" fontId="91" fillId="25" borderId="106" xfId="96" applyFont="1" applyFill="1" applyBorder="1" applyAlignment="1" applyProtection="1">
      <alignment horizontal="center" vertical="center"/>
    </xf>
    <xf numFmtId="190" fontId="91" fillId="0" borderId="106" xfId="96" applyNumberFormat="1" applyFont="1" applyFill="1" applyBorder="1" applyAlignment="1" applyProtection="1">
      <alignment horizontal="center" vertical="center"/>
    </xf>
    <xf numFmtId="0" fontId="91" fillId="25" borderId="107" xfId="96" applyFont="1" applyFill="1" applyBorder="1" applyAlignment="1" applyProtection="1">
      <alignment horizontal="center" vertical="center"/>
    </xf>
    <xf numFmtId="0" fontId="77" fillId="0" borderId="49" xfId="130" applyFont="1" applyBorder="1" applyAlignment="1" applyProtection="1"/>
    <xf numFmtId="0" fontId="91" fillId="25" borderId="108" xfId="96" applyFont="1" applyFill="1" applyBorder="1" applyAlignment="1" applyProtection="1">
      <alignment horizontal="center" vertical="center"/>
    </xf>
    <xf numFmtId="0" fontId="91" fillId="25" borderId="109" xfId="96" applyFont="1" applyFill="1" applyBorder="1" applyAlignment="1" applyProtection="1">
      <alignment horizontal="center" vertical="center"/>
    </xf>
    <xf numFmtId="0" fontId="91" fillId="25" borderId="110" xfId="96" applyFont="1" applyFill="1" applyBorder="1" applyAlignment="1" applyProtection="1">
      <alignment horizontal="center" vertical="center"/>
    </xf>
    <xf numFmtId="191" fontId="91" fillId="0" borderId="118" xfId="96" applyNumberFormat="1" applyFont="1" applyFill="1" applyBorder="1" applyAlignment="1" applyProtection="1">
      <alignment horizontal="center" vertical="center"/>
    </xf>
    <xf numFmtId="0" fontId="77" fillId="0" borderId="50" xfId="96" applyFont="1" applyFill="1" applyBorder="1" applyAlignment="1" applyProtection="1">
      <alignment vertical="center"/>
    </xf>
    <xf numFmtId="0" fontId="77" fillId="0" borderId="51" xfId="96" applyFont="1" applyFill="1" applyBorder="1" applyAlignment="1" applyProtection="1">
      <alignment horizontal="center" vertical="center"/>
    </xf>
    <xf numFmtId="0" fontId="77" fillId="0" borderId="52" xfId="96" applyFont="1" applyFill="1" applyBorder="1" applyAlignment="1" applyProtection="1">
      <alignment horizontal="center" vertical="center"/>
    </xf>
    <xf numFmtId="0" fontId="77" fillId="0" borderId="53" xfId="130" applyFont="1" applyBorder="1" applyAlignment="1" applyProtection="1"/>
    <xf numFmtId="10" fontId="91" fillId="0" borderId="85" xfId="96" applyNumberFormat="1" applyFont="1" applyFill="1" applyBorder="1" applyAlignment="1" applyProtection="1">
      <alignment horizontal="center" vertical="center"/>
    </xf>
    <xf numFmtId="0" fontId="91" fillId="25" borderId="87" xfId="96" applyFont="1" applyFill="1" applyBorder="1" applyAlignment="1" applyProtection="1">
      <alignment horizontal="center" vertical="center"/>
    </xf>
    <xf numFmtId="0" fontId="77" fillId="0" borderId="54" xfId="130" applyFont="1" applyBorder="1" applyAlignment="1" applyProtection="1"/>
    <xf numFmtId="0" fontId="91" fillId="25" borderId="82" xfId="96" applyFont="1" applyFill="1" applyBorder="1" applyAlignment="1" applyProtection="1">
      <alignment horizontal="center" vertical="center"/>
    </xf>
    <xf numFmtId="0" fontId="91" fillId="0" borderId="117" xfId="96" applyFont="1" applyFill="1" applyBorder="1" applyAlignment="1" applyProtection="1">
      <alignment horizontal="center" vertical="center"/>
    </xf>
    <xf numFmtId="179" fontId="77" fillId="0" borderId="0" xfId="106" applyNumberFormat="1" applyFont="1" applyFill="1" applyBorder="1" applyAlignment="1" applyProtection="1">
      <alignment vertical="center"/>
    </xf>
    <xf numFmtId="0" fontId="77" fillId="0" borderId="0" xfId="106" applyFont="1" applyFill="1" applyBorder="1" applyAlignment="1" applyProtection="1">
      <alignment horizontal="right" vertical="center"/>
    </xf>
    <xf numFmtId="0" fontId="77" fillId="0" borderId="0" xfId="106" applyFont="1" applyFill="1" applyBorder="1" applyAlignment="1" applyProtection="1">
      <alignment vertical="center"/>
    </xf>
    <xf numFmtId="0" fontId="77" fillId="0" borderId="0" xfId="106" applyFont="1" applyFill="1" applyBorder="1" applyAlignment="1" applyProtection="1">
      <alignment horizontal="left" vertical="center"/>
    </xf>
    <xf numFmtId="179" fontId="77" fillId="0" borderId="0" xfId="106" applyNumberFormat="1" applyFont="1" applyFill="1" applyBorder="1" applyAlignment="1" applyProtection="1">
      <alignment horizontal="center" vertical="center"/>
    </xf>
    <xf numFmtId="0" fontId="77" fillId="0" borderId="0" xfId="106" applyFont="1" applyFill="1" applyBorder="1" applyAlignment="1" applyProtection="1">
      <alignment horizontal="center" vertical="center"/>
    </xf>
    <xf numFmtId="0" fontId="77" fillId="0" borderId="0" xfId="120" applyFont="1" applyFill="1" applyAlignment="1">
      <alignment horizontal="right"/>
    </xf>
    <xf numFmtId="0" fontId="77" fillId="0" borderId="61" xfId="106" applyFont="1" applyFill="1" applyBorder="1" applyAlignment="1" applyProtection="1">
      <alignment horizontal="center" vertical="center"/>
    </xf>
    <xf numFmtId="179" fontId="77" fillId="0" borderId="51" xfId="106" applyNumberFormat="1" applyFont="1" applyFill="1" applyBorder="1" applyAlignment="1" applyProtection="1">
      <alignment horizontal="center" vertical="center"/>
    </xf>
    <xf numFmtId="0" fontId="77" fillId="0" borderId="67" xfId="106" applyFont="1" applyFill="1" applyBorder="1" applyAlignment="1" applyProtection="1">
      <alignment horizontal="right" vertical="center"/>
    </xf>
    <xf numFmtId="0" fontId="93" fillId="0" borderId="52" xfId="106" applyFont="1" applyFill="1" applyBorder="1" applyAlignment="1" applyProtection="1">
      <alignment horizontal="center" vertical="center"/>
    </xf>
    <xf numFmtId="0" fontId="77" fillId="0" borderId="31" xfId="105" applyFont="1" applyFill="1" applyBorder="1" applyAlignment="1">
      <alignment vertical="center"/>
    </xf>
    <xf numFmtId="179" fontId="91" fillId="0" borderId="75" xfId="106" applyNumberFormat="1" applyFont="1" applyFill="1" applyBorder="1" applyAlignment="1" applyProtection="1">
      <alignment horizontal="right" vertical="center"/>
    </xf>
    <xf numFmtId="208" fontId="91" fillId="0" borderId="76" xfId="106" applyNumberFormat="1" applyFont="1" applyFill="1" applyBorder="1" applyAlignment="1" applyProtection="1">
      <alignment horizontal="right" vertical="center"/>
    </xf>
    <xf numFmtId="195" fontId="91" fillId="0" borderId="77" xfId="106" applyNumberFormat="1" applyFont="1" applyFill="1" applyBorder="1" applyAlignment="1" applyProtection="1">
      <alignment horizontal="center" vertical="center"/>
    </xf>
    <xf numFmtId="0" fontId="77" fillId="0" borderId="31" xfId="105" applyFont="1" applyFill="1" applyBorder="1" applyAlignment="1">
      <alignment horizontal="left" vertical="center" indent="1"/>
    </xf>
    <xf numFmtId="208" fontId="91" fillId="0" borderId="32" xfId="106" applyNumberFormat="1" applyFont="1" applyFill="1" applyBorder="1" applyAlignment="1" applyProtection="1">
      <alignment horizontal="right" vertical="center"/>
    </xf>
    <xf numFmtId="195" fontId="91" fillId="0" borderId="78" xfId="106" applyNumberFormat="1" applyFont="1" applyFill="1" applyBorder="1" applyAlignment="1" applyProtection="1">
      <alignment horizontal="center" vertical="center"/>
    </xf>
    <xf numFmtId="0" fontId="77" fillId="0" borderId="31" xfId="105" applyFont="1" applyFill="1" applyBorder="1" applyAlignment="1">
      <alignment horizontal="left" vertical="center" indent="2"/>
    </xf>
    <xf numFmtId="0" fontId="77" fillId="0" borderId="31" xfId="105" applyFont="1" applyFill="1" applyBorder="1" applyAlignment="1">
      <alignment horizontal="left" vertical="center" indent="3"/>
    </xf>
    <xf numFmtId="0" fontId="77" fillId="0" borderId="62" xfId="106" applyFont="1" applyFill="1" applyBorder="1" applyAlignment="1" applyProtection="1">
      <alignment horizontal="left" vertical="center" indent="1"/>
    </xf>
    <xf numFmtId="179" fontId="91" fillId="0" borderId="79" xfId="106" applyNumberFormat="1" applyFont="1" applyFill="1" applyBorder="1" applyAlignment="1" applyProtection="1">
      <alignment horizontal="right" vertical="center"/>
    </xf>
    <xf numFmtId="208" fontId="91" fillId="0" borderId="80" xfId="106" applyNumberFormat="1" applyFont="1" applyFill="1" applyBorder="1" applyAlignment="1" applyProtection="1">
      <alignment horizontal="right" vertical="center"/>
    </xf>
    <xf numFmtId="195" fontId="91" fillId="0" borderId="81" xfId="106" applyNumberFormat="1" applyFont="1" applyFill="1" applyBorder="1" applyAlignment="1" applyProtection="1">
      <alignment horizontal="center" vertical="center"/>
    </xf>
    <xf numFmtId="0" fontId="77" fillId="0" borderId="49" xfId="106" applyFont="1" applyFill="1" applyBorder="1" applyAlignment="1" applyProtection="1">
      <alignment horizontal="left" vertical="center" indent="1"/>
    </xf>
    <xf numFmtId="179" fontId="91" fillId="0" borderId="82" xfId="106" applyNumberFormat="1" applyFont="1" applyFill="1" applyBorder="1" applyAlignment="1" applyProtection="1">
      <alignment horizontal="center" vertical="center"/>
    </xf>
    <xf numFmtId="0" fontId="91" fillId="0" borderId="83" xfId="106" applyFont="1" applyFill="1" applyBorder="1" applyAlignment="1" applyProtection="1">
      <alignment horizontal="right" vertical="center"/>
    </xf>
    <xf numFmtId="188" fontId="96" fillId="0" borderId="84" xfId="106" applyNumberFormat="1" applyFont="1" applyFill="1" applyBorder="1" applyAlignment="1" applyProtection="1">
      <alignment horizontal="center"/>
    </xf>
    <xf numFmtId="179" fontId="97" fillId="0" borderId="0" xfId="106" applyNumberFormat="1" applyFont="1" applyFill="1" applyBorder="1" applyAlignment="1" applyProtection="1">
      <alignment vertical="center"/>
    </xf>
    <xf numFmtId="0" fontId="97" fillId="0" borderId="268" xfId="106" applyFont="1" applyFill="1" applyBorder="1" applyAlignment="1" applyProtection="1">
      <alignment horizontal="right" vertical="center"/>
    </xf>
    <xf numFmtId="0" fontId="97" fillId="0" borderId="0" xfId="106" applyFont="1" applyFill="1" applyBorder="1" applyAlignment="1" applyProtection="1">
      <alignment vertical="center"/>
    </xf>
    <xf numFmtId="0" fontId="98" fillId="0" borderId="0" xfId="106" applyFont="1" applyFill="1" applyBorder="1" applyAlignment="1" applyProtection="1">
      <alignment vertical="center"/>
    </xf>
    <xf numFmtId="0" fontId="97" fillId="0" borderId="108" xfId="106" applyFont="1" applyFill="1" applyBorder="1" applyAlignment="1" applyProtection="1">
      <alignment horizontal="right" vertical="center"/>
    </xf>
    <xf numFmtId="0" fontId="77" fillId="0" borderId="50" xfId="106" applyFont="1" applyFill="1" applyBorder="1" applyAlignment="1" applyProtection="1">
      <alignment horizontal="center" vertical="center"/>
    </xf>
    <xf numFmtId="0" fontId="77" fillId="0" borderId="35" xfId="105" applyFont="1" applyFill="1" applyBorder="1" applyAlignment="1">
      <alignment horizontal="left" vertical="center"/>
    </xf>
    <xf numFmtId="179" fontId="91" fillId="0" borderId="85" xfId="106" applyNumberFormat="1" applyFont="1" applyFill="1" applyBorder="1" applyAlignment="1" applyProtection="1">
      <alignment horizontal="right" vertical="center"/>
    </xf>
    <xf numFmtId="208" fontId="91" fillId="0" borderId="86" xfId="106" applyNumberFormat="1" applyFont="1" applyFill="1" applyBorder="1" applyAlignment="1" applyProtection="1">
      <alignment horizontal="right" vertical="center"/>
    </xf>
    <xf numFmtId="195" fontId="91" fillId="0" borderId="87" xfId="106" applyNumberFormat="1" applyFont="1" applyFill="1" applyBorder="1" applyAlignment="1" applyProtection="1">
      <alignment horizontal="center" vertical="center"/>
    </xf>
    <xf numFmtId="0" fontId="77" fillId="0" borderId="63" xfId="106" applyFont="1" applyFill="1" applyBorder="1" applyAlignment="1" applyProtection="1">
      <alignment horizontal="left" vertical="center" indent="1"/>
    </xf>
    <xf numFmtId="0" fontId="77" fillId="0" borderId="64" xfId="106" applyFont="1" applyFill="1" applyBorder="1" applyAlignment="1" applyProtection="1">
      <alignment horizontal="left" vertical="center" indent="1"/>
    </xf>
    <xf numFmtId="179" fontId="91" fillId="0" borderId="88" xfId="106" applyNumberFormat="1" applyFont="1" applyFill="1" applyBorder="1" applyAlignment="1" applyProtection="1">
      <alignment horizontal="center" vertical="center"/>
    </xf>
    <xf numFmtId="0" fontId="91" fillId="0" borderId="89" xfId="106" applyFont="1" applyFill="1" applyBorder="1" applyAlignment="1" applyProtection="1">
      <alignment horizontal="right" vertical="center"/>
    </xf>
    <xf numFmtId="188" fontId="96" fillId="0" borderId="90" xfId="106" applyNumberFormat="1" applyFont="1" applyFill="1" applyBorder="1" applyAlignment="1" applyProtection="1">
      <alignment horizontal="center"/>
    </xf>
    <xf numFmtId="179" fontId="98" fillId="0" borderId="18" xfId="106" applyNumberFormat="1" applyFont="1" applyFill="1" applyBorder="1" applyAlignment="1" applyProtection="1">
      <alignment horizontal="center" vertical="center"/>
    </xf>
    <xf numFmtId="0" fontId="98" fillId="0" borderId="18" xfId="106" applyFont="1" applyFill="1" applyBorder="1" applyAlignment="1" applyProtection="1">
      <alignment horizontal="right" vertical="center"/>
    </xf>
    <xf numFmtId="179" fontId="91" fillId="0" borderId="32" xfId="106" applyNumberFormat="1" applyFont="1" applyFill="1" applyBorder="1" applyAlignment="1" applyProtection="1">
      <alignment horizontal="center" vertical="center"/>
    </xf>
    <xf numFmtId="188" fontId="91" fillId="0" borderId="32" xfId="106" applyNumberFormat="1" applyFont="1" applyFill="1" applyBorder="1" applyAlignment="1" applyProtection="1">
      <alignment horizontal="right" vertical="center"/>
    </xf>
    <xf numFmtId="0" fontId="77" fillId="0" borderId="0" xfId="106" applyFont="1" applyFill="1" applyAlignment="1" applyProtection="1">
      <alignment horizontal="left" vertical="center"/>
    </xf>
    <xf numFmtId="179" fontId="91" fillId="0" borderId="91" xfId="106" applyNumberFormat="1" applyFont="1" applyFill="1" applyBorder="1" applyAlignment="1" applyProtection="1">
      <alignment horizontal="center" vertical="center"/>
    </xf>
    <xf numFmtId="188" fontId="91" fillId="0" borderId="91" xfId="106" applyNumberFormat="1" applyFont="1" applyFill="1" applyBorder="1" applyAlignment="1" applyProtection="1">
      <alignment horizontal="right" vertical="center"/>
    </xf>
    <xf numFmtId="0" fontId="77" fillId="0" borderId="0" xfId="106" applyFont="1" applyFill="1" applyAlignment="1" applyProtection="1">
      <alignment horizontal="center" vertical="center"/>
    </xf>
    <xf numFmtId="179" fontId="77" fillId="0" borderId="0" xfId="106" applyNumberFormat="1" applyFont="1" applyFill="1" applyAlignment="1" applyProtection="1">
      <alignment horizontal="center" vertical="center"/>
    </xf>
    <xf numFmtId="0" fontId="77" fillId="0" borderId="0" xfId="106" applyFont="1" applyFill="1" applyAlignment="1" applyProtection="1">
      <alignment horizontal="right" vertical="center"/>
    </xf>
    <xf numFmtId="0" fontId="73" fillId="0" borderId="0" xfId="0" applyFont="1" applyFill="1" applyAlignment="1" applyProtection="1">
      <protection locked="0"/>
    </xf>
    <xf numFmtId="0" fontId="73" fillId="0" borderId="0" xfId="93" applyFont="1" applyFill="1" applyAlignment="1" applyProtection="1">
      <alignment horizontal="center" vertical="center" wrapText="1"/>
      <protection locked="0"/>
    </xf>
    <xf numFmtId="0" fontId="73" fillId="0" borderId="0" xfId="93" applyFont="1" applyFill="1" applyBorder="1" applyAlignment="1" applyProtection="1">
      <alignment horizontal="left" vertical="center"/>
    </xf>
    <xf numFmtId="0" fontId="73" fillId="0" borderId="0" xfId="93" applyNumberFormat="1" applyFont="1" applyFill="1" applyBorder="1" applyAlignment="1" applyProtection="1">
      <alignment horizontal="right" vertical="center"/>
    </xf>
    <xf numFmtId="0" fontId="84" fillId="0" borderId="18" xfId="93" applyFont="1" applyFill="1" applyBorder="1" applyAlignment="1" applyProtection="1">
      <alignment horizontal="center" vertical="center" wrapText="1"/>
    </xf>
    <xf numFmtId="0" fontId="99" fillId="0" borderId="18" xfId="93" applyFont="1" applyFill="1" applyBorder="1" applyAlignment="1" applyProtection="1">
      <alignment horizontal="center" vertical="center" wrapText="1"/>
    </xf>
    <xf numFmtId="0" fontId="73" fillId="0" borderId="86" xfId="93" applyFont="1" applyFill="1" applyBorder="1" applyAlignment="1" applyProtection="1">
      <alignment horizontal="left" vertical="center" wrapText="1"/>
    </xf>
    <xf numFmtId="183" fontId="73" fillId="0" borderId="86" xfId="181" applyNumberFormat="1" applyFont="1" applyFill="1" applyBorder="1" applyAlignment="1" applyProtection="1">
      <alignment horizontal="center" vertical="center" wrapText="1"/>
    </xf>
    <xf numFmtId="10" fontId="73" fillId="0" borderId="86" xfId="214" applyNumberFormat="1" applyFont="1" applyFill="1" applyBorder="1" applyAlignment="1" applyProtection="1">
      <alignment horizontal="center" vertical="center" wrapText="1"/>
    </xf>
    <xf numFmtId="200" fontId="73" fillId="0" borderId="86" xfId="181" applyNumberFormat="1" applyFont="1" applyFill="1" applyBorder="1" applyAlignment="1" applyProtection="1">
      <alignment horizontal="center" vertical="center" wrapText="1"/>
    </xf>
    <xf numFmtId="0" fontId="73" fillId="0" borderId="32" xfId="93" applyFont="1" applyFill="1" applyBorder="1" applyAlignment="1" applyProtection="1">
      <alignment horizontal="left" vertical="center" wrapText="1"/>
    </xf>
    <xf numFmtId="183" fontId="73" fillId="0" borderId="32" xfId="181" applyNumberFormat="1" applyFont="1" applyFill="1" applyBorder="1" applyAlignment="1" applyProtection="1">
      <alignment horizontal="center" vertical="center" wrapText="1"/>
    </xf>
    <xf numFmtId="10" fontId="73" fillId="0" borderId="32" xfId="214" applyNumberFormat="1" applyFont="1" applyFill="1" applyBorder="1" applyAlignment="1" applyProtection="1">
      <alignment horizontal="center" vertical="center" wrapText="1"/>
    </xf>
    <xf numFmtId="200" fontId="73" fillId="0" borderId="32" xfId="181" applyNumberFormat="1" applyFont="1" applyFill="1" applyBorder="1" applyAlignment="1" applyProtection="1">
      <alignment horizontal="center" vertical="center" wrapText="1"/>
    </xf>
    <xf numFmtId="0" fontId="73" fillId="0" borderId="80" xfId="93" applyFont="1" applyFill="1" applyBorder="1" applyAlignment="1" applyProtection="1">
      <alignment horizontal="left" vertical="center" wrapText="1"/>
    </xf>
    <xf numFmtId="183" fontId="73" fillId="0" borderId="80" xfId="181" applyNumberFormat="1" applyFont="1" applyFill="1" applyBorder="1" applyAlignment="1" applyProtection="1">
      <alignment horizontal="center" vertical="center" wrapText="1"/>
    </xf>
    <xf numFmtId="10" fontId="73" fillId="25" borderId="80" xfId="214" applyNumberFormat="1" applyFont="1" applyFill="1" applyBorder="1" applyAlignment="1" applyProtection="1">
      <alignment horizontal="center" vertical="center" wrapText="1"/>
    </xf>
    <xf numFmtId="200" fontId="73" fillId="0" borderId="80" xfId="181" applyNumberFormat="1" applyFont="1" applyFill="1" applyBorder="1" applyAlignment="1" applyProtection="1">
      <alignment horizontal="center" vertical="center" wrapText="1"/>
    </xf>
    <xf numFmtId="0" fontId="73" fillId="0" borderId="15" xfId="93" applyFont="1" applyFill="1" applyBorder="1" applyAlignment="1" applyProtection="1">
      <alignment horizontal="left" vertical="center" wrapText="1"/>
    </xf>
    <xf numFmtId="183" fontId="73" fillId="25" borderId="15" xfId="181" applyNumberFormat="1" applyFont="1" applyFill="1" applyBorder="1" applyAlignment="1" applyProtection="1">
      <alignment horizontal="center" vertical="center" wrapText="1"/>
    </xf>
    <xf numFmtId="10" fontId="73" fillId="25" borderId="15" xfId="214" applyNumberFormat="1" applyFont="1" applyFill="1" applyBorder="1" applyAlignment="1" applyProtection="1">
      <alignment horizontal="center" vertical="center" wrapText="1"/>
    </xf>
    <xf numFmtId="200" fontId="73" fillId="0" borderId="15" xfId="181" applyNumberFormat="1" applyFont="1" applyFill="1" applyBorder="1" applyAlignment="1" applyProtection="1">
      <alignment horizontal="center" wrapText="1"/>
    </xf>
    <xf numFmtId="191" fontId="73" fillId="0" borderId="0" xfId="0" applyNumberFormat="1" applyFont="1" applyAlignment="1">
      <alignment wrapText="1"/>
    </xf>
    <xf numFmtId="0" fontId="73" fillId="0" borderId="0" xfId="93" applyFont="1" applyFill="1" applyBorder="1" applyAlignment="1" applyProtection="1">
      <alignment horizontal="left" vertical="center" wrapText="1"/>
    </xf>
    <xf numFmtId="0" fontId="84" fillId="0" borderId="131" xfId="93" applyFont="1" applyFill="1" applyBorder="1" applyAlignment="1" applyProtection="1">
      <alignment horizontal="center" vertical="center" wrapText="1"/>
    </xf>
    <xf numFmtId="0" fontId="84" fillId="0" borderId="15" xfId="93" applyFont="1" applyFill="1" applyBorder="1" applyAlignment="1" applyProtection="1">
      <alignment horizontal="center" vertical="center" wrapText="1"/>
    </xf>
    <xf numFmtId="0" fontId="73" fillId="0" borderId="85" xfId="93" applyFont="1" applyFill="1" applyBorder="1" applyAlignment="1" applyProtection="1">
      <alignment horizontal="center" vertical="center" wrapText="1"/>
    </xf>
    <xf numFmtId="220" fontId="84" fillId="0" borderId="0" xfId="93" applyNumberFormat="1" applyFont="1" applyFill="1" applyBorder="1" applyAlignment="1" applyProtection="1">
      <alignment horizontal="center" vertical="center" wrapText="1"/>
    </xf>
    <xf numFmtId="220" fontId="73" fillId="0" borderId="0" xfId="93" applyNumberFormat="1" applyFont="1" applyFill="1" applyBorder="1" applyAlignment="1" applyProtection="1">
      <alignment horizontal="center" vertical="center" wrapText="1"/>
    </xf>
    <xf numFmtId="0" fontId="73" fillId="0" borderId="240" xfId="93" applyFont="1" applyFill="1" applyBorder="1" applyAlignment="1" applyProtection="1">
      <alignment horizontal="center" vertical="center" wrapText="1"/>
    </xf>
    <xf numFmtId="200" fontId="73" fillId="0" borderId="76" xfId="181" applyNumberFormat="1" applyFont="1" applyFill="1" applyBorder="1" applyAlignment="1" applyProtection="1">
      <alignment horizontal="center" vertical="center" wrapText="1"/>
    </xf>
    <xf numFmtId="0" fontId="73" fillId="0" borderId="75" xfId="93" applyFont="1" applyFill="1" applyBorder="1" applyAlignment="1" applyProtection="1">
      <alignment horizontal="center" vertical="center" wrapText="1"/>
    </xf>
    <xf numFmtId="0" fontId="73" fillId="0" borderId="241" xfId="93" applyFont="1" applyFill="1" applyBorder="1" applyAlignment="1" applyProtection="1">
      <alignment horizontal="center" vertical="center" wrapText="1"/>
    </xf>
    <xf numFmtId="200" fontId="73" fillId="0" borderId="91" xfId="181" applyNumberFormat="1" applyFont="1" applyFill="1" applyBorder="1" applyAlignment="1" applyProtection="1">
      <alignment horizontal="center" vertical="center" wrapText="1"/>
    </xf>
    <xf numFmtId="196" fontId="73" fillId="0" borderId="0" xfId="0" applyNumberFormat="1" applyFont="1" applyAlignment="1">
      <alignment wrapText="1"/>
    </xf>
    <xf numFmtId="0" fontId="77" fillId="0" borderId="0" xfId="93" applyFont="1" applyFill="1" applyAlignment="1">
      <alignment horizontal="center"/>
    </xf>
    <xf numFmtId="183" fontId="77" fillId="0" borderId="0" xfId="195" applyNumberFormat="1" applyFont="1" applyFill="1" applyAlignment="1" applyProtection="1">
      <alignment horizontal="center"/>
      <protection locked="0"/>
    </xf>
    <xf numFmtId="191" fontId="77" fillId="0" borderId="0" xfId="93" applyNumberFormat="1" applyFont="1" applyFill="1" applyAlignment="1">
      <alignment horizontal="center"/>
    </xf>
    <xf numFmtId="183" fontId="77" fillId="0" borderId="0" xfId="195" applyNumberFormat="1" applyFont="1" applyFill="1" applyAlignment="1">
      <alignment horizontal="center"/>
    </xf>
    <xf numFmtId="0" fontId="77" fillId="0" borderId="0" xfId="93" applyFont="1"/>
    <xf numFmtId="0" fontId="77" fillId="0" borderId="0" xfId="93" applyFont="1" applyFill="1"/>
    <xf numFmtId="0" fontId="77" fillId="0" borderId="65" xfId="93" applyFont="1" applyFill="1" applyBorder="1" applyAlignment="1">
      <alignment horizontal="center" vertical="center" wrapText="1"/>
    </xf>
    <xf numFmtId="0" fontId="77" fillId="0" borderId="24" xfId="93" applyFont="1" applyFill="1" applyBorder="1" applyAlignment="1">
      <alignment horizontal="center" vertical="center" wrapText="1"/>
    </xf>
    <xf numFmtId="183" fontId="77" fillId="0" borderId="24" xfId="195" applyNumberFormat="1" applyFont="1" applyFill="1" applyBorder="1" applyAlignment="1" applyProtection="1">
      <alignment horizontal="center" vertical="center" wrapText="1"/>
      <protection locked="0"/>
    </xf>
    <xf numFmtId="191" fontId="77" fillId="0" borderId="24" xfId="93" applyNumberFormat="1" applyFont="1" applyFill="1" applyBorder="1" applyAlignment="1">
      <alignment horizontal="center" vertical="center" wrapText="1"/>
    </xf>
    <xf numFmtId="183" fontId="77" fillId="0" borderId="55" xfId="195" applyNumberFormat="1" applyFont="1" applyFill="1" applyBorder="1" applyAlignment="1">
      <alignment horizontal="center" vertical="center" wrapText="1"/>
    </xf>
    <xf numFmtId="0" fontId="77" fillId="0" borderId="0" xfId="93" applyFont="1" applyAlignment="1">
      <alignment vertical="center"/>
    </xf>
    <xf numFmtId="0" fontId="66" fillId="0" borderId="0" xfId="124" applyFont="1" applyAlignment="1">
      <alignment vertical="center"/>
    </xf>
    <xf numFmtId="0" fontId="77" fillId="0" borderId="57" xfId="93" applyFont="1" applyFill="1" applyBorder="1" applyAlignment="1">
      <alignment vertical="center"/>
    </xf>
    <xf numFmtId="0" fontId="97" fillId="0" borderId="18" xfId="93" applyFont="1" applyFill="1" applyBorder="1" applyAlignment="1">
      <alignment horizontal="center" vertical="center"/>
    </xf>
    <xf numFmtId="179" fontId="97" fillId="0" borderId="18" xfId="195" applyNumberFormat="1" applyFont="1" applyFill="1" applyBorder="1" applyAlignment="1" applyProtection="1">
      <alignment horizontal="right" vertical="center"/>
      <protection locked="0"/>
    </xf>
    <xf numFmtId="191" fontId="97" fillId="0" borderId="18" xfId="93" applyNumberFormat="1" applyFont="1" applyFill="1" applyBorder="1" applyAlignment="1">
      <alignment horizontal="center" vertical="center"/>
    </xf>
    <xf numFmtId="183" fontId="97" fillId="0" borderId="56" xfId="195" applyNumberFormat="1" applyFont="1" applyFill="1" applyBorder="1" applyAlignment="1">
      <alignment horizontal="center" vertical="center"/>
    </xf>
    <xf numFmtId="0" fontId="91" fillId="0" borderId="16" xfId="93" applyFont="1" applyFill="1" applyBorder="1" applyAlignment="1">
      <alignment horizontal="center" vertical="center"/>
    </xf>
    <xf numFmtId="179" fontId="91" fillId="0" borderId="16" xfId="195" applyNumberFormat="1" applyFont="1" applyFill="1" applyBorder="1" applyAlignment="1" applyProtection="1">
      <alignment horizontal="right" vertical="center"/>
    </xf>
    <xf numFmtId="191" fontId="91" fillId="0" borderId="16" xfId="93" applyNumberFormat="1" applyFont="1" applyFill="1" applyBorder="1" applyAlignment="1" applyProtection="1">
      <alignment horizontal="center" vertical="center"/>
    </xf>
    <xf numFmtId="179" fontId="91" fillId="0" borderId="72" xfId="195" applyNumberFormat="1" applyFont="1" applyFill="1" applyBorder="1" applyAlignment="1" applyProtection="1">
      <alignment horizontal="right" vertical="center"/>
    </xf>
    <xf numFmtId="0" fontId="91" fillId="0" borderId="32" xfId="93" applyFont="1" applyFill="1" applyBorder="1" applyAlignment="1">
      <alignment horizontal="center" vertical="center"/>
    </xf>
    <xf numFmtId="179" fontId="91" fillId="0" borderId="32" xfId="195" applyNumberFormat="1" applyFont="1" applyFill="1" applyBorder="1" applyAlignment="1" applyProtection="1">
      <alignment horizontal="right" vertical="center"/>
    </xf>
    <xf numFmtId="191" fontId="91" fillId="0" borderId="32" xfId="93" applyNumberFormat="1" applyFont="1" applyFill="1" applyBorder="1" applyAlignment="1" applyProtection="1">
      <alignment horizontal="center" vertical="center"/>
    </xf>
    <xf numFmtId="179" fontId="91" fillId="0" borderId="111" xfId="195" applyNumberFormat="1" applyFont="1" applyFill="1" applyBorder="1" applyAlignment="1" applyProtection="1">
      <alignment horizontal="right" vertical="center"/>
    </xf>
    <xf numFmtId="0" fontId="91" fillId="0" borderId="15" xfId="93" applyFont="1" applyFill="1" applyBorder="1" applyAlignment="1">
      <alignment horizontal="center" vertical="center"/>
    </xf>
    <xf numFmtId="179" fontId="91" fillId="0" borderId="15" xfId="195" applyNumberFormat="1" applyFont="1" applyFill="1" applyBorder="1" applyAlignment="1" applyProtection="1">
      <alignment horizontal="right" vertical="center"/>
    </xf>
    <xf numFmtId="191" fontId="91" fillId="0" borderId="15" xfId="93" applyNumberFormat="1" applyFont="1" applyFill="1" applyBorder="1" applyAlignment="1" applyProtection="1">
      <alignment horizontal="center" vertical="center"/>
    </xf>
    <xf numFmtId="179" fontId="91" fillId="0" borderId="74" xfId="195" applyNumberFormat="1" applyFont="1" applyFill="1" applyBorder="1" applyAlignment="1" applyProtection="1">
      <alignment horizontal="right" vertical="center"/>
    </xf>
    <xf numFmtId="191" fontId="91" fillId="0" borderId="14" xfId="93" applyNumberFormat="1" applyFont="1" applyFill="1" applyBorder="1" applyAlignment="1" applyProtection="1">
      <alignment horizontal="center" vertical="center"/>
    </xf>
    <xf numFmtId="179" fontId="91" fillId="0" borderId="17" xfId="195" applyNumberFormat="1" applyFont="1" applyFill="1" applyBorder="1" applyAlignment="1" applyProtection="1">
      <alignment horizontal="right" vertical="center"/>
    </xf>
    <xf numFmtId="191" fontId="91" fillId="0" borderId="60" xfId="93" applyNumberFormat="1" applyFont="1" applyFill="1" applyBorder="1" applyAlignment="1" applyProtection="1">
      <alignment horizontal="center" vertical="center"/>
    </xf>
    <xf numFmtId="179" fontId="91" fillId="0" borderId="75" xfId="195" applyNumberFormat="1" applyFont="1" applyFill="1" applyBorder="1" applyAlignment="1" applyProtection="1">
      <alignment horizontal="right" vertical="center"/>
    </xf>
    <xf numFmtId="191" fontId="91" fillId="0" borderId="114" xfId="93" applyNumberFormat="1" applyFont="1" applyFill="1" applyBorder="1" applyAlignment="1" applyProtection="1">
      <alignment horizontal="center" vertical="center"/>
    </xf>
    <xf numFmtId="179" fontId="91" fillId="0" borderId="4" xfId="195" applyNumberFormat="1" applyFont="1" applyFill="1" applyBorder="1" applyAlignment="1" applyProtection="1">
      <alignment horizontal="right" vertical="center"/>
    </xf>
    <xf numFmtId="191" fontId="91" fillId="0" borderId="22" xfId="93" applyNumberFormat="1" applyFont="1" applyFill="1" applyBorder="1" applyAlignment="1" applyProtection="1">
      <alignment horizontal="center" vertical="center"/>
    </xf>
    <xf numFmtId="179" fontId="91" fillId="0" borderId="73" xfId="195" applyNumberFormat="1" applyFont="1" applyFill="1" applyBorder="1" applyAlignment="1" applyProtection="1">
      <alignment horizontal="right" vertical="center"/>
    </xf>
    <xf numFmtId="179" fontId="91" fillId="0" borderId="23" xfId="195" applyNumberFormat="1" applyFont="1" applyFill="1" applyBorder="1" applyAlignment="1" applyProtection="1">
      <alignment horizontal="right" vertical="center"/>
    </xf>
    <xf numFmtId="0" fontId="77" fillId="0" borderId="66" xfId="93" applyFont="1" applyFill="1" applyBorder="1" applyAlignment="1">
      <alignment vertical="center"/>
    </xf>
    <xf numFmtId="0" fontId="91" fillId="0" borderId="18" xfId="93" applyFont="1" applyFill="1" applyBorder="1" applyAlignment="1">
      <alignment horizontal="center" vertical="center"/>
    </xf>
    <xf numFmtId="179" fontId="91" fillId="0" borderId="18" xfId="195" applyNumberFormat="1" applyFont="1" applyFill="1" applyBorder="1" applyAlignment="1" applyProtection="1">
      <alignment horizontal="right" vertical="center"/>
    </xf>
    <xf numFmtId="191" fontId="91" fillId="0" borderId="18" xfId="93" applyNumberFormat="1" applyFont="1" applyFill="1" applyBorder="1" applyAlignment="1" applyProtection="1">
      <alignment horizontal="center" vertical="center"/>
    </xf>
    <xf numFmtId="179" fontId="91" fillId="0" borderId="56" xfId="195" applyNumberFormat="1" applyFont="1" applyFill="1" applyBorder="1" applyAlignment="1" applyProtection="1">
      <alignment horizontal="right" vertical="center"/>
    </xf>
    <xf numFmtId="0" fontId="77" fillId="0" borderId="58" xfId="93" applyFont="1" applyFill="1" applyBorder="1" applyAlignment="1">
      <alignment vertical="center"/>
    </xf>
    <xf numFmtId="0" fontId="91" fillId="0" borderId="27" xfId="93" applyFont="1" applyFill="1" applyBorder="1" applyAlignment="1">
      <alignment horizontal="center" vertical="center"/>
    </xf>
    <xf numFmtId="179" fontId="91" fillId="0" borderId="27" xfId="195" applyNumberFormat="1" applyFont="1" applyFill="1" applyBorder="1" applyAlignment="1" applyProtection="1">
      <alignment horizontal="right" vertical="center"/>
    </xf>
    <xf numFmtId="191" fontId="91" fillId="0" borderId="27" xfId="93" applyNumberFormat="1" applyFont="1" applyFill="1" applyBorder="1" applyAlignment="1" applyProtection="1">
      <alignment horizontal="center" vertical="center"/>
    </xf>
    <xf numFmtId="179" fontId="91" fillId="0" borderId="28" xfId="195" applyNumberFormat="1" applyFont="1" applyFill="1" applyBorder="1" applyAlignment="1" applyProtection="1">
      <alignment horizontal="right" vertical="center"/>
    </xf>
    <xf numFmtId="0" fontId="77" fillId="0" borderId="0" xfId="93" applyFont="1" applyAlignment="1">
      <alignment horizontal="center"/>
    </xf>
    <xf numFmtId="183" fontId="77" fillId="0" borderId="0" xfId="195" applyNumberFormat="1" applyFont="1" applyAlignment="1" applyProtection="1">
      <alignment horizontal="center"/>
      <protection locked="0"/>
    </xf>
    <xf numFmtId="191" fontId="77" fillId="0" borderId="0" xfId="93" applyNumberFormat="1" applyFont="1" applyAlignment="1">
      <alignment horizontal="center"/>
    </xf>
    <xf numFmtId="183" fontId="77" fillId="0" borderId="0" xfId="195" applyNumberFormat="1" applyFont="1" applyAlignment="1">
      <alignment horizontal="center"/>
    </xf>
    <xf numFmtId="0" fontId="77" fillId="0" borderId="0" xfId="124" applyFont="1">
      <alignment vertical="center"/>
    </xf>
    <xf numFmtId="0" fontId="73" fillId="0" borderId="0" xfId="165" applyFont="1" applyFill="1" applyBorder="1" applyAlignment="1" applyProtection="1">
      <alignment vertical="center"/>
      <protection locked="0"/>
    </xf>
    <xf numFmtId="0" fontId="86" fillId="0" borderId="0" xfId="93" applyFont="1" applyFill="1" applyBorder="1" applyAlignment="1" applyProtection="1">
      <alignment horizontal="left" vertical="center"/>
    </xf>
    <xf numFmtId="0" fontId="73" fillId="0" borderId="0" xfId="93" applyNumberFormat="1" applyFont="1" applyFill="1" applyBorder="1" applyAlignment="1" applyProtection="1">
      <alignment horizontal="center" vertical="center"/>
    </xf>
    <xf numFmtId="0" fontId="73" fillId="0" borderId="0" xfId="95" applyFont="1" applyFill="1" applyBorder="1" applyAlignment="1" applyProtection="1">
      <alignment horizontal="left" vertical="center"/>
    </xf>
    <xf numFmtId="0" fontId="73" fillId="0" borderId="18" xfId="95" applyFont="1" applyFill="1" applyBorder="1" applyAlignment="1" applyProtection="1">
      <alignment horizontal="center" vertical="center" wrapText="1"/>
    </xf>
    <xf numFmtId="0" fontId="83" fillId="0" borderId="18" xfId="0" quotePrefix="1" applyFont="1" applyBorder="1" applyAlignment="1">
      <alignment horizontal="center"/>
    </xf>
    <xf numFmtId="0" fontId="83" fillId="0" borderId="18" xfId="107" quotePrefix="1" applyFont="1" applyBorder="1" applyAlignment="1">
      <alignment horizontal="center" vertical="center"/>
    </xf>
    <xf numFmtId="0" fontId="83" fillId="0" borderId="18" xfId="0" applyFont="1" applyBorder="1" applyAlignment="1">
      <alignment horizontal="center"/>
    </xf>
    <xf numFmtId="0" fontId="102" fillId="0" borderId="0" xfId="0" applyFont="1"/>
    <xf numFmtId="0" fontId="73" fillId="0" borderId="0" xfId="95" applyFont="1" applyFill="1" applyBorder="1" applyAlignment="1" applyProtection="1">
      <alignment horizontal="left" vertical="center" wrapText="1"/>
    </xf>
    <xf numFmtId="0" fontId="73" fillId="0" borderId="0" xfId="0" applyFont="1" applyBorder="1" applyAlignment="1">
      <alignment horizontal="center"/>
    </xf>
    <xf numFmtId="0" fontId="73" fillId="0" borderId="18" xfId="0" applyFont="1" applyBorder="1" applyAlignment="1">
      <alignment horizontal="center" vertical="center" wrapText="1"/>
    </xf>
    <xf numFmtId="178" fontId="83" fillId="0" borderId="18" xfId="167" applyNumberFormat="1" applyFont="1" applyBorder="1" applyAlignment="1" applyProtection="1">
      <alignment horizontal="center" vertical="center" wrapText="1"/>
    </xf>
    <xf numFmtId="0" fontId="83" fillId="0" borderId="0" xfId="0" applyFont="1" applyFill="1" applyAlignment="1"/>
    <xf numFmtId="0" fontId="83" fillId="0" borderId="0" xfId="0" applyFont="1" applyAlignment="1"/>
    <xf numFmtId="0" fontId="83" fillId="0" borderId="0" xfId="0" applyFont="1"/>
    <xf numFmtId="0" fontId="66" fillId="0" borderId="0" xfId="107" applyFont="1" applyFill="1" applyAlignment="1">
      <alignment vertical="center"/>
    </xf>
    <xf numFmtId="0" fontId="73" fillId="0" borderId="0" xfId="107" applyFont="1" applyFill="1" applyAlignment="1">
      <alignment vertical="center"/>
    </xf>
    <xf numFmtId="0" fontId="73" fillId="0" borderId="0" xfId="107" applyFont="1" applyFill="1" applyAlignment="1">
      <alignment horizontal="right" vertical="center"/>
    </xf>
    <xf numFmtId="0" fontId="84" fillId="0" borderId="18" xfId="107" applyFont="1" applyFill="1" applyBorder="1" applyAlignment="1">
      <alignment horizontal="center" vertical="center" wrapText="1"/>
    </xf>
    <xf numFmtId="49" fontId="84" fillId="0" borderId="18" xfId="107" applyNumberFormat="1" applyFont="1" applyFill="1" applyBorder="1" applyAlignment="1" applyProtection="1">
      <alignment horizontal="center" vertical="center" wrapText="1"/>
    </xf>
    <xf numFmtId="0" fontId="73" fillId="0" borderId="18" xfId="107" applyFont="1" applyFill="1" applyBorder="1" applyAlignment="1">
      <alignment horizontal="center" vertical="center" wrapText="1"/>
    </xf>
    <xf numFmtId="197" fontId="73" fillId="0" borderId="15" xfId="107" applyNumberFormat="1" applyFont="1" applyFill="1" applyBorder="1" applyAlignment="1" applyProtection="1">
      <alignment horizontal="center" vertical="center" wrapText="1"/>
    </xf>
    <xf numFmtId="197" fontId="73" fillId="0" borderId="15" xfId="107" applyNumberFormat="1" applyFont="1" applyFill="1" applyBorder="1" applyAlignment="1" applyProtection="1">
      <alignment horizontal="left" vertical="center" wrapText="1"/>
    </xf>
    <xf numFmtId="201" fontId="73" fillId="0" borderId="15" xfId="107" applyNumberFormat="1" applyFont="1" applyFill="1" applyBorder="1" applyAlignment="1" applyProtection="1">
      <alignment horizontal="right" vertical="center" wrapText="1"/>
    </xf>
    <xf numFmtId="198" fontId="73" fillId="0" borderId="15" xfId="107" applyNumberFormat="1" applyFont="1" applyFill="1" applyBorder="1" applyAlignment="1" applyProtection="1">
      <alignment horizontal="right" vertical="center" wrapText="1"/>
    </xf>
    <xf numFmtId="0" fontId="73" fillId="0" borderId="0" xfId="107" applyFont="1" applyFill="1" applyBorder="1" applyAlignment="1">
      <alignment horizontal="center" vertical="center" wrapText="1"/>
    </xf>
    <xf numFmtId="197" fontId="73" fillId="0" borderId="0" xfId="107" applyNumberFormat="1" applyFont="1" applyFill="1" applyBorder="1" applyAlignment="1" applyProtection="1">
      <alignment horizontal="center" vertical="center" wrapText="1"/>
    </xf>
    <xf numFmtId="197" fontId="73" fillId="0" borderId="0" xfId="107" applyNumberFormat="1" applyFont="1" applyFill="1" applyBorder="1" applyAlignment="1" applyProtection="1">
      <alignment horizontal="left" vertical="center" wrapText="1"/>
    </xf>
    <xf numFmtId="201" fontId="73" fillId="0" borderId="0" xfId="107" applyNumberFormat="1" applyFont="1" applyFill="1" applyBorder="1" applyAlignment="1" applyProtection="1">
      <alignment horizontal="right" vertical="center" wrapText="1"/>
    </xf>
    <xf numFmtId="198" fontId="73" fillId="0" borderId="0" xfId="107" applyNumberFormat="1" applyFont="1" applyFill="1" applyBorder="1" applyAlignment="1" applyProtection="1">
      <alignment horizontal="right" vertical="center" wrapText="1"/>
    </xf>
    <xf numFmtId="197" fontId="84" fillId="0" borderId="18" xfId="107" applyNumberFormat="1" applyFont="1" applyFill="1" applyBorder="1" applyAlignment="1" applyProtection="1">
      <alignment horizontal="center" vertical="center" wrapText="1"/>
    </xf>
    <xf numFmtId="197" fontId="73" fillId="0" borderId="18" xfId="107" applyNumberFormat="1" applyFont="1" applyFill="1" applyBorder="1" applyAlignment="1" applyProtection="1">
      <alignment horizontal="left" vertical="center" wrapText="1"/>
    </xf>
    <xf numFmtId="183" fontId="73" fillId="34" borderId="18" xfId="181" applyNumberFormat="1" applyFont="1" applyFill="1" applyBorder="1" applyAlignment="1" applyProtection="1">
      <alignment horizontal="center" vertical="center" wrapText="1"/>
    </xf>
    <xf numFmtId="197" fontId="73" fillId="0" borderId="18" xfId="107" applyNumberFormat="1" applyFont="1" applyFill="1" applyBorder="1" applyAlignment="1" applyProtection="1">
      <alignment horizontal="center" vertical="center" wrapText="1"/>
    </xf>
    <xf numFmtId="183" fontId="73" fillId="0" borderId="18" xfId="181" applyNumberFormat="1" applyFont="1" applyFill="1" applyBorder="1" applyAlignment="1" applyProtection="1">
      <alignment horizontal="left" vertical="center" wrapText="1"/>
    </xf>
    <xf numFmtId="197" fontId="73" fillId="0" borderId="18" xfId="107" applyNumberFormat="1" applyFont="1" applyFill="1" applyBorder="1" applyAlignment="1" applyProtection="1">
      <alignment horizontal="left" vertical="center" wrapText="1" indent="2"/>
    </xf>
    <xf numFmtId="183" fontId="73" fillId="34" borderId="18" xfId="181" applyNumberFormat="1" applyFont="1" applyFill="1" applyBorder="1" applyAlignment="1" applyProtection="1">
      <alignment horizontal="left" vertical="center" wrapText="1"/>
    </xf>
    <xf numFmtId="197" fontId="73" fillId="0" borderId="18" xfId="107" applyNumberFormat="1" applyFont="1" applyFill="1" applyBorder="1" applyAlignment="1" applyProtection="1">
      <alignment horizontal="left" vertical="center" wrapText="1" indent="4"/>
    </xf>
    <xf numFmtId="183" fontId="73" fillId="0" borderId="18" xfId="181" applyNumberFormat="1" applyFont="1" applyFill="1" applyBorder="1" applyAlignment="1" applyProtection="1">
      <alignment horizontal="center" vertical="center" wrapText="1"/>
    </xf>
    <xf numFmtId="197" fontId="73" fillId="0" borderId="18" xfId="107" applyNumberFormat="1" applyFont="1" applyFill="1" applyBorder="1" applyAlignment="1" applyProtection="1">
      <alignment horizontal="left" vertical="center" wrapText="1" indent="6"/>
    </xf>
    <xf numFmtId="0" fontId="73" fillId="0" borderId="0" xfId="107" applyFont="1" applyFill="1" applyAlignment="1">
      <alignment horizontal="center" vertical="center"/>
    </xf>
    <xf numFmtId="0" fontId="73" fillId="0" borderId="0" xfId="107" applyFont="1" applyFill="1" applyAlignment="1">
      <alignment horizontal="left" vertical="center" wrapText="1"/>
    </xf>
    <xf numFmtId="0" fontId="73" fillId="0" borderId="0" xfId="107" applyFont="1" applyFill="1" applyAlignment="1">
      <alignment horizontal="left" vertical="center"/>
    </xf>
    <xf numFmtId="0" fontId="73" fillId="0" borderId="0" xfId="148" applyFont="1" applyFill="1" applyBorder="1" applyAlignment="1">
      <alignment horizontal="center" vertical="center" wrapText="1"/>
    </xf>
    <xf numFmtId="0" fontId="73" fillId="0" borderId="0" xfId="137" applyFont="1" applyFill="1" applyAlignment="1">
      <alignment vertical="center"/>
    </xf>
    <xf numFmtId="0" fontId="73" fillId="0" borderId="0" xfId="137" applyFont="1" applyAlignment="1">
      <alignment wrapText="1"/>
    </xf>
    <xf numFmtId="0" fontId="73" fillId="0" borderId="0" xfId="107" applyFont="1" applyFill="1" applyAlignment="1">
      <alignment horizontal="center" vertical="center" wrapText="1"/>
    </xf>
    <xf numFmtId="0" fontId="77" fillId="0" borderId="0" xfId="154" applyFont="1" applyFill="1" applyProtection="1">
      <protection locked="0"/>
    </xf>
    <xf numFmtId="0" fontId="80" fillId="0" borderId="0" xfId="148" applyFont="1" applyFill="1" applyBorder="1" applyAlignment="1" applyProtection="1">
      <alignment horizontal="left" vertical="center"/>
    </xf>
    <xf numFmtId="0" fontId="80" fillId="0" borderId="0" xfId="107" quotePrefix="1" applyFont="1" applyFill="1" applyBorder="1" applyAlignment="1">
      <alignment horizontal="center" vertical="center" wrapText="1"/>
    </xf>
    <xf numFmtId="182" fontId="80" fillId="0" borderId="0" xfId="107" applyNumberFormat="1" applyFont="1" applyFill="1" applyBorder="1" applyAlignment="1" applyProtection="1">
      <alignment horizontal="right" vertical="center" wrapText="1"/>
      <protection locked="0"/>
    </xf>
    <xf numFmtId="0" fontId="80" fillId="0" borderId="15" xfId="148" quotePrefix="1" applyFont="1" applyFill="1" applyBorder="1" applyAlignment="1" applyProtection="1">
      <alignment horizontal="center" vertical="center" wrapText="1"/>
    </xf>
    <xf numFmtId="0" fontId="80" fillId="0" borderId="18" xfId="148" applyFont="1" applyFill="1" applyBorder="1" applyAlignment="1" applyProtection="1">
      <alignment horizontal="center" vertical="center" wrapText="1"/>
    </xf>
    <xf numFmtId="0" fontId="80" fillId="0" borderId="18" xfId="148" applyFont="1" applyFill="1" applyBorder="1" applyAlignment="1" applyProtection="1">
      <alignment vertical="center" wrapText="1"/>
    </xf>
    <xf numFmtId="10" fontId="80" fillId="26" borderId="18" xfId="148" applyNumberFormat="1" applyFont="1" applyFill="1" applyBorder="1" applyAlignment="1" applyProtection="1">
      <alignment vertical="center" wrapText="1"/>
    </xf>
    <xf numFmtId="0" fontId="80" fillId="26" borderId="18" xfId="148" applyFont="1" applyFill="1" applyBorder="1" applyAlignment="1" applyProtection="1">
      <alignment vertical="center" wrapText="1"/>
    </xf>
    <xf numFmtId="0" fontId="80" fillId="0" borderId="0" xfId="107" applyFont="1" applyFill="1" applyAlignment="1">
      <alignment horizontal="left" vertical="center" wrapText="1"/>
    </xf>
    <xf numFmtId="0" fontId="80" fillId="0" borderId="0" xfId="148" applyFont="1" applyFill="1" applyBorder="1" applyAlignment="1">
      <alignment horizontal="center" vertical="top"/>
    </xf>
    <xf numFmtId="0" fontId="80" fillId="0" borderId="0" xfId="107" applyFont="1" applyFill="1" applyAlignment="1">
      <alignment horizontal="left" vertical="top"/>
    </xf>
    <xf numFmtId="0" fontId="80" fillId="0" borderId="0" xfId="98" applyFont="1" applyFill="1" applyBorder="1" applyAlignment="1">
      <alignment vertical="center"/>
    </xf>
    <xf numFmtId="0" fontId="79" fillId="0" borderId="0" xfId="61" applyFont="1" applyFill="1"/>
    <xf numFmtId="0" fontId="104" fillId="0" borderId="0" xfId="107" applyFont="1" applyFill="1" applyAlignment="1">
      <alignment horizontal="left" vertical="top"/>
    </xf>
    <xf numFmtId="0" fontId="77" fillId="0" borderId="0" xfId="107" applyFont="1" applyAlignment="1">
      <alignment vertical="center"/>
    </xf>
    <xf numFmtId="0" fontId="80" fillId="0" borderId="0" xfId="124" applyFont="1" applyFill="1" applyBorder="1" applyAlignment="1" applyProtection="1">
      <alignment horizontal="left" vertical="center"/>
    </xf>
    <xf numFmtId="0" fontId="80" fillId="0" borderId="16" xfId="107" applyFont="1" applyFill="1" applyBorder="1" applyAlignment="1">
      <alignment horizontal="center" vertical="center" wrapText="1"/>
    </xf>
    <xf numFmtId="0" fontId="79" fillId="0" borderId="18" xfId="61" quotePrefix="1" applyFont="1" applyBorder="1" applyAlignment="1">
      <alignment horizontal="center"/>
    </xf>
    <xf numFmtId="0" fontId="79" fillId="0" borderId="18" xfId="61" applyFont="1" applyBorder="1" applyAlignment="1">
      <alignment horizontal="center" vertical="center"/>
    </xf>
    <xf numFmtId="216" fontId="80" fillId="26" borderId="18" xfId="0" applyNumberFormat="1" applyFont="1" applyFill="1" applyBorder="1" applyAlignment="1">
      <alignment vertical="center"/>
    </xf>
    <xf numFmtId="0" fontId="80" fillId="26" borderId="18" xfId="61" applyFont="1" applyFill="1" applyBorder="1" applyAlignment="1">
      <alignment vertical="center"/>
    </xf>
    <xf numFmtId="0" fontId="79" fillId="26" borderId="18" xfId="61" applyFont="1" applyFill="1" applyBorder="1" applyAlignment="1">
      <alignment vertical="center"/>
    </xf>
    <xf numFmtId="49" fontId="79" fillId="26" borderId="18" xfId="61" applyNumberFormat="1" applyFont="1" applyFill="1" applyBorder="1" applyAlignment="1">
      <alignment horizontal="right" vertical="center"/>
    </xf>
    <xf numFmtId="0" fontId="79" fillId="26" borderId="18" xfId="61" applyFont="1" applyFill="1" applyBorder="1" applyAlignment="1">
      <alignment horizontal="right" vertical="center"/>
    </xf>
    <xf numFmtId="0" fontId="79" fillId="0" borderId="129" xfId="61" applyFont="1" applyBorder="1"/>
    <xf numFmtId="0" fontId="80" fillId="0" borderId="0" xfId="107" applyNumberFormat="1" applyFont="1" applyFill="1" applyBorder="1" applyAlignment="1" applyProtection="1">
      <alignment horizontal="center" vertical="center"/>
    </xf>
    <xf numFmtId="0" fontId="80" fillId="0" borderId="0" xfId="107" applyNumberFormat="1" applyFont="1" applyFill="1" applyBorder="1" applyAlignment="1" applyProtection="1">
      <alignment horizontal="left" vertical="center"/>
    </xf>
    <xf numFmtId="0" fontId="77" fillId="0" borderId="16" xfId="107" applyFont="1" applyFill="1" applyBorder="1" applyAlignment="1">
      <alignment horizontal="center" vertical="center" wrapText="1"/>
    </xf>
    <xf numFmtId="0" fontId="77" fillId="0" borderId="16" xfId="61" applyFont="1" applyBorder="1" applyAlignment="1">
      <alignment horizontal="center" wrapText="1"/>
    </xf>
    <xf numFmtId="0" fontId="79" fillId="0" borderId="15" xfId="61" quotePrefix="1" applyFont="1" applyBorder="1" applyAlignment="1">
      <alignment horizontal="center"/>
    </xf>
    <xf numFmtId="0" fontId="79" fillId="0" borderId="14" xfId="61" quotePrefix="1" applyFont="1" applyBorder="1" applyAlignment="1">
      <alignment horizontal="center"/>
    </xf>
    <xf numFmtId="0" fontId="80" fillId="0" borderId="129" xfId="61" applyFont="1" applyBorder="1"/>
    <xf numFmtId="0" fontId="77" fillId="0" borderId="0" xfId="111" applyFont="1" applyAlignment="1">
      <alignment vertical="center"/>
    </xf>
    <xf numFmtId="0" fontId="77" fillId="0" borderId="0" xfId="131" applyFont="1" applyFill="1" applyBorder="1" applyAlignment="1"/>
    <xf numFmtId="0" fontId="77" fillId="0" borderId="0" xfId="111" applyFont="1" applyFill="1" applyBorder="1" applyAlignment="1">
      <alignment horizontal="center" vertical="center" wrapText="1"/>
    </xf>
    <xf numFmtId="0" fontId="77" fillId="0" borderId="0" xfId="131" applyFont="1" applyFill="1" applyBorder="1" applyAlignment="1">
      <alignment horizontal="center"/>
    </xf>
    <xf numFmtId="0" fontId="77" fillId="0" borderId="0" xfId="131" applyFont="1" applyFill="1" applyBorder="1"/>
    <xf numFmtId="9" fontId="77" fillId="0" borderId="0" xfId="131" applyNumberFormat="1" applyFont="1" applyFill="1" applyBorder="1"/>
    <xf numFmtId="0" fontId="77" fillId="0" borderId="0" xfId="111" applyFont="1" applyFill="1" applyAlignment="1">
      <alignment vertical="center"/>
    </xf>
    <xf numFmtId="0" fontId="77" fillId="0" borderId="0" xfId="0" applyFont="1"/>
    <xf numFmtId="0" fontId="77" fillId="0" borderId="16" xfId="111" applyFont="1" applyBorder="1" applyAlignment="1">
      <alignment horizontal="center" vertical="center" wrapText="1"/>
    </xf>
    <xf numFmtId="0" fontId="77" fillId="0" borderId="21" xfId="111" applyFont="1" applyBorder="1" applyAlignment="1">
      <alignment horizontal="center" vertical="center" wrapText="1"/>
    </xf>
    <xf numFmtId="0" fontId="77" fillId="0" borderId="19" xfId="131" applyFont="1" applyBorder="1" applyAlignment="1"/>
    <xf numFmtId="49" fontId="77" fillId="0" borderId="15" xfId="111" applyNumberFormat="1" applyFont="1" applyBorder="1" applyAlignment="1">
      <alignment horizontal="center" vertical="center" wrapText="1"/>
    </xf>
    <xf numFmtId="49" fontId="77" fillId="0" borderId="22" xfId="111" applyNumberFormat="1" applyFont="1" applyBorder="1" applyAlignment="1">
      <alignment horizontal="center" vertical="center" wrapText="1"/>
    </xf>
    <xf numFmtId="0" fontId="77" fillId="0" borderId="18" xfId="111" applyFont="1" applyBorder="1" applyAlignment="1">
      <alignment horizontal="center" vertical="center" wrapText="1"/>
    </xf>
    <xf numFmtId="0" fontId="77" fillId="0" borderId="18" xfId="149" applyFont="1" applyBorder="1" applyAlignment="1">
      <alignment horizontal="center" vertical="center"/>
    </xf>
    <xf numFmtId="0" fontId="77" fillId="0" borderId="16" xfId="111" applyFont="1" applyBorder="1" applyAlignment="1">
      <alignment vertical="center" wrapText="1"/>
    </xf>
    <xf numFmtId="180" fontId="77" fillId="28" borderId="86" xfId="131" applyNumberFormat="1" applyFont="1" applyFill="1" applyBorder="1"/>
    <xf numFmtId="0" fontId="77" fillId="0" borderId="0" xfId="131" applyFont="1" applyFill="1"/>
    <xf numFmtId="0" fontId="77" fillId="0" borderId="18" xfId="131" applyFont="1" applyFill="1" applyBorder="1" applyAlignment="1">
      <alignment horizontal="center"/>
    </xf>
    <xf numFmtId="191" fontId="77" fillId="0" borderId="18" xfId="0" applyNumberFormat="1" applyFont="1" applyBorder="1"/>
    <xf numFmtId="0" fontId="80" fillId="0" borderId="16" xfId="107" applyFont="1" applyBorder="1" applyAlignment="1">
      <alignment vertical="center" wrapText="1"/>
    </xf>
    <xf numFmtId="0" fontId="77" fillId="0" borderId="16" xfId="149" applyFont="1" applyBorder="1" applyAlignment="1">
      <alignment vertical="center" wrapText="1"/>
    </xf>
    <xf numFmtId="180" fontId="77" fillId="29" borderId="18" xfId="131" applyNumberFormat="1" applyFont="1" applyFill="1" applyBorder="1"/>
    <xf numFmtId="0" fontId="77" fillId="0" borderId="1" xfId="131" applyFont="1" applyFill="1" applyBorder="1" applyAlignment="1">
      <alignment horizontal="center"/>
    </xf>
    <xf numFmtId="9" fontId="77" fillId="0" borderId="1" xfId="131" applyNumberFormat="1" applyFont="1" applyBorder="1"/>
    <xf numFmtId="0" fontId="77" fillId="0" borderId="16" xfId="107" applyFont="1" applyBorder="1" applyAlignment="1">
      <alignment horizontal="center" vertical="center" wrapText="1"/>
    </xf>
    <xf numFmtId="0" fontId="77" fillId="0" borderId="16" xfId="111" applyFont="1" applyFill="1" applyBorder="1" applyAlignment="1">
      <alignment horizontal="center" vertical="center" wrapText="1"/>
    </xf>
    <xf numFmtId="49" fontId="77" fillId="0" borderId="15" xfId="131" applyNumberFormat="1" applyFont="1" applyFill="1" applyBorder="1" applyAlignment="1">
      <alignment horizontal="center"/>
    </xf>
    <xf numFmtId="49" fontId="77" fillId="0" borderId="15" xfId="0" applyNumberFormat="1" applyFont="1" applyFill="1" applyBorder="1" applyAlignment="1">
      <alignment horizontal="center"/>
    </xf>
    <xf numFmtId="49" fontId="77" fillId="0" borderId="15" xfId="131" applyNumberFormat="1" applyFont="1" applyBorder="1" applyAlignment="1">
      <alignment horizontal="center"/>
    </xf>
    <xf numFmtId="0" fontId="77" fillId="0" borderId="18" xfId="149" applyFont="1" applyBorder="1" applyAlignment="1">
      <alignment horizontal="center" vertical="center" wrapText="1"/>
    </xf>
    <xf numFmtId="49" fontId="77" fillId="0" borderId="18" xfId="131" applyNumberFormat="1" applyFont="1" applyFill="1" applyBorder="1" applyAlignment="1">
      <alignment horizontal="center"/>
    </xf>
    <xf numFmtId="216" fontId="77" fillId="0" borderId="18" xfId="131" applyNumberFormat="1" applyFont="1" applyFill="1" applyBorder="1" applyAlignment="1">
      <alignment horizontal="center"/>
    </xf>
    <xf numFmtId="191" fontId="77" fillId="28" borderId="18" xfId="131" applyNumberFormat="1" applyFont="1" applyFill="1" applyBorder="1"/>
    <xf numFmtId="180" fontId="77" fillId="0" borderId="18" xfId="131" applyNumberFormat="1" applyFont="1" applyFill="1" applyBorder="1" applyAlignment="1">
      <alignment horizontal="center"/>
    </xf>
    <xf numFmtId="9" fontId="77" fillId="28" borderId="18" xfId="131" applyNumberFormat="1" applyFont="1" applyFill="1" applyBorder="1" applyAlignment="1">
      <alignment horizontal="center"/>
    </xf>
    <xf numFmtId="180" fontId="77" fillId="28" borderId="18" xfId="131" applyNumberFormat="1" applyFont="1" applyFill="1" applyBorder="1" applyAlignment="1">
      <alignment horizontal="right"/>
    </xf>
    <xf numFmtId="0" fontId="77" fillId="0" borderId="0" xfId="149" applyFont="1" applyBorder="1" applyAlignment="1">
      <alignment horizontal="center" vertical="center" wrapText="1"/>
    </xf>
    <xf numFmtId="49" fontId="77" fillId="0" borderId="0" xfId="131" applyNumberFormat="1" applyFont="1" applyFill="1" applyBorder="1" applyAlignment="1">
      <alignment horizontal="center"/>
    </xf>
    <xf numFmtId="216" fontId="77" fillId="0" borderId="0" xfId="131" applyNumberFormat="1" applyFont="1" applyFill="1" applyBorder="1" applyAlignment="1">
      <alignment horizontal="center"/>
    </xf>
    <xf numFmtId="191" fontId="77" fillId="0" borderId="0" xfId="131" applyNumberFormat="1" applyFont="1" applyBorder="1"/>
    <xf numFmtId="180" fontId="77" fillId="0" borderId="0" xfId="131" applyNumberFormat="1" applyFont="1" applyFill="1" applyBorder="1" applyAlignment="1">
      <alignment horizontal="center"/>
    </xf>
    <xf numFmtId="9" fontId="77" fillId="0" borderId="0" xfId="131" applyNumberFormat="1" applyFont="1" applyFill="1" applyBorder="1" applyAlignment="1">
      <alignment horizontal="center"/>
    </xf>
    <xf numFmtId="180" fontId="77" fillId="0" borderId="0" xfId="131" applyNumberFormat="1" applyFont="1" applyBorder="1" applyAlignment="1">
      <alignment horizontal="right"/>
    </xf>
    <xf numFmtId="0" fontId="77" fillId="0" borderId="0" xfId="165" applyFont="1" applyFill="1" applyAlignment="1" applyProtection="1">
      <alignment vertical="center"/>
      <protection locked="0"/>
    </xf>
    <xf numFmtId="0" fontId="80" fillId="0" borderId="0" xfId="107" quotePrefix="1" applyFont="1" applyFill="1" applyAlignment="1">
      <alignment vertical="center"/>
    </xf>
    <xf numFmtId="0" fontId="80" fillId="0" borderId="0" xfId="107" quotePrefix="1" applyFont="1" applyAlignment="1">
      <alignment vertical="center"/>
    </xf>
    <xf numFmtId="0" fontId="83" fillId="0" borderId="16" xfId="107" applyFont="1" applyBorder="1" applyAlignment="1">
      <alignment horizontal="center" vertical="center" wrapText="1"/>
    </xf>
    <xf numFmtId="0" fontId="83" fillId="0" borderId="16" xfId="107" applyFont="1" applyFill="1" applyBorder="1" applyAlignment="1">
      <alignment horizontal="center" vertical="center" wrapText="1"/>
    </xf>
    <xf numFmtId="0" fontId="77" fillId="0" borderId="17" xfId="107" applyFont="1" applyBorder="1" applyAlignment="1">
      <alignment horizontal="center" vertical="center" wrapText="1"/>
    </xf>
    <xf numFmtId="209" fontId="77" fillId="0" borderId="17" xfId="107" applyNumberFormat="1" applyFont="1" applyBorder="1" applyAlignment="1">
      <alignment horizontal="center" vertical="center" wrapText="1"/>
    </xf>
    <xf numFmtId="209" fontId="80" fillId="0" borderId="17" xfId="107" applyNumberFormat="1" applyFont="1" applyBorder="1" applyAlignment="1">
      <alignment horizontal="center" vertical="center" wrapText="1"/>
    </xf>
    <xf numFmtId="49" fontId="83" fillId="0" borderId="15" xfId="107" applyNumberFormat="1" applyFont="1" applyBorder="1" applyAlignment="1">
      <alignment horizontal="center" vertical="center" wrapText="1"/>
    </xf>
    <xf numFmtId="0" fontId="83" fillId="0" borderId="23" xfId="124" quotePrefix="1" applyFont="1" applyBorder="1" applyAlignment="1">
      <alignment horizontal="center" vertical="center" wrapText="1"/>
    </xf>
    <xf numFmtId="0" fontId="83" fillId="0" borderId="15" xfId="124" quotePrefix="1" applyFont="1" applyBorder="1" applyAlignment="1">
      <alignment horizontal="center" vertical="center" wrapText="1"/>
    </xf>
    <xf numFmtId="0" fontId="80" fillId="0" borderId="18" xfId="107" quotePrefix="1" applyFont="1" applyBorder="1" applyAlignment="1">
      <alignment horizontal="center" vertical="center"/>
    </xf>
    <xf numFmtId="183" fontId="83" fillId="0" borderId="18" xfId="181" applyNumberFormat="1" applyFont="1" applyFill="1" applyBorder="1" applyAlignment="1">
      <alignment vertical="center" wrapText="1"/>
    </xf>
    <xf numFmtId="0" fontId="80" fillId="0" borderId="18" xfId="107" quotePrefix="1" applyFont="1" applyBorder="1" applyAlignment="1">
      <alignment vertical="center"/>
    </xf>
    <xf numFmtId="0" fontId="80" fillId="0" borderId="18" xfId="107" applyNumberFormat="1" applyFont="1" applyBorder="1" applyAlignment="1">
      <alignment vertical="center"/>
    </xf>
    <xf numFmtId="183" fontId="83" fillId="0" borderId="15" xfId="124" applyNumberFormat="1" applyFont="1" applyBorder="1" applyAlignment="1">
      <alignment vertical="center" wrapText="1"/>
    </xf>
    <xf numFmtId="9" fontId="83" fillId="0" borderId="15" xfId="214" applyFont="1" applyBorder="1" applyAlignment="1">
      <alignment horizontal="center" vertical="center" wrapText="1"/>
    </xf>
    <xf numFmtId="9" fontId="83" fillId="0" borderId="18" xfId="214" applyFont="1" applyBorder="1" applyAlignment="1">
      <alignment horizontal="center" vertical="center" wrapText="1"/>
    </xf>
    <xf numFmtId="49" fontId="83" fillId="0" borderId="15" xfId="107" applyNumberFormat="1" applyFont="1" applyFill="1" applyBorder="1" applyAlignment="1">
      <alignment horizontal="center" vertical="center" wrapText="1"/>
    </xf>
    <xf numFmtId="0" fontId="105" fillId="0" borderId="15" xfId="107" quotePrefix="1" applyFont="1" applyFill="1" applyBorder="1" applyAlignment="1">
      <alignment horizontal="center" vertical="center" wrapText="1"/>
    </xf>
    <xf numFmtId="0" fontId="80" fillId="0" borderId="18" xfId="148" applyFont="1" applyBorder="1" applyAlignment="1">
      <alignment horizontal="center" vertical="center"/>
    </xf>
    <xf numFmtId="0" fontId="80" fillId="0" borderId="131" xfId="107" applyFont="1" applyBorder="1" applyAlignment="1">
      <alignment vertical="center" wrapText="1"/>
    </xf>
    <xf numFmtId="0" fontId="80" fillId="0" borderId="18" xfId="107" applyFont="1" applyBorder="1" applyAlignment="1">
      <alignment vertical="center" wrapText="1"/>
    </xf>
    <xf numFmtId="198" fontId="80" fillId="31" borderId="18" xfId="107" applyNumberFormat="1" applyFont="1" applyFill="1" applyBorder="1" applyAlignment="1">
      <alignment horizontal="right" vertical="center"/>
    </xf>
    <xf numFmtId="183" fontId="102" fillId="0" borderId="18" xfId="181" applyNumberFormat="1" applyFont="1" applyBorder="1" applyAlignment="1">
      <alignment vertical="center" wrapText="1"/>
    </xf>
    <xf numFmtId="0" fontId="77" fillId="0" borderId="131" xfId="107" applyFont="1" applyBorder="1" applyAlignment="1">
      <alignment vertical="center" wrapText="1"/>
    </xf>
    <xf numFmtId="0" fontId="80" fillId="0" borderId="0" xfId="148" applyFont="1" applyBorder="1" applyAlignment="1">
      <alignment horizontal="center" vertical="center"/>
    </xf>
    <xf numFmtId="0" fontId="80" fillId="0" borderId="0" xfId="107" applyFont="1" applyBorder="1" applyAlignment="1">
      <alignment horizontal="left" vertical="center" wrapText="1"/>
    </xf>
    <xf numFmtId="0" fontId="80" fillId="0" borderId="0" xfId="107" applyFont="1" applyBorder="1" applyAlignment="1">
      <alignment vertical="center" wrapText="1"/>
    </xf>
    <xf numFmtId="198" fontId="80" fillId="0" borderId="0" xfId="107" applyNumberFormat="1" applyFont="1" applyFill="1" applyBorder="1" applyAlignment="1">
      <alignment horizontal="right" vertical="center"/>
    </xf>
    <xf numFmtId="0" fontId="80" fillId="0" borderId="18" xfId="124" applyFont="1" applyBorder="1" applyAlignment="1">
      <alignment vertical="center"/>
    </xf>
    <xf numFmtId="0" fontId="83" fillId="0" borderId="18" xfId="124" applyFont="1" applyBorder="1" applyAlignment="1">
      <alignment horizontal="center" vertical="center" wrapText="1"/>
    </xf>
    <xf numFmtId="0" fontId="80" fillId="0" borderId="18" xfId="124" applyFont="1" applyBorder="1" applyAlignment="1">
      <alignment horizontal="center" vertical="center"/>
    </xf>
    <xf numFmtId="0" fontId="80" fillId="0" borderId="18" xfId="124" applyFont="1" applyBorder="1" applyAlignment="1">
      <alignment horizontal="left" vertical="center"/>
    </xf>
    <xf numFmtId="0" fontId="80" fillId="0" borderId="0" xfId="124" applyFont="1" applyAlignment="1">
      <alignment vertical="center"/>
    </xf>
    <xf numFmtId="0" fontId="80" fillId="0" borderId="0" xfId="124" applyFont="1" applyBorder="1" applyAlignment="1">
      <alignment horizontal="center" vertical="center"/>
    </xf>
    <xf numFmtId="0" fontId="80" fillId="0" borderId="0" xfId="124" applyFont="1" applyBorder="1" applyAlignment="1">
      <alignment horizontal="left" vertical="center"/>
    </xf>
    <xf numFmtId="0" fontId="80" fillId="0" borderId="0" xfId="124" applyFont="1" applyBorder="1" applyAlignment="1">
      <alignment vertical="center"/>
    </xf>
    <xf numFmtId="0" fontId="83" fillId="0" borderId="0" xfId="124" applyFont="1" applyAlignment="1">
      <alignment horizontal="center" vertical="center"/>
    </xf>
    <xf numFmtId="0" fontId="83" fillId="0" borderId="0" xfId="124" applyFont="1" applyFill="1" applyAlignment="1">
      <alignment vertical="center"/>
    </xf>
    <xf numFmtId="0" fontId="83" fillId="0" borderId="0" xfId="124" applyFont="1" applyAlignment="1">
      <alignment vertical="center"/>
    </xf>
    <xf numFmtId="0" fontId="66" fillId="0" borderId="0" xfId="0" applyFont="1" applyFill="1" applyAlignment="1" applyProtection="1">
      <alignment vertical="center"/>
    </xf>
    <xf numFmtId="0" fontId="73" fillId="0" borderId="0" xfId="0" applyFont="1" applyAlignment="1">
      <alignment vertical="center"/>
    </xf>
    <xf numFmtId="0" fontId="73" fillId="0" borderId="0" xfId="0" applyFont="1" applyFill="1" applyAlignment="1">
      <alignment vertical="center"/>
    </xf>
    <xf numFmtId="0" fontId="73" fillId="0" borderId="0" xfId="0" applyFont="1" applyAlignment="1">
      <alignment horizontal="right" vertical="center"/>
    </xf>
    <xf numFmtId="0" fontId="84" fillId="0" borderId="18" xfId="166" applyFont="1" applyBorder="1" applyAlignment="1">
      <alignment horizontal="center" vertical="center" wrapText="1"/>
    </xf>
    <xf numFmtId="0" fontId="84" fillId="0" borderId="16" xfId="166" applyFont="1" applyBorder="1" applyAlignment="1">
      <alignment horizontal="center" vertical="center" wrapText="1"/>
    </xf>
    <xf numFmtId="0" fontId="87" fillId="0" borderId="16" xfId="0" applyFont="1" applyBorder="1" applyAlignment="1">
      <alignment horizontal="center" vertical="center" wrapText="1"/>
    </xf>
    <xf numFmtId="0" fontId="87" fillId="0" borderId="16" xfId="0" applyFont="1" applyFill="1" applyBorder="1" applyAlignment="1">
      <alignment horizontal="center" vertical="center" wrapText="1"/>
    </xf>
    <xf numFmtId="0" fontId="73" fillId="0" borderId="18" xfId="166" applyFont="1" applyBorder="1" applyAlignment="1">
      <alignment horizontal="center" vertical="center" wrapText="1"/>
    </xf>
    <xf numFmtId="0" fontId="73" fillId="0" borderId="18" xfId="166" applyFont="1" applyBorder="1" applyAlignment="1">
      <alignment horizontal="justify" vertical="center" wrapText="1"/>
    </xf>
    <xf numFmtId="0" fontId="73" fillId="0" borderId="18" xfId="0" applyFont="1" applyBorder="1" applyAlignment="1">
      <alignment horizontal="justify" vertical="center" wrapText="1"/>
    </xf>
    <xf numFmtId="0" fontId="73" fillId="0" borderId="18" xfId="0" applyFont="1" applyBorder="1" applyAlignment="1">
      <alignment horizontal="left" vertical="center" wrapText="1"/>
    </xf>
    <xf numFmtId="0" fontId="73" fillId="0" borderId="18" xfId="0" applyFont="1" applyFill="1" applyBorder="1" applyAlignment="1">
      <alignment horizontal="justify" vertical="center" wrapText="1"/>
    </xf>
    <xf numFmtId="0" fontId="84" fillId="0" borderId="18" xfId="166" applyFont="1" applyBorder="1" applyAlignment="1">
      <alignment horizontal="justify" vertical="center" wrapText="1"/>
    </xf>
    <xf numFmtId="0" fontId="84" fillId="25" borderId="18" xfId="166" applyFont="1" applyFill="1" applyBorder="1" applyAlignment="1">
      <alignment horizontal="center" vertical="center" wrapText="1"/>
    </xf>
    <xf numFmtId="0" fontId="84" fillId="0" borderId="18" xfId="0" applyFont="1" applyBorder="1" applyAlignment="1">
      <alignment horizontal="justify" vertical="center" wrapText="1"/>
    </xf>
    <xf numFmtId="0" fontId="84" fillId="0" borderId="0" xfId="166" applyFont="1" applyAlignment="1">
      <alignment vertical="center"/>
    </xf>
    <xf numFmtId="0" fontId="73" fillId="0" borderId="0" xfId="0" applyFont="1" applyFill="1" applyAlignment="1">
      <alignment horizontal="left" vertical="center"/>
    </xf>
    <xf numFmtId="0" fontId="73" fillId="0" borderId="0" xfId="166" applyFont="1" applyFill="1" applyAlignment="1">
      <alignment vertical="center"/>
    </xf>
    <xf numFmtId="0" fontId="73" fillId="0" borderId="0" xfId="0" applyFont="1" applyFill="1" applyAlignment="1">
      <alignment horizontal="left" vertical="center" indent="2"/>
    </xf>
    <xf numFmtId="0" fontId="84" fillId="0" borderId="18" xfId="166" applyNumberFormat="1" applyFont="1" applyBorder="1" applyAlignment="1">
      <alignment horizontal="center" vertical="center" wrapText="1"/>
    </xf>
    <xf numFmtId="0" fontId="84" fillId="0" borderId="18" xfId="166" applyFont="1" applyFill="1" applyBorder="1" applyAlignment="1">
      <alignment horizontal="center" vertical="center" wrapText="1"/>
    </xf>
    <xf numFmtId="0" fontId="73" fillId="0" borderId="18" xfId="166" applyFont="1" applyFill="1" applyBorder="1" applyAlignment="1">
      <alignment horizontal="center" vertical="center" wrapText="1"/>
    </xf>
    <xf numFmtId="0" fontId="73" fillId="0" borderId="18" xfId="166" applyFont="1" applyFill="1" applyBorder="1" applyAlignment="1">
      <alignment horizontal="justify" vertical="center" wrapText="1"/>
    </xf>
    <xf numFmtId="183" fontId="73" fillId="0" borderId="18" xfId="181" applyNumberFormat="1" applyFont="1" applyFill="1" applyBorder="1" applyAlignment="1">
      <alignment horizontal="justify" vertical="center" wrapText="1"/>
    </xf>
    <xf numFmtId="0" fontId="81" fillId="0" borderId="18" xfId="0" applyFont="1" applyFill="1" applyBorder="1" applyAlignment="1">
      <alignment horizontal="justify" vertical="center" wrapText="1"/>
    </xf>
    <xf numFmtId="0" fontId="73" fillId="25" borderId="18" xfId="166" applyFont="1" applyFill="1" applyBorder="1" applyAlignment="1">
      <alignment horizontal="center" vertical="center" wrapText="1"/>
    </xf>
    <xf numFmtId="0" fontId="73" fillId="26" borderId="18" xfId="166" applyFont="1" applyFill="1" applyBorder="1" applyAlignment="1">
      <alignment horizontal="justify" vertical="center" wrapText="1"/>
    </xf>
    <xf numFmtId="0" fontId="66" fillId="0" borderId="0" xfId="165" applyFont="1" applyFill="1" applyAlignment="1" applyProtection="1">
      <alignment vertical="center"/>
      <protection locked="0"/>
    </xf>
    <xf numFmtId="0" fontId="73" fillId="0" borderId="0" xfId="93" applyFont="1" applyFill="1" applyBorder="1" applyAlignment="1" applyProtection="1">
      <alignment vertical="center" wrapText="1"/>
    </xf>
    <xf numFmtId="192" fontId="73" fillId="0" borderId="0" xfId="93" applyNumberFormat="1" applyFont="1" applyFill="1" applyBorder="1" applyAlignment="1" applyProtection="1">
      <alignment horizontal="center" vertical="center" wrapText="1"/>
    </xf>
    <xf numFmtId="191" fontId="73" fillId="0" borderId="0" xfId="93" applyNumberFormat="1" applyFont="1" applyFill="1" applyBorder="1" applyAlignment="1" applyProtection="1">
      <alignment horizontal="center" vertical="center" wrapText="1"/>
    </xf>
    <xf numFmtId="0" fontId="84" fillId="0" borderId="0" xfId="93" applyFont="1" applyFill="1" applyBorder="1" applyAlignment="1" applyProtection="1">
      <alignment horizontal="left" vertical="center" wrapText="1"/>
    </xf>
    <xf numFmtId="0" fontId="84" fillId="0" borderId="0" xfId="93" applyFont="1" applyFill="1" applyBorder="1" applyAlignment="1" applyProtection="1">
      <alignment horizontal="center" vertical="center" wrapText="1"/>
    </xf>
    <xf numFmtId="0" fontId="73" fillId="0" borderId="0" xfId="93" applyNumberFormat="1" applyFont="1" applyFill="1" applyBorder="1" applyAlignment="1" applyProtection="1">
      <alignment horizontal="right"/>
    </xf>
    <xf numFmtId="0" fontId="84" fillId="0" borderId="133" xfId="96" applyFont="1" applyFill="1" applyBorder="1" applyAlignment="1" applyProtection="1">
      <alignment horizontal="center" vertical="center" wrapText="1"/>
    </xf>
    <xf numFmtId="0" fontId="84" fillId="0" borderId="30" xfId="96" applyNumberFormat="1" applyFont="1" applyFill="1" applyBorder="1" applyAlignment="1" applyProtection="1">
      <alignment horizontal="center" vertical="center" wrapText="1"/>
    </xf>
    <xf numFmtId="0" fontId="84" fillId="0" borderId="242" xfId="96" applyNumberFormat="1" applyFont="1" applyFill="1" applyBorder="1" applyAlignment="1" applyProtection="1">
      <alignment horizontal="center" vertical="center" wrapText="1"/>
    </xf>
    <xf numFmtId="0" fontId="84" fillId="0" borderId="243" xfId="96" applyNumberFormat="1" applyFont="1" applyFill="1" applyBorder="1" applyAlignment="1" applyProtection="1">
      <alignment horizontal="center" vertical="center" wrapText="1"/>
    </xf>
    <xf numFmtId="0" fontId="84" fillId="0" borderId="136" xfId="96" applyNumberFormat="1" applyFont="1" applyFill="1" applyBorder="1" applyAlignment="1" applyProtection="1">
      <alignment horizontal="center" vertical="center" wrapText="1"/>
    </xf>
    <xf numFmtId="0" fontId="73" fillId="0" borderId="35" xfId="96" applyFont="1" applyFill="1" applyBorder="1" applyAlignment="1" applyProtection="1">
      <alignment vertical="center" wrapText="1"/>
    </xf>
    <xf numFmtId="0" fontId="73" fillId="0" borderId="86" xfId="95" applyFont="1" applyFill="1" applyBorder="1" applyAlignment="1" applyProtection="1">
      <alignment horizontal="left" vertical="center" wrapText="1"/>
      <protection locked="0"/>
    </xf>
    <xf numFmtId="178" fontId="73" fillId="0" borderId="189" xfId="167" applyNumberFormat="1" applyFont="1" applyFill="1" applyBorder="1" applyAlignment="1" applyProtection="1">
      <alignment horizontal="right" vertical="center" wrapText="1"/>
    </xf>
    <xf numFmtId="221" fontId="73" fillId="0" borderId="93" xfId="167" applyNumberFormat="1" applyFont="1" applyFill="1" applyBorder="1" applyAlignment="1" applyProtection="1">
      <alignment horizontal="center" vertical="center" wrapText="1"/>
    </xf>
    <xf numFmtId="178" fontId="73" fillId="0" borderId="244" xfId="167" applyNumberFormat="1" applyFont="1" applyFill="1" applyBorder="1" applyAlignment="1" applyProtection="1">
      <alignment horizontal="right" vertical="center" wrapText="1"/>
    </xf>
    <xf numFmtId="0" fontId="73" fillId="0" borderId="139" xfId="95" applyFont="1" applyFill="1" applyBorder="1" applyAlignment="1" applyProtection="1">
      <alignment vertical="center" wrapText="1"/>
    </xf>
    <xf numFmtId="0" fontId="73" fillId="0" borderId="32" xfId="96" applyFont="1" applyFill="1" applyBorder="1" applyAlignment="1" applyProtection="1">
      <alignment horizontal="left" vertical="center" wrapText="1"/>
    </xf>
    <xf numFmtId="178" fontId="73" fillId="0" borderId="190" xfId="167" applyNumberFormat="1" applyFont="1" applyFill="1" applyBorder="1" applyAlignment="1" applyProtection="1">
      <alignment horizontal="right" vertical="center" wrapText="1"/>
    </xf>
    <xf numFmtId="221" fontId="73" fillId="0" borderId="96" xfId="167" applyNumberFormat="1" applyFont="1" applyFill="1" applyBorder="1" applyAlignment="1" applyProtection="1">
      <alignment horizontal="center" vertical="center" wrapText="1"/>
    </xf>
    <xf numFmtId="178" fontId="73" fillId="0" borderId="123" xfId="167" applyNumberFormat="1" applyFont="1" applyFill="1" applyBorder="1" applyAlignment="1" applyProtection="1">
      <alignment horizontal="right" vertical="center" wrapText="1"/>
    </xf>
    <xf numFmtId="0" fontId="73" fillId="0" borderId="31" xfId="96" applyFont="1" applyFill="1" applyBorder="1" applyAlignment="1" applyProtection="1">
      <alignment vertical="center" wrapText="1"/>
    </xf>
    <xf numFmtId="0" fontId="73" fillId="0" borderId="31" xfId="95" applyFont="1" applyFill="1" applyBorder="1" applyAlignment="1" applyProtection="1">
      <alignment vertical="center" wrapText="1"/>
    </xf>
    <xf numFmtId="0" fontId="73" fillId="0" borderId="32" xfId="95" applyFont="1" applyFill="1" applyBorder="1" applyAlignment="1" applyProtection="1">
      <alignment horizontal="left" vertical="center" wrapText="1"/>
      <protection locked="0"/>
    </xf>
    <xf numFmtId="0" fontId="73" fillId="0" borderId="0" xfId="95" applyFont="1" applyFill="1" applyBorder="1" applyAlignment="1" applyProtection="1">
      <alignment vertical="center" wrapText="1"/>
    </xf>
    <xf numFmtId="0" fontId="81" fillId="0" borderId="32" xfId="95" applyFont="1" applyFill="1" applyBorder="1" applyAlignment="1" applyProtection="1">
      <alignment horizontal="left" vertical="center" wrapText="1"/>
      <protection locked="0"/>
    </xf>
    <xf numFmtId="0" fontId="73" fillId="0" borderId="31" xfId="95" applyFont="1" applyFill="1" applyBorder="1" applyAlignment="1" applyProtection="1">
      <alignment horizontal="left" vertical="center" wrapText="1"/>
    </xf>
    <xf numFmtId="178" fontId="73" fillId="0" borderId="245" xfId="167" applyNumberFormat="1" applyFont="1" applyFill="1" applyBorder="1" applyAlignment="1" applyProtection="1">
      <alignment horizontal="right" vertical="center" wrapText="1"/>
    </xf>
    <xf numFmtId="0" fontId="88" fillId="0" borderId="32" xfId="96" applyFont="1" applyFill="1" applyBorder="1" applyAlignment="1" applyProtection="1">
      <alignment horizontal="left" vertical="center" wrapText="1"/>
    </xf>
    <xf numFmtId="0" fontId="73" fillId="27" borderId="32" xfId="95" applyFont="1" applyFill="1" applyBorder="1" applyAlignment="1" applyProtection="1">
      <alignment horizontal="left" vertical="center" wrapText="1"/>
      <protection locked="0"/>
    </xf>
    <xf numFmtId="221" fontId="73" fillId="0" borderId="184" xfId="167" applyNumberFormat="1" applyFont="1" applyFill="1" applyBorder="1" applyAlignment="1" applyProtection="1">
      <alignment horizontal="center" vertical="center" wrapText="1"/>
    </xf>
    <xf numFmtId="0" fontId="73" fillId="0" borderId="32" xfId="95" applyFont="1" applyFill="1" applyBorder="1" applyAlignment="1" applyProtection="1">
      <alignment vertical="center" wrapText="1"/>
    </xf>
    <xf numFmtId="183" fontId="73" fillId="0" borderId="190" xfId="181" applyNumberFormat="1" applyFont="1" applyFill="1" applyBorder="1" applyAlignment="1" applyProtection="1">
      <alignment horizontal="center" vertical="center" wrapText="1"/>
    </xf>
    <xf numFmtId="221" fontId="73" fillId="0" borderId="274" xfId="167" applyNumberFormat="1" applyFont="1" applyFill="1" applyBorder="1" applyAlignment="1" applyProtection="1">
      <alignment horizontal="center" vertical="center" wrapText="1"/>
    </xf>
    <xf numFmtId="0" fontId="73" fillId="0" borderId="140" xfId="95" applyFont="1" applyFill="1" applyBorder="1" applyAlignment="1" applyProtection="1">
      <alignment vertical="center" wrapText="1"/>
    </xf>
    <xf numFmtId="0" fontId="73" fillId="0" borderId="132" xfId="95" applyFont="1" applyFill="1" applyBorder="1" applyAlignment="1" applyProtection="1">
      <alignment horizontal="left" vertical="center" wrapText="1"/>
      <protection locked="0"/>
    </xf>
    <xf numFmtId="178" fontId="73" fillId="0" borderId="246" xfId="167" applyNumberFormat="1" applyFont="1" applyFill="1" applyBorder="1" applyAlignment="1" applyProtection="1">
      <alignment horizontal="right" vertical="center" wrapText="1"/>
    </xf>
    <xf numFmtId="221" fontId="73" fillId="0" borderId="105" xfId="167" applyNumberFormat="1" applyFont="1" applyFill="1" applyBorder="1" applyAlignment="1" applyProtection="1">
      <alignment horizontal="center" vertical="center" wrapText="1"/>
    </xf>
    <xf numFmtId="178" fontId="73" fillId="0" borderId="247" xfId="167" applyNumberFormat="1" applyFont="1" applyFill="1" applyBorder="1" applyAlignment="1" applyProtection="1">
      <alignment horizontal="right" vertical="center" wrapText="1"/>
    </xf>
    <xf numFmtId="0" fontId="84" fillId="0" borderId="33" xfId="96" applyFont="1" applyFill="1" applyBorder="1" applyAlignment="1" applyProtection="1">
      <alignment vertical="center" wrapText="1"/>
    </xf>
    <xf numFmtId="195" fontId="84" fillId="0" borderId="34" xfId="96" applyNumberFormat="1" applyFont="1" applyFill="1" applyBorder="1" applyAlignment="1" applyProtection="1">
      <alignment horizontal="center" vertical="center" wrapText="1"/>
    </xf>
    <xf numFmtId="178" fontId="84" fillId="0" borderId="196" xfId="167" applyNumberFormat="1" applyFont="1" applyFill="1" applyBorder="1" applyAlignment="1" applyProtection="1">
      <alignment horizontal="right" vertical="center" wrapText="1"/>
    </xf>
    <xf numFmtId="221" fontId="84" fillId="0" borderId="248" xfId="167" applyNumberFormat="1" applyFont="1" applyFill="1" applyBorder="1" applyAlignment="1" applyProtection="1">
      <alignment horizontal="center" vertical="center" wrapText="1"/>
    </xf>
    <xf numFmtId="178" fontId="84" fillId="0" borderId="249" xfId="167" applyNumberFormat="1" applyFont="1" applyFill="1" applyBorder="1" applyAlignment="1" applyProtection="1">
      <alignment horizontal="right" vertical="center" wrapText="1"/>
    </xf>
    <xf numFmtId="0" fontId="66" fillId="0" borderId="0" xfId="95" applyFont="1" applyFill="1" applyBorder="1" applyAlignment="1" applyProtection="1">
      <alignment vertical="center"/>
    </xf>
    <xf numFmtId="0" fontId="73" fillId="0" borderId="0" xfId="95" applyFont="1" applyFill="1" applyBorder="1" applyAlignment="1" applyProtection="1">
      <alignment vertical="center"/>
    </xf>
    <xf numFmtId="0" fontId="80" fillId="0" borderId="0" xfId="93" applyFont="1" applyFill="1" applyBorder="1" applyAlignment="1" applyProtection="1">
      <alignment vertical="center"/>
    </xf>
    <xf numFmtId="192" fontId="80" fillId="0" borderId="0" xfId="93" applyNumberFormat="1" applyFont="1" applyFill="1" applyBorder="1" applyAlignment="1" applyProtection="1">
      <alignment horizontal="center" vertical="center"/>
    </xf>
    <xf numFmtId="191" fontId="80" fillId="0" borderId="0" xfId="93" applyNumberFormat="1" applyFont="1" applyFill="1" applyBorder="1" applyAlignment="1" applyProtection="1">
      <alignment horizontal="center" vertical="center"/>
    </xf>
    <xf numFmtId="0" fontId="80" fillId="0" borderId="0" xfId="93" applyFont="1" applyFill="1" applyBorder="1" applyAlignment="1" applyProtection="1">
      <alignment horizontal="left" vertical="center"/>
    </xf>
    <xf numFmtId="0" fontId="106" fillId="0" borderId="0" xfId="93" applyFont="1" applyFill="1" applyBorder="1" applyAlignment="1" applyProtection="1">
      <alignment horizontal="left" vertical="center"/>
    </xf>
    <xf numFmtId="0" fontId="106" fillId="0" borderId="0" xfId="93" applyFont="1" applyFill="1" applyBorder="1" applyAlignment="1" applyProtection="1">
      <alignment horizontal="center" vertical="center"/>
    </xf>
    <xf numFmtId="0" fontId="80" fillId="0" borderId="0" xfId="93" applyNumberFormat="1" applyFont="1" applyFill="1" applyBorder="1" applyAlignment="1" applyProtection="1">
      <alignment horizontal="right"/>
    </xf>
    <xf numFmtId="0" fontId="106" fillId="0" borderId="133" xfId="96" applyFont="1" applyFill="1" applyBorder="1" applyAlignment="1" applyProtection="1">
      <alignment horizontal="center" vertical="center"/>
    </xf>
    <xf numFmtId="0" fontId="106" fillId="0" borderId="30" xfId="96" applyNumberFormat="1" applyFont="1" applyFill="1" applyBorder="1" applyAlignment="1" applyProtection="1">
      <alignment horizontal="center" vertical="center"/>
    </xf>
    <xf numFmtId="0" fontId="106" fillId="0" borderId="134" xfId="96" applyNumberFormat="1" applyFont="1" applyFill="1" applyBorder="1" applyAlignment="1" applyProtection="1">
      <alignment horizontal="center" vertical="center"/>
    </xf>
    <xf numFmtId="0" fontId="106" fillId="0" borderId="135" xfId="96" applyNumberFormat="1" applyFont="1" applyFill="1" applyBorder="1" applyAlignment="1" applyProtection="1">
      <alignment horizontal="center" vertical="center" wrapText="1"/>
    </xf>
    <xf numFmtId="0" fontId="106" fillId="0" borderId="135" xfId="96" applyNumberFormat="1" applyFont="1" applyFill="1" applyBorder="1" applyAlignment="1" applyProtection="1">
      <alignment horizontal="center" vertical="center"/>
    </xf>
    <xf numFmtId="0" fontId="106" fillId="0" borderId="136" xfId="96" applyNumberFormat="1" applyFont="1" applyFill="1" applyBorder="1" applyAlignment="1" applyProtection="1">
      <alignment horizontal="center" vertical="center"/>
    </xf>
    <xf numFmtId="0" fontId="79" fillId="0" borderId="0" xfId="0" applyFont="1" applyFill="1"/>
    <xf numFmtId="0" fontId="80" fillId="0" borderId="137" xfId="96" applyFont="1" applyFill="1" applyBorder="1" applyAlignment="1" applyProtection="1">
      <alignment vertical="center"/>
    </xf>
    <xf numFmtId="0" fontId="80" fillId="0" borderId="86" xfId="96" applyFont="1" applyFill="1" applyBorder="1" applyAlignment="1" applyProtection="1">
      <alignment horizontal="left" vertical="center" wrapText="1"/>
    </xf>
    <xf numFmtId="189" fontId="80" fillId="25" borderId="92" xfId="96" applyNumberFormat="1" applyFont="1" applyFill="1" applyBorder="1" applyAlignment="1" applyProtection="1">
      <alignment horizontal="right" vertical="center"/>
    </xf>
    <xf numFmtId="189" fontId="80" fillId="25" borderId="86" xfId="96" applyNumberFormat="1" applyFont="1" applyFill="1" applyBorder="1" applyAlignment="1" applyProtection="1">
      <alignment horizontal="right" vertical="center"/>
    </xf>
    <xf numFmtId="195" fontId="80" fillId="25" borderId="86" xfId="96" applyNumberFormat="1" applyFont="1" applyFill="1" applyBorder="1" applyAlignment="1" applyProtection="1">
      <alignment horizontal="center" vertical="center"/>
    </xf>
    <xf numFmtId="189" fontId="80" fillId="25" borderId="138" xfId="96" applyNumberFormat="1" applyFont="1" applyFill="1" applyBorder="1" applyAlignment="1" applyProtection="1">
      <alignment horizontal="right" vertical="center"/>
    </xf>
    <xf numFmtId="0" fontId="80" fillId="0" borderId="139" xfId="105" applyFont="1" applyFill="1" applyBorder="1" applyAlignment="1">
      <alignment horizontal="left" vertical="center" indent="1"/>
    </xf>
    <xf numFmtId="0" fontId="80" fillId="0" borderId="32" xfId="105" applyFont="1" applyFill="1" applyBorder="1" applyAlignment="1" applyProtection="1">
      <alignment horizontal="left" vertical="center" wrapText="1"/>
      <protection locked="0"/>
    </xf>
    <xf numFmtId="189" fontId="80" fillId="0" borderId="69" xfId="96" applyNumberFormat="1" applyFont="1" applyFill="1" applyBorder="1" applyAlignment="1" applyProtection="1">
      <alignment horizontal="right" vertical="center"/>
    </xf>
    <xf numFmtId="189" fontId="80" fillId="0" borderId="32" xfId="96" applyNumberFormat="1" applyFont="1" applyFill="1" applyBorder="1" applyAlignment="1" applyProtection="1">
      <alignment horizontal="right" vertical="center"/>
    </xf>
    <xf numFmtId="195" fontId="80" fillId="0" borderId="32" xfId="96" applyNumberFormat="1" applyFont="1" applyFill="1" applyBorder="1" applyAlignment="1" applyProtection="1">
      <alignment horizontal="center" vertical="center"/>
    </xf>
    <xf numFmtId="189" fontId="80" fillId="0" borderId="70" xfId="96" applyNumberFormat="1" applyFont="1" applyFill="1" applyBorder="1" applyAlignment="1" applyProtection="1">
      <alignment horizontal="right" vertical="center"/>
    </xf>
    <xf numFmtId="0" fontId="80" fillId="0" borderId="140" xfId="96" applyFont="1" applyFill="1" applyBorder="1" applyAlignment="1" applyProtection="1">
      <alignment horizontal="left" vertical="center"/>
    </xf>
    <xf numFmtId="0" fontId="80" fillId="0" borderId="132" xfId="97" applyFont="1" applyFill="1" applyBorder="1" applyAlignment="1" applyProtection="1">
      <alignment horizontal="left" vertical="center" wrapText="1"/>
    </xf>
    <xf numFmtId="189" fontId="80" fillId="0" borderId="104" xfId="96" applyNumberFormat="1" applyFont="1" applyFill="1" applyBorder="1" applyAlignment="1" applyProtection="1">
      <alignment horizontal="right" vertical="center"/>
    </xf>
    <xf numFmtId="189" fontId="80" fillId="0" borderId="141" xfId="96" applyNumberFormat="1" applyFont="1" applyFill="1" applyBorder="1" applyAlignment="1" applyProtection="1">
      <alignment horizontal="right" vertical="center"/>
    </xf>
    <xf numFmtId="195" fontId="80" fillId="0" borderId="132" xfId="96" applyNumberFormat="1" applyFont="1" applyFill="1" applyBorder="1" applyAlignment="1" applyProtection="1">
      <alignment horizontal="center" vertical="center"/>
    </xf>
    <xf numFmtId="189" fontId="80" fillId="0" borderId="142" xfId="96" applyNumberFormat="1" applyFont="1" applyFill="1" applyBorder="1" applyAlignment="1" applyProtection="1">
      <alignment horizontal="right" vertical="center"/>
    </xf>
    <xf numFmtId="0" fontId="106" fillId="0" borderId="33" xfId="96" applyFont="1" applyFill="1" applyBorder="1" applyAlignment="1" applyProtection="1">
      <alignment vertical="center"/>
    </xf>
    <xf numFmtId="0" fontId="80" fillId="0" borderId="34" xfId="96" applyFont="1" applyFill="1" applyBorder="1" applyAlignment="1" applyProtection="1">
      <alignment vertical="center"/>
    </xf>
    <xf numFmtId="189" fontId="80" fillId="0" borderId="3" xfId="96" applyNumberFormat="1" applyFont="1" applyFill="1" applyBorder="1" applyAlignment="1" applyProtection="1">
      <alignment horizontal="right" vertical="center"/>
    </xf>
    <xf numFmtId="189" fontId="80" fillId="0" borderId="34" xfId="96" applyNumberFormat="1" applyFont="1" applyFill="1" applyBorder="1" applyAlignment="1" applyProtection="1">
      <alignment horizontal="right" vertical="center"/>
    </xf>
    <xf numFmtId="195" fontId="80" fillId="0" borderId="34" xfId="96" applyNumberFormat="1" applyFont="1" applyFill="1" applyBorder="1" applyAlignment="1" applyProtection="1">
      <alignment horizontal="center" vertical="center"/>
    </xf>
    <xf numFmtId="189" fontId="80" fillId="0" borderId="71" xfId="96" applyNumberFormat="1" applyFont="1" applyFill="1" applyBorder="1" applyAlignment="1" applyProtection="1">
      <alignment horizontal="right" vertical="center"/>
    </xf>
    <xf numFmtId="0" fontId="80" fillId="0" borderId="0" xfId="0" applyFont="1" applyFill="1"/>
    <xf numFmtId="0" fontId="80" fillId="0" borderId="0" xfId="96" applyFont="1" applyFill="1" applyBorder="1" applyAlignment="1" applyProtection="1">
      <alignment vertical="center"/>
    </xf>
    <xf numFmtId="192" fontId="80" fillId="0" borderId="0" xfId="96" applyNumberFormat="1" applyFont="1" applyFill="1" applyBorder="1" applyAlignment="1" applyProtection="1">
      <alignment horizontal="center" vertical="center"/>
    </xf>
    <xf numFmtId="195" fontId="80" fillId="0" borderId="0" xfId="96" applyNumberFormat="1" applyFont="1" applyFill="1" applyBorder="1" applyAlignment="1" applyProtection="1">
      <alignment horizontal="center" vertical="center"/>
    </xf>
    <xf numFmtId="0" fontId="80" fillId="0" borderId="0" xfId="124" applyFont="1" applyFill="1" applyBorder="1" applyAlignment="1" applyProtection="1">
      <alignment vertical="center"/>
      <protection locked="0"/>
    </xf>
    <xf numFmtId="0" fontId="80" fillId="0" borderId="0" xfId="98" applyFont="1" applyFill="1" applyAlignment="1">
      <alignment vertical="center"/>
    </xf>
    <xf numFmtId="0" fontId="80" fillId="0" borderId="18" xfId="0" applyFont="1" applyBorder="1" applyAlignment="1">
      <alignment horizontal="center"/>
    </xf>
    <xf numFmtId="0" fontId="80" fillId="0" borderId="16" xfId="98" applyFont="1" applyFill="1" applyBorder="1" applyAlignment="1">
      <alignment horizontal="center" vertical="center" wrapText="1"/>
    </xf>
    <xf numFmtId="0" fontId="80" fillId="0" borderId="16" xfId="98" applyFont="1" applyFill="1" applyBorder="1" applyAlignment="1">
      <alignment horizontal="center" vertical="center"/>
    </xf>
    <xf numFmtId="0" fontId="80" fillId="0" borderId="16" xfId="0" applyFont="1" applyBorder="1" applyAlignment="1">
      <alignment horizontal="center"/>
    </xf>
    <xf numFmtId="0" fontId="80" fillId="0" borderId="16" xfId="0" applyFont="1" applyBorder="1" applyAlignment="1">
      <alignment horizontal="center" wrapText="1"/>
    </xf>
    <xf numFmtId="0" fontId="80" fillId="0" borderId="15" xfId="0" applyFont="1" applyBorder="1" applyAlignment="1">
      <alignment horizontal="center"/>
    </xf>
    <xf numFmtId="0" fontId="80" fillId="0" borderId="18" xfId="0" applyFont="1" applyBorder="1"/>
    <xf numFmtId="0" fontId="80" fillId="0" borderId="18" xfId="98" applyFont="1" applyFill="1" applyBorder="1" applyAlignment="1">
      <alignment vertical="center" wrapText="1"/>
    </xf>
    <xf numFmtId="0" fontId="80" fillId="0" borderId="18" xfId="98" applyFont="1" applyFill="1" applyBorder="1" applyAlignment="1">
      <alignment horizontal="left" vertical="center" wrapText="1" indent="1"/>
    </xf>
    <xf numFmtId="0" fontId="80" fillId="0" borderId="18" xfId="98" applyFont="1" applyFill="1" applyBorder="1" applyAlignment="1">
      <alignment horizontal="left" vertical="center" wrapText="1" indent="2"/>
    </xf>
    <xf numFmtId="0" fontId="80" fillId="0" borderId="18" xfId="98" applyFont="1" applyFill="1" applyBorder="1" applyAlignment="1">
      <alignment horizontal="left" vertical="center" wrapText="1" indent="4"/>
    </xf>
    <xf numFmtId="0" fontId="80" fillId="0" borderId="18" xfId="98" applyFont="1" applyFill="1" applyBorder="1" applyAlignment="1">
      <alignment horizontal="center" vertical="center"/>
    </xf>
    <xf numFmtId="0" fontId="80" fillId="0" borderId="0" xfId="98" applyFont="1" applyFill="1" applyBorder="1" applyAlignment="1">
      <alignment horizontal="left" vertical="center" wrapText="1"/>
    </xf>
    <xf numFmtId="183" fontId="80" fillId="0" borderId="0" xfId="181" applyNumberFormat="1" applyFont="1" applyFill="1" applyAlignment="1">
      <alignment vertical="center"/>
    </xf>
    <xf numFmtId="0" fontId="79" fillId="0" borderId="65" xfId="0" applyFont="1" applyBorder="1"/>
    <xf numFmtId="0" fontId="106" fillId="0" borderId="24" xfId="96" applyNumberFormat="1" applyFont="1" applyFill="1" applyBorder="1" applyAlignment="1" applyProtection="1">
      <alignment horizontal="center" vertical="center"/>
    </xf>
    <xf numFmtId="0" fontId="79" fillId="0" borderId="24" xfId="0" applyFont="1" applyBorder="1"/>
    <xf numFmtId="0" fontId="79" fillId="0" borderId="55" xfId="0" applyFont="1" applyBorder="1"/>
    <xf numFmtId="0" fontId="79" fillId="0" borderId="86" xfId="0" applyFont="1" applyBorder="1"/>
    <xf numFmtId="0" fontId="79" fillId="0" borderId="112" xfId="0" applyFont="1" applyBorder="1"/>
    <xf numFmtId="0" fontId="80" fillId="0" borderId="139" xfId="0" applyFont="1" applyBorder="1"/>
    <xf numFmtId="0" fontId="79" fillId="0" borderId="32" xfId="0" applyFont="1" applyBorder="1"/>
    <xf numFmtId="0" fontId="79" fillId="0" borderId="111" xfId="0" applyFont="1" applyBorder="1"/>
    <xf numFmtId="191" fontId="80" fillId="0" borderId="32" xfId="96" applyNumberFormat="1" applyFont="1" applyFill="1" applyBorder="1" applyAlignment="1" applyProtection="1">
      <alignment horizontal="center" vertical="center"/>
    </xf>
    <xf numFmtId="0" fontId="80" fillId="0" borderId="139" xfId="0" applyFont="1" applyBorder="1" applyAlignment="1">
      <alignment horizontal="left" indent="1"/>
    </xf>
    <xf numFmtId="0" fontId="79" fillId="0" borderId="32" xfId="0" applyFont="1" applyBorder="1" applyAlignment="1">
      <alignment wrapText="1"/>
    </xf>
    <xf numFmtId="0" fontId="80" fillId="0" borderId="219" xfId="0" applyFont="1" applyBorder="1"/>
    <xf numFmtId="0" fontId="79" fillId="0" borderId="183" xfId="0" applyFont="1" applyBorder="1" applyAlignment="1">
      <alignment wrapText="1"/>
    </xf>
    <xf numFmtId="0" fontId="79" fillId="0" borderId="176" xfId="0" applyFont="1" applyBorder="1"/>
    <xf numFmtId="0" fontId="79" fillId="0" borderId="177" xfId="0" applyFont="1" applyBorder="1"/>
    <xf numFmtId="0" fontId="80" fillId="0" borderId="168" xfId="96" applyFont="1" applyFill="1" applyBorder="1" applyAlignment="1" applyProtection="1">
      <alignment vertical="center"/>
    </xf>
    <xf numFmtId="0" fontId="79" fillId="0" borderId="168" xfId="0" applyFont="1" applyBorder="1"/>
    <xf numFmtId="191" fontId="80" fillId="0" borderId="0" xfId="96" applyNumberFormat="1" applyFont="1" applyFill="1" applyBorder="1" applyAlignment="1" applyProtection="1">
      <alignment horizontal="center" vertical="center"/>
    </xf>
    <xf numFmtId="0" fontId="66" fillId="0" borderId="0" xfId="165" applyFont="1" applyFill="1" applyBorder="1" applyAlignment="1" applyProtection="1">
      <alignment vertical="center"/>
      <protection locked="0"/>
    </xf>
    <xf numFmtId="0" fontId="78" fillId="0" borderId="0" xfId="93" applyFont="1" applyFill="1" applyBorder="1" applyAlignment="1" applyProtection="1">
      <alignment horizontal="left" vertical="center"/>
    </xf>
    <xf numFmtId="0" fontId="78" fillId="0" borderId="0" xfId="93" applyNumberFormat="1" applyFont="1" applyFill="1" applyBorder="1" applyAlignment="1" applyProtection="1">
      <alignment horizontal="center" vertical="center"/>
    </xf>
    <xf numFmtId="0" fontId="66" fillId="0" borderId="0" xfId="93" applyFont="1" applyFill="1" applyBorder="1" applyAlignment="1" applyProtection="1">
      <alignment horizontal="left" vertical="center"/>
    </xf>
    <xf numFmtId="0" fontId="108" fillId="0" borderId="24" xfId="52" applyFont="1" applyBorder="1" applyAlignment="1">
      <alignment horizontal="center"/>
    </xf>
    <xf numFmtId="0" fontId="108" fillId="0" borderId="55" xfId="52" applyFont="1" applyBorder="1" applyAlignment="1">
      <alignment horizontal="center"/>
    </xf>
    <xf numFmtId="0" fontId="108" fillId="0" borderId="0" xfId="52" applyFont="1" applyBorder="1" applyAlignment="1">
      <alignment horizontal="center"/>
    </xf>
    <xf numFmtId="0" fontId="78" fillId="0" borderId="0" xfId="52" applyFont="1" applyAlignment="1">
      <alignment wrapText="1"/>
    </xf>
    <xf numFmtId="217" fontId="78" fillId="0" borderId="80" xfId="93" quotePrefix="1" applyNumberFormat="1" applyFont="1" applyFill="1" applyBorder="1" applyAlignment="1" applyProtection="1">
      <alignment horizontal="center" vertical="center" wrapText="1"/>
      <protection locked="0"/>
    </xf>
    <xf numFmtId="217" fontId="78" fillId="0" borderId="80" xfId="93" quotePrefix="1" applyNumberFormat="1" applyFont="1" applyFill="1" applyBorder="1" applyAlignment="1" applyProtection="1">
      <alignment horizontal="center" vertical="center" wrapText="1"/>
    </xf>
    <xf numFmtId="217" fontId="78" fillId="0" borderId="264" xfId="93" quotePrefix="1" applyNumberFormat="1" applyFont="1" applyFill="1" applyBorder="1" applyAlignment="1" applyProtection="1">
      <alignment horizontal="center" vertical="center" wrapText="1"/>
    </xf>
    <xf numFmtId="217" fontId="78" fillId="0" borderId="0" xfId="93" quotePrefix="1" applyNumberFormat="1" applyFont="1" applyFill="1" applyBorder="1" applyAlignment="1" applyProtection="1">
      <alignment horizontal="center" vertical="center" wrapText="1"/>
    </xf>
    <xf numFmtId="0" fontId="78" fillId="0" borderId="259" xfId="96" applyFont="1" applyFill="1" applyBorder="1" applyAlignment="1" applyProtection="1">
      <alignment horizontal="left" vertical="center"/>
    </xf>
    <xf numFmtId="178" fontId="78" fillId="0" borderId="273" xfId="257" applyNumberFormat="1" applyFont="1" applyFill="1" applyBorder="1" applyAlignment="1" applyProtection="1">
      <alignment horizontal="center" vertical="center" wrapText="1"/>
      <protection locked="0"/>
    </xf>
    <xf numFmtId="217" fontId="78" fillId="0" borderId="182" xfId="93" applyNumberFormat="1" applyFont="1" applyFill="1" applyBorder="1" applyAlignment="1" applyProtection="1">
      <alignment horizontal="center" vertical="center" wrapText="1"/>
    </xf>
    <xf numFmtId="178" fontId="78" fillId="0" borderId="257" xfId="257" applyNumberFormat="1" applyFont="1" applyFill="1" applyBorder="1" applyAlignment="1" applyProtection="1">
      <alignment horizontal="center" vertical="center" wrapText="1"/>
    </xf>
    <xf numFmtId="178" fontId="78" fillId="0" borderId="0" xfId="257" applyNumberFormat="1" applyFont="1" applyFill="1" applyBorder="1" applyAlignment="1" applyProtection="1">
      <alignment horizontal="center" vertical="center" wrapText="1"/>
    </xf>
    <xf numFmtId="0" fontId="78" fillId="0" borderId="139" xfId="96" applyFont="1" applyFill="1" applyBorder="1" applyAlignment="1" applyProtection="1">
      <alignment horizontal="left" vertical="center"/>
    </xf>
    <xf numFmtId="178" fontId="78" fillId="0" borderId="274" xfId="257" applyNumberFormat="1" applyFont="1" applyFill="1" applyBorder="1" applyAlignment="1" applyProtection="1">
      <alignment horizontal="center" vertical="center" wrapText="1"/>
      <protection locked="0"/>
    </xf>
    <xf numFmtId="217" fontId="78" fillId="0" borderId="96" xfId="93" applyNumberFormat="1" applyFont="1" applyFill="1" applyBorder="1" applyAlignment="1" applyProtection="1">
      <alignment horizontal="center" vertical="center" wrapText="1"/>
    </xf>
    <xf numFmtId="178" fontId="78" fillId="0" borderId="123" xfId="257" applyNumberFormat="1" applyFont="1" applyFill="1" applyBorder="1" applyAlignment="1" applyProtection="1">
      <alignment horizontal="center" vertical="center" wrapText="1"/>
    </xf>
    <xf numFmtId="0" fontId="78" fillId="0" borderId="140" xfId="96" applyFont="1" applyFill="1" applyBorder="1" applyAlignment="1" applyProtection="1">
      <alignment horizontal="left" vertical="center"/>
    </xf>
    <xf numFmtId="0" fontId="78" fillId="38" borderId="172" xfId="93" applyFont="1" applyFill="1" applyBorder="1" applyAlignment="1" applyProtection="1">
      <alignment horizontal="left" vertical="center" wrapText="1"/>
      <protection locked="0"/>
    </xf>
    <xf numFmtId="217" fontId="78" fillId="38" borderId="275" xfId="93" applyNumberFormat="1" applyFont="1" applyFill="1" applyBorder="1" applyAlignment="1" applyProtection="1">
      <alignment horizontal="center" vertical="center" wrapText="1"/>
    </xf>
    <xf numFmtId="178" fontId="78" fillId="0" borderId="247" xfId="257" applyNumberFormat="1" applyFont="1" applyFill="1" applyBorder="1" applyAlignment="1" applyProtection="1">
      <alignment horizontal="center" vertical="center" wrapText="1"/>
    </xf>
    <xf numFmtId="0" fontId="78" fillId="0" borderId="0" xfId="93" applyFont="1" applyFill="1" applyAlignment="1" applyProtection="1">
      <alignment vertical="center"/>
    </xf>
    <xf numFmtId="178" fontId="78" fillId="38" borderId="104" xfId="257" applyNumberFormat="1" applyFont="1" applyFill="1" applyBorder="1" applyAlignment="1" applyProtection="1">
      <alignment horizontal="left" vertical="center" wrapText="1"/>
      <protection locked="0"/>
    </xf>
    <xf numFmtId="0" fontId="108" fillId="0" borderId="276" xfId="96" applyFont="1" applyFill="1" applyBorder="1" applyAlignment="1" applyProtection="1">
      <alignment horizontal="left" vertical="center"/>
    </xf>
    <xf numFmtId="0" fontId="78" fillId="38" borderId="3" xfId="93" applyFont="1" applyFill="1" applyBorder="1" applyAlignment="1" applyProtection="1">
      <alignment horizontal="left" vertical="center" wrapText="1"/>
      <protection locked="0"/>
    </xf>
    <xf numFmtId="217" fontId="78" fillId="38" borderId="3" xfId="93" applyNumberFormat="1" applyFont="1" applyFill="1" applyBorder="1" applyAlignment="1" applyProtection="1">
      <alignment horizontal="center" vertical="center" wrapText="1"/>
    </xf>
    <xf numFmtId="178" fontId="108" fillId="40" borderId="71" xfId="257" applyNumberFormat="1" applyFont="1" applyFill="1" applyBorder="1" applyAlignment="1" applyProtection="1">
      <alignment horizontal="center" vertical="center" wrapText="1"/>
    </xf>
    <xf numFmtId="178" fontId="108" fillId="0" borderId="0" xfId="257" applyNumberFormat="1" applyFont="1" applyFill="1" applyBorder="1" applyAlignment="1" applyProtection="1">
      <alignment horizontal="center" vertical="center" wrapText="1"/>
    </xf>
    <xf numFmtId="0" fontId="108" fillId="0" borderId="24" xfId="96" applyNumberFormat="1" applyFont="1" applyFill="1" applyBorder="1" applyAlignment="1" applyProtection="1">
      <alignment horizontal="center" vertical="center" wrapText="1"/>
    </xf>
    <xf numFmtId="0" fontId="87" fillId="0" borderId="24" xfId="96" applyNumberFormat="1" applyFont="1" applyFill="1" applyBorder="1" applyAlignment="1" applyProtection="1">
      <alignment horizontal="center" vertical="center" wrapText="1"/>
    </xf>
    <xf numFmtId="0" fontId="108" fillId="39" borderId="55" xfId="96" applyNumberFormat="1" applyFont="1" applyFill="1" applyBorder="1" applyAlignment="1" applyProtection="1">
      <alignment horizontal="center" vertical="center" wrapText="1"/>
    </xf>
    <xf numFmtId="0" fontId="108" fillId="0" borderId="18" xfId="96" quotePrefix="1" applyNumberFormat="1" applyFont="1" applyFill="1" applyBorder="1" applyAlignment="1" applyProtection="1">
      <alignment horizontal="center" vertical="center" wrapText="1"/>
    </xf>
    <xf numFmtId="0" fontId="108" fillId="0" borderId="16" xfId="96" quotePrefix="1" applyNumberFormat="1" applyFont="1" applyFill="1" applyBorder="1" applyAlignment="1" applyProtection="1">
      <alignment horizontal="center" vertical="center" wrapText="1"/>
    </xf>
    <xf numFmtId="0" fontId="108" fillId="0" borderId="16" xfId="96" applyNumberFormat="1" applyFont="1" applyFill="1" applyBorder="1" applyAlignment="1" applyProtection="1">
      <alignment horizontal="center" vertical="center" wrapText="1"/>
    </xf>
    <xf numFmtId="0" fontId="108" fillId="39" borderId="56" xfId="96" quotePrefix="1" applyNumberFormat="1" applyFont="1" applyFill="1" applyBorder="1" applyAlignment="1" applyProtection="1">
      <alignment horizontal="center" vertical="center" wrapText="1"/>
    </xf>
    <xf numFmtId="0" fontId="108" fillId="0" borderId="259" xfId="96" applyFont="1" applyFill="1" applyBorder="1" applyAlignment="1" applyProtection="1">
      <alignment horizontal="justify" vertical="center"/>
    </xf>
    <xf numFmtId="0" fontId="78" fillId="39" borderId="240" xfId="93" applyFont="1" applyFill="1" applyBorder="1" applyAlignment="1" applyProtection="1">
      <alignment horizontal="left" vertical="center" wrapText="1"/>
      <protection locked="0"/>
    </xf>
    <xf numFmtId="217" fontId="78" fillId="39" borderId="181" xfId="93" applyNumberFormat="1" applyFont="1" applyFill="1" applyBorder="1" applyAlignment="1" applyProtection="1">
      <alignment horizontal="center" vertical="center" wrapText="1"/>
    </xf>
    <xf numFmtId="217" fontId="66" fillId="39" borderId="92" xfId="93" applyNumberFormat="1" applyFont="1" applyFill="1" applyBorder="1" applyAlignment="1" applyProtection="1">
      <alignment horizontal="center" vertical="center" wrapText="1"/>
    </xf>
    <xf numFmtId="217" fontId="78" fillId="39" borderId="92" xfId="93" applyNumberFormat="1" applyFont="1" applyFill="1" applyBorder="1" applyAlignment="1" applyProtection="1">
      <alignment horizontal="center" vertical="center" wrapText="1"/>
    </xf>
    <xf numFmtId="217" fontId="78" fillId="39" borderId="260" xfId="93" applyNumberFormat="1" applyFont="1" applyFill="1" applyBorder="1" applyAlignment="1" applyProtection="1">
      <alignment horizontal="center" vertical="center" wrapText="1"/>
    </xf>
    <xf numFmtId="0" fontId="78" fillId="0" borderId="139" xfId="96" applyFont="1" applyFill="1" applyBorder="1" applyAlignment="1" applyProtection="1">
      <alignment horizontal="left" vertical="center" indent="2"/>
    </xf>
    <xf numFmtId="178" fontId="78" fillId="41" borderId="96" xfId="257" applyNumberFormat="1" applyFont="1" applyFill="1" applyBorder="1" applyAlignment="1" applyProtection="1">
      <alignment horizontal="center" vertical="center" wrapText="1"/>
    </xf>
    <xf numFmtId="217" fontId="66" fillId="0" borderId="96" xfId="93" applyNumberFormat="1" applyFont="1" applyFill="1" applyBorder="1" applyAlignment="1" applyProtection="1">
      <alignment horizontal="center" vertical="center" wrapText="1"/>
    </xf>
    <xf numFmtId="178" fontId="78" fillId="0" borderId="96" xfId="257" applyNumberFormat="1" applyFont="1" applyFill="1" applyBorder="1" applyAlignment="1" applyProtection="1">
      <alignment horizontal="center" vertical="center" wrapText="1"/>
    </xf>
    <xf numFmtId="180" fontId="91" fillId="39" borderId="277" xfId="96" applyNumberFormat="1" applyFont="1" applyFill="1" applyBorder="1" applyAlignment="1" applyProtection="1">
      <alignment vertical="center"/>
    </xf>
    <xf numFmtId="178" fontId="78" fillId="41" borderId="182" xfId="257" applyNumberFormat="1" applyFont="1" applyFill="1" applyBorder="1" applyAlignment="1" applyProtection="1">
      <alignment horizontal="center" vertical="center" wrapText="1"/>
    </xf>
    <xf numFmtId="217" fontId="66" fillId="0" borderId="182" xfId="93" applyNumberFormat="1" applyFont="1" applyFill="1" applyBorder="1" applyAlignment="1" applyProtection="1">
      <alignment horizontal="center" vertical="center" wrapText="1"/>
    </xf>
    <xf numFmtId="0" fontId="108" fillId="0" borderId="139" xfId="96" applyFont="1" applyFill="1" applyBorder="1" applyAlignment="1" applyProtection="1">
      <alignment horizontal="left" vertical="center"/>
    </xf>
    <xf numFmtId="0" fontId="78" fillId="39" borderId="69" xfId="93" applyFont="1" applyFill="1" applyBorder="1" applyAlignment="1" applyProtection="1">
      <alignment horizontal="left" vertical="center" wrapText="1"/>
      <protection locked="0"/>
    </xf>
    <xf numFmtId="217" fontId="78" fillId="39" borderId="69" xfId="93" applyNumberFormat="1" applyFont="1" applyFill="1" applyBorder="1" applyAlignment="1" applyProtection="1">
      <alignment horizontal="center" vertical="center" wrapText="1"/>
    </xf>
    <xf numFmtId="217" fontId="66" fillId="39" borderId="69" xfId="93" applyNumberFormat="1" applyFont="1" applyFill="1" applyBorder="1" applyAlignment="1" applyProtection="1">
      <alignment horizontal="center" vertical="center" wrapText="1"/>
    </xf>
    <xf numFmtId="217" fontId="78" fillId="39" borderId="70" xfId="93" applyNumberFormat="1" applyFont="1" applyFill="1" applyBorder="1" applyAlignment="1" applyProtection="1">
      <alignment horizontal="center" vertical="center" wrapText="1"/>
    </xf>
    <xf numFmtId="0" fontId="78" fillId="0" borderId="278" xfId="96" applyFont="1" applyFill="1" applyBorder="1" applyAlignment="1" applyProtection="1">
      <alignment horizontal="left" vertical="center" indent="2"/>
    </xf>
    <xf numFmtId="178" fontId="78" fillId="41" borderId="125" xfId="257" applyNumberFormat="1" applyFont="1" applyFill="1" applyBorder="1" applyAlignment="1" applyProtection="1">
      <alignment horizontal="center" vertical="center" wrapText="1"/>
    </xf>
    <xf numFmtId="217" fontId="66" fillId="0" borderId="125" xfId="93" applyNumberFormat="1" applyFont="1" applyFill="1" applyBorder="1" applyAlignment="1" applyProtection="1">
      <alignment horizontal="center" vertical="center" wrapText="1"/>
    </xf>
    <xf numFmtId="178" fontId="78" fillId="0" borderId="125" xfId="257" applyNumberFormat="1" applyFont="1" applyFill="1" applyBorder="1" applyAlignment="1" applyProtection="1">
      <alignment horizontal="center" vertical="center" wrapText="1"/>
    </xf>
    <xf numFmtId="180" fontId="91" fillId="39" borderId="279" xfId="96" applyNumberFormat="1" applyFont="1" applyFill="1" applyBorder="1" applyAlignment="1" applyProtection="1">
      <alignment vertical="center"/>
    </xf>
    <xf numFmtId="0" fontId="78" fillId="0" borderId="0" xfId="52" applyFont="1" applyFill="1"/>
    <xf numFmtId="0" fontId="77" fillId="0" borderId="0" xfId="98" applyFont="1" applyFill="1" applyAlignment="1">
      <alignment vertical="center"/>
    </xf>
    <xf numFmtId="0" fontId="77" fillId="0" borderId="0" xfId="0" applyFont="1" applyAlignment="1">
      <alignment horizontal="right"/>
    </xf>
    <xf numFmtId="0" fontId="77" fillId="0" borderId="16" xfId="98" applyFont="1" applyFill="1" applyBorder="1" applyAlignment="1">
      <alignment horizontal="center" vertical="center"/>
    </xf>
    <xf numFmtId="0" fontId="77" fillId="0" borderId="16" xfId="98" applyFont="1" applyFill="1" applyBorder="1" applyAlignment="1">
      <alignment horizontal="center" vertical="center" wrapText="1"/>
    </xf>
    <xf numFmtId="183" fontId="77" fillId="0" borderId="16" xfId="181" applyNumberFormat="1" applyFont="1" applyFill="1" applyBorder="1" applyAlignment="1">
      <alignment horizontal="center" vertical="center" wrapText="1"/>
    </xf>
    <xf numFmtId="0" fontId="77" fillId="0" borderId="15" xfId="98" quotePrefix="1" applyFont="1" applyFill="1" applyBorder="1" applyAlignment="1">
      <alignment horizontal="center"/>
    </xf>
    <xf numFmtId="0" fontId="77" fillId="0" borderId="18" xfId="98" applyFont="1" applyFill="1" applyBorder="1" applyAlignment="1">
      <alignment horizontal="center" vertical="center"/>
    </xf>
    <xf numFmtId="0" fontId="77" fillId="0" borderId="18" xfId="98" applyFont="1" applyFill="1" applyBorder="1" applyAlignment="1">
      <alignment vertical="center" wrapText="1"/>
    </xf>
    <xf numFmtId="180" fontId="77" fillId="0" borderId="18" xfId="181" applyNumberFormat="1" applyFont="1" applyFill="1" applyBorder="1" applyAlignment="1">
      <alignment horizontal="right" vertical="center"/>
    </xf>
    <xf numFmtId="0" fontId="77" fillId="0" borderId="18" xfId="98" applyFont="1" applyFill="1" applyBorder="1" applyAlignment="1">
      <alignment horizontal="left" vertical="center" wrapText="1" indent="1"/>
    </xf>
    <xf numFmtId="0" fontId="77" fillId="0" borderId="18" xfId="98" applyFont="1" applyFill="1" applyBorder="1" applyAlignment="1">
      <alignment horizontal="left" vertical="center" wrapText="1" indent="2"/>
    </xf>
    <xf numFmtId="0" fontId="77" fillId="0" borderId="18" xfId="98" applyFont="1" applyFill="1" applyBorder="1" applyAlignment="1">
      <alignment horizontal="left" vertical="center" wrapText="1" indent="4"/>
    </xf>
    <xf numFmtId="180" fontId="77" fillId="25" borderId="18" xfId="98" applyNumberFormat="1" applyFont="1" applyFill="1" applyBorder="1" applyAlignment="1">
      <alignment horizontal="right" vertical="center"/>
    </xf>
    <xf numFmtId="180" fontId="77" fillId="0" borderId="18" xfId="167" applyNumberFormat="1" applyFont="1" applyFill="1" applyBorder="1" applyAlignment="1">
      <alignment horizontal="right" vertical="center"/>
    </xf>
    <xf numFmtId="180" fontId="77" fillId="25" borderId="18" xfId="181" applyNumberFormat="1" applyFont="1" applyFill="1" applyBorder="1" applyAlignment="1" applyProtection="1">
      <alignment horizontal="right" vertical="center"/>
      <protection locked="0"/>
    </xf>
    <xf numFmtId="0" fontId="77" fillId="0" borderId="18" xfId="98" applyFont="1" applyFill="1" applyBorder="1" applyAlignment="1">
      <alignment horizontal="center" vertical="center" wrapText="1"/>
    </xf>
    <xf numFmtId="0" fontId="77" fillId="0" borderId="0" xfId="98" applyFont="1" applyFill="1" applyBorder="1" applyAlignment="1">
      <alignment horizontal="left" vertical="center"/>
    </xf>
    <xf numFmtId="0" fontId="77" fillId="0" borderId="0" xfId="98" applyFont="1" applyFill="1" applyBorder="1" applyAlignment="1">
      <alignment horizontal="left" vertical="center" wrapText="1"/>
    </xf>
    <xf numFmtId="183" fontId="77" fillId="0" borderId="0" xfId="181" applyNumberFormat="1" applyFont="1" applyFill="1" applyAlignment="1">
      <alignment vertical="center"/>
    </xf>
    <xf numFmtId="0" fontId="98" fillId="0" borderId="65" xfId="93" applyFont="1" applyFill="1" applyBorder="1" applyAlignment="1" applyProtection="1">
      <alignment horizontal="center" vertical="center"/>
    </xf>
    <xf numFmtId="0" fontId="98" fillId="0" borderId="24" xfId="93" applyNumberFormat="1" applyFont="1" applyFill="1" applyBorder="1" applyAlignment="1" applyProtection="1">
      <alignment horizontal="center" vertical="center"/>
    </xf>
    <xf numFmtId="183" fontId="98" fillId="0" borderId="26" xfId="195" applyNumberFormat="1" applyFont="1" applyFill="1" applyBorder="1" applyAlignment="1" applyProtection="1">
      <alignment horizontal="center" vertical="center"/>
    </xf>
    <xf numFmtId="191" fontId="98" fillId="0" borderId="178" xfId="93" applyNumberFormat="1" applyFont="1" applyFill="1" applyBorder="1" applyAlignment="1" applyProtection="1">
      <alignment horizontal="center" vertical="center"/>
    </xf>
    <xf numFmtId="183" fontId="98" fillId="0" borderId="179" xfId="195" applyNumberFormat="1" applyFont="1" applyFill="1" applyBorder="1" applyAlignment="1" applyProtection="1">
      <alignment horizontal="center" vertical="center"/>
    </xf>
    <xf numFmtId="0" fontId="77" fillId="0" borderId="180" xfId="93" applyFont="1" applyFill="1" applyBorder="1" applyAlignment="1" applyProtection="1">
      <alignment vertical="center" wrapText="1"/>
    </xf>
    <xf numFmtId="0" fontId="91" fillId="0" borderId="14" xfId="93" applyFont="1" applyFill="1" applyBorder="1" applyAlignment="1" applyProtection="1">
      <alignment horizontal="left" vertical="center" wrapText="1"/>
      <protection locked="0"/>
    </xf>
    <xf numFmtId="183" fontId="77" fillId="25" borderId="181" xfId="195" applyNumberFormat="1" applyFont="1" applyFill="1" applyBorder="1" applyAlignment="1" applyProtection="1">
      <alignment horizontal="center" vertical="center"/>
    </xf>
    <xf numFmtId="217" fontId="77" fillId="25" borderId="182" xfId="93" applyNumberFormat="1" applyFont="1" applyFill="1" applyBorder="1" applyAlignment="1" applyProtection="1">
      <alignment horizontal="center" vertical="center" wrapText="1"/>
    </xf>
    <xf numFmtId="183" fontId="77" fillId="25" borderId="138" xfId="195" applyNumberFormat="1" applyFont="1" applyFill="1" applyBorder="1" applyAlignment="1" applyProtection="1">
      <alignment horizontal="center" vertical="center"/>
    </xf>
    <xf numFmtId="0" fontId="77" fillId="0" borderId="31" xfId="93" applyFont="1" applyFill="1" applyBorder="1" applyAlignment="1" applyProtection="1">
      <alignment horizontal="left" vertical="center" wrapText="1" indent="2"/>
    </xf>
    <xf numFmtId="0" fontId="77" fillId="0" borderId="32" xfId="93" applyFont="1" applyFill="1" applyBorder="1" applyAlignment="1" applyProtection="1">
      <alignment horizontal="left" vertical="center" wrapText="1"/>
      <protection locked="0"/>
    </xf>
    <xf numFmtId="183" fontId="77" fillId="25" borderId="69" xfId="195" applyNumberFormat="1" applyFont="1" applyFill="1" applyBorder="1" applyAlignment="1" applyProtection="1">
      <alignment horizontal="center" vertical="center"/>
    </xf>
    <xf numFmtId="217" fontId="77" fillId="25" borderId="96" xfId="93" applyNumberFormat="1" applyFont="1" applyFill="1" applyBorder="1" applyAlignment="1" applyProtection="1">
      <alignment horizontal="center" vertical="center" wrapText="1"/>
    </xf>
    <xf numFmtId="183" fontId="77" fillId="25" borderId="70" xfId="195" applyNumberFormat="1" applyFont="1" applyFill="1" applyBorder="1" applyAlignment="1" applyProtection="1">
      <alignment horizontal="center" vertical="center"/>
    </xf>
    <xf numFmtId="0" fontId="77" fillId="0" borderId="31" xfId="93" applyFont="1" applyFill="1" applyBorder="1" applyAlignment="1" applyProtection="1">
      <alignment horizontal="left" vertical="center" wrapText="1" indent="4"/>
    </xf>
    <xf numFmtId="217" fontId="77" fillId="25" borderId="96" xfId="93" applyNumberFormat="1" applyFont="1" applyFill="1" applyBorder="1" applyAlignment="1" applyProtection="1">
      <alignment horizontal="center" vertical="center"/>
    </xf>
    <xf numFmtId="0" fontId="77" fillId="0" borderId="31" xfId="93" applyFont="1" applyFill="1" applyBorder="1" applyAlignment="1" applyProtection="1">
      <alignment horizontal="left" vertical="center" wrapText="1" indent="6"/>
    </xf>
    <xf numFmtId="183" fontId="77" fillId="0" borderId="69" xfId="195" applyNumberFormat="1" applyFont="1" applyFill="1" applyBorder="1" applyAlignment="1" applyProtection="1">
      <alignment horizontal="center" vertical="center"/>
    </xf>
    <xf numFmtId="217" fontId="77" fillId="0" borderId="96" xfId="93" applyNumberFormat="1" applyFont="1" applyFill="1" applyBorder="1" applyAlignment="1" applyProtection="1">
      <alignment horizontal="center" vertical="center"/>
    </xf>
    <xf numFmtId="183" fontId="77" fillId="0" borderId="70" xfId="195" applyNumberFormat="1" applyFont="1" applyFill="1" applyBorder="1" applyAlignment="1" applyProtection="1">
      <alignment horizontal="center" vertical="center"/>
    </xf>
    <xf numFmtId="0" fontId="77" fillId="0" borderId="31" xfId="93" applyFont="1" applyFill="1" applyBorder="1" applyAlignment="1" applyProtection="1">
      <alignment horizontal="left" vertical="center" wrapText="1" indent="8"/>
    </xf>
    <xf numFmtId="179" fontId="77" fillId="0" borderId="96" xfId="93" applyNumberFormat="1" applyFont="1" applyFill="1" applyBorder="1" applyAlignment="1" applyProtection="1">
      <alignment horizontal="center" vertical="center"/>
    </xf>
    <xf numFmtId="0" fontId="77" fillId="0" borderId="31" xfId="93" applyFont="1" applyFill="1" applyBorder="1" applyAlignment="1" applyProtection="1">
      <alignment vertical="center" wrapText="1"/>
    </xf>
    <xf numFmtId="0" fontId="77" fillId="0" borderId="183" xfId="93" applyFont="1" applyFill="1" applyBorder="1" applyAlignment="1" applyProtection="1">
      <alignment horizontal="left" vertical="center" wrapText="1"/>
      <protection locked="0"/>
    </xf>
    <xf numFmtId="217" fontId="77" fillId="0" borderId="184" xfId="93" applyNumberFormat="1" applyFont="1" applyFill="1" applyBorder="1" applyAlignment="1" applyProtection="1">
      <alignment horizontal="center" vertical="center"/>
    </xf>
    <xf numFmtId="0" fontId="98" fillId="0" borderId="177" xfId="93" applyFont="1" applyFill="1" applyBorder="1" applyAlignment="1" applyProtection="1">
      <alignment vertical="center"/>
    </xf>
    <xf numFmtId="0" fontId="91" fillId="0" borderId="168" xfId="93" applyFont="1" applyFill="1" applyBorder="1" applyAlignment="1" applyProtection="1">
      <alignment horizontal="left" vertical="center" wrapText="1"/>
    </xf>
    <xf numFmtId="180" fontId="91" fillId="0" borderId="174" xfId="195" applyNumberFormat="1" applyFont="1" applyFill="1" applyBorder="1" applyAlignment="1" applyProtection="1">
      <alignment horizontal="right" vertical="center"/>
    </xf>
    <xf numFmtId="191" fontId="91" fillId="0" borderId="185" xfId="93" applyNumberFormat="1" applyFont="1" applyFill="1" applyBorder="1" applyAlignment="1" applyProtection="1">
      <alignment horizontal="center" vertical="center"/>
    </xf>
    <xf numFmtId="180" fontId="91" fillId="0" borderId="186" xfId="195" applyNumberFormat="1" applyFont="1" applyFill="1" applyBorder="1" applyAlignment="1" applyProtection="1">
      <alignment horizontal="right" vertical="center"/>
    </xf>
    <xf numFmtId="0" fontId="77" fillId="0" borderId="0" xfId="124" applyFont="1" applyFill="1" applyProtection="1">
      <alignment vertical="center"/>
      <protection locked="0"/>
    </xf>
    <xf numFmtId="0" fontId="80" fillId="0" borderId="0" xfId="105" applyNumberFormat="1" applyFont="1" applyFill="1" applyBorder="1" applyAlignment="1">
      <alignment vertical="center"/>
    </xf>
    <xf numFmtId="0" fontId="80" fillId="0" borderId="0" xfId="105" applyFont="1" applyFill="1" applyAlignment="1">
      <alignment vertical="center"/>
    </xf>
    <xf numFmtId="0" fontId="80" fillId="0" borderId="0" xfId="93" applyFont="1" applyFill="1" applyBorder="1" applyAlignment="1">
      <alignment horizontal="left" vertical="center"/>
    </xf>
    <xf numFmtId="0" fontId="80" fillId="0" borderId="0" xfId="93" applyNumberFormat="1" applyFont="1" applyFill="1" applyBorder="1" applyAlignment="1">
      <alignment horizontal="left" vertical="center"/>
    </xf>
    <xf numFmtId="0" fontId="80" fillId="0" borderId="0" xfId="93" applyNumberFormat="1" applyFont="1" applyFill="1" applyBorder="1" applyAlignment="1">
      <alignment horizontal="center" vertical="center"/>
    </xf>
    <xf numFmtId="0" fontId="80" fillId="0" borderId="0" xfId="121" applyFont="1" applyFill="1" applyAlignment="1">
      <alignment horizontal="right"/>
    </xf>
    <xf numFmtId="0" fontId="106" fillId="0" borderId="65" xfId="96" applyFont="1" applyFill="1" applyBorder="1" applyAlignment="1">
      <alignment horizontal="center" vertical="center"/>
    </xf>
    <xf numFmtId="0" fontId="106" fillId="0" borderId="24" xfId="96" applyNumberFormat="1" applyFont="1" applyFill="1" applyBorder="1" applyAlignment="1">
      <alignment horizontal="center" vertical="center"/>
    </xf>
    <xf numFmtId="0" fontId="106" fillId="0" borderId="169" xfId="96" applyNumberFormat="1" applyFont="1" applyFill="1" applyBorder="1" applyAlignment="1">
      <alignment horizontal="center" vertical="center"/>
    </xf>
    <xf numFmtId="0" fontId="106" fillId="0" borderId="25" xfId="96" applyNumberFormat="1" applyFont="1" applyFill="1" applyBorder="1" applyAlignment="1">
      <alignment horizontal="center" vertical="center"/>
    </xf>
    <xf numFmtId="0" fontId="80" fillId="0" borderId="0" xfId="96" applyFont="1" applyFill="1" applyBorder="1" applyAlignment="1">
      <alignment vertical="center"/>
    </xf>
    <xf numFmtId="0" fontId="80" fillId="0" borderId="35" xfId="105" applyFont="1" applyFill="1" applyBorder="1" applyAlignment="1">
      <alignment vertical="center"/>
    </xf>
    <xf numFmtId="0" fontId="80" fillId="0" borderId="86" xfId="105" applyFont="1" applyFill="1" applyBorder="1" applyAlignment="1" applyProtection="1">
      <alignment horizontal="left" vertical="center"/>
      <protection locked="0"/>
    </xf>
    <xf numFmtId="207" fontId="80" fillId="0" borderId="85" xfId="197" applyNumberFormat="1" applyFont="1" applyFill="1" applyBorder="1" applyAlignment="1" applyProtection="1">
      <alignment horizontal="right" vertical="center"/>
    </xf>
    <xf numFmtId="180" fontId="80" fillId="0" borderId="86" xfId="96" applyNumberFormat="1" applyFont="1" applyFill="1" applyBorder="1" applyAlignment="1" applyProtection="1">
      <alignment vertical="center"/>
    </xf>
    <xf numFmtId="194" fontId="80" fillId="0" borderId="86" xfId="105" applyNumberFormat="1" applyFont="1" applyFill="1" applyBorder="1" applyAlignment="1">
      <alignment horizontal="center" vertical="center"/>
    </xf>
    <xf numFmtId="207" fontId="80" fillId="0" borderId="138" xfId="197" applyNumberFormat="1" applyFont="1" applyFill="1" applyBorder="1" applyAlignment="1" applyProtection="1">
      <alignment horizontal="right" vertical="center"/>
    </xf>
    <xf numFmtId="0" fontId="80" fillId="0" borderId="31" xfId="105" applyFont="1" applyFill="1" applyBorder="1" applyAlignment="1">
      <alignment vertical="center"/>
    </xf>
    <xf numFmtId="0" fontId="80" fillId="0" borderId="32" xfId="105" applyFont="1" applyFill="1" applyBorder="1" applyAlignment="1" applyProtection="1">
      <alignment horizontal="left" vertical="center"/>
      <protection locked="0"/>
    </xf>
    <xf numFmtId="207" fontId="80" fillId="0" borderId="75" xfId="197" applyNumberFormat="1" applyFont="1" applyFill="1" applyBorder="1" applyAlignment="1" applyProtection="1">
      <alignment horizontal="right" vertical="center"/>
    </xf>
    <xf numFmtId="180" fontId="80" fillId="0" borderId="32" xfId="96" applyNumberFormat="1" applyFont="1" applyFill="1" applyBorder="1" applyAlignment="1" applyProtection="1">
      <alignment vertical="center"/>
    </xf>
    <xf numFmtId="194" fontId="80" fillId="0" borderId="32" xfId="105" applyNumberFormat="1" applyFont="1" applyFill="1" applyBorder="1" applyAlignment="1">
      <alignment horizontal="center" vertical="center"/>
    </xf>
    <xf numFmtId="207" fontId="80" fillId="0" borderId="70" xfId="197" applyNumberFormat="1" applyFont="1" applyFill="1" applyBorder="1" applyAlignment="1" applyProtection="1">
      <alignment horizontal="right" vertical="center"/>
    </xf>
    <xf numFmtId="0" fontId="80" fillId="0" borderId="31" xfId="105" applyFont="1" applyFill="1" applyBorder="1" applyAlignment="1">
      <alignment horizontal="left" vertical="center" indent="1"/>
    </xf>
    <xf numFmtId="180" fontId="80" fillId="0" borderId="170" xfId="96" applyNumberFormat="1" applyFont="1" applyFill="1" applyBorder="1" applyAlignment="1" applyProtection="1">
      <alignment vertical="center"/>
    </xf>
    <xf numFmtId="189" fontId="80" fillId="0" borderId="32" xfId="105" applyNumberFormat="1" applyFont="1" applyFill="1" applyBorder="1" applyAlignment="1" applyProtection="1">
      <alignment horizontal="center" vertical="center"/>
      <protection locked="0"/>
    </xf>
    <xf numFmtId="0" fontId="80" fillId="0" borderId="31" xfId="105" applyFont="1" applyFill="1" applyBorder="1" applyAlignment="1">
      <alignment horizontal="left" vertical="center" indent="2"/>
    </xf>
    <xf numFmtId="0" fontId="80" fillId="0" borderId="31" xfId="105" applyFont="1" applyFill="1" applyBorder="1" applyAlignment="1">
      <alignment horizontal="left" vertical="center" indent="3"/>
    </xf>
    <xf numFmtId="206" fontId="80" fillId="0" borderId="32" xfId="105" applyNumberFormat="1" applyFont="1" applyFill="1" applyBorder="1" applyAlignment="1">
      <alignment horizontal="center" vertical="center"/>
    </xf>
    <xf numFmtId="0" fontId="80" fillId="0" borderId="31" xfId="105" applyFont="1" applyFill="1" applyBorder="1" applyAlignment="1">
      <alignment horizontal="left" vertical="center"/>
    </xf>
    <xf numFmtId="0" fontId="80" fillId="0" borderId="171" xfId="105" applyFont="1" applyFill="1" applyBorder="1" applyAlignment="1">
      <alignment horizontal="left" vertical="center"/>
    </xf>
    <xf numFmtId="0" fontId="80" fillId="0" borderId="132" xfId="105" applyFont="1" applyFill="1" applyBorder="1" applyAlignment="1" applyProtection="1">
      <alignment horizontal="left" vertical="center"/>
      <protection locked="0"/>
    </xf>
    <xf numFmtId="207" fontId="80" fillId="0" borderId="172" xfId="197" applyNumberFormat="1" applyFont="1" applyFill="1" applyBorder="1" applyAlignment="1" applyProtection="1">
      <alignment horizontal="right" vertical="center"/>
    </xf>
    <xf numFmtId="194" fontId="80" fillId="0" borderId="132" xfId="105" applyNumberFormat="1" applyFont="1" applyFill="1" applyBorder="1" applyAlignment="1">
      <alignment horizontal="center" vertical="center"/>
    </xf>
    <xf numFmtId="207" fontId="80" fillId="0" borderId="142" xfId="197" applyNumberFormat="1" applyFont="1" applyFill="1" applyBorder="1" applyAlignment="1" applyProtection="1">
      <alignment horizontal="right" vertical="center"/>
    </xf>
    <xf numFmtId="0" fontId="80" fillId="0" borderId="173" xfId="105" applyFont="1" applyFill="1" applyBorder="1" applyAlignment="1">
      <alignment horizontal="left" vertical="center"/>
    </xf>
    <xf numFmtId="0" fontId="80" fillId="0" borderId="14" xfId="105" applyFont="1" applyFill="1" applyBorder="1" applyAlignment="1" applyProtection="1">
      <alignment horizontal="left" vertical="center"/>
      <protection locked="0"/>
    </xf>
    <xf numFmtId="207" fontId="80" fillId="0" borderId="174" xfId="197" applyNumberFormat="1" applyFont="1" applyFill="1" applyBorder="1" applyAlignment="1" applyProtection="1">
      <alignment horizontal="right" vertical="center"/>
    </xf>
    <xf numFmtId="194" fontId="80" fillId="0" borderId="14" xfId="105" applyNumberFormat="1" applyFont="1" applyFill="1" applyBorder="1" applyAlignment="1">
      <alignment horizontal="center" vertical="center"/>
    </xf>
    <xf numFmtId="207" fontId="80" fillId="0" borderId="175" xfId="197" applyNumberFormat="1" applyFont="1" applyFill="1" applyBorder="1" applyAlignment="1" applyProtection="1">
      <alignment horizontal="right" vertical="center"/>
    </xf>
    <xf numFmtId="0" fontId="80" fillId="0" borderId="157" xfId="105" applyFont="1" applyFill="1" applyBorder="1" applyAlignment="1">
      <alignment horizontal="justify" vertical="center"/>
    </xf>
    <xf numFmtId="0" fontId="80" fillId="0" borderId="24" xfId="105" applyFont="1" applyFill="1" applyBorder="1" applyAlignment="1" applyProtection="1">
      <alignment horizontal="left" vertical="center"/>
      <protection locked="0"/>
    </xf>
    <xf numFmtId="207" fontId="80" fillId="0" borderId="26" xfId="197" applyNumberFormat="1" applyFont="1" applyFill="1" applyBorder="1" applyAlignment="1" applyProtection="1">
      <alignment horizontal="right" vertical="center"/>
    </xf>
    <xf numFmtId="194" fontId="80" fillId="0" borderId="24" xfId="105" applyNumberFormat="1" applyFont="1" applyFill="1" applyBorder="1" applyAlignment="1">
      <alignment horizontal="center" vertical="center"/>
    </xf>
    <xf numFmtId="207" fontId="80" fillId="0" borderId="25" xfId="197" applyNumberFormat="1" applyFont="1" applyFill="1" applyBorder="1" applyAlignment="1" applyProtection="1">
      <alignment horizontal="right" vertical="center"/>
    </xf>
    <xf numFmtId="0" fontId="80" fillId="0" borderId="0" xfId="105" applyFont="1" applyFill="1" applyBorder="1"/>
    <xf numFmtId="0" fontId="80" fillId="0" borderId="35" xfId="105" applyFont="1" applyFill="1" applyBorder="1" applyAlignment="1">
      <alignment horizontal="left" vertical="center"/>
    </xf>
    <xf numFmtId="0" fontId="81" fillId="0" borderId="86" xfId="0" applyFont="1" applyBorder="1"/>
    <xf numFmtId="0" fontId="80" fillId="0" borderId="189" xfId="0" applyFont="1" applyBorder="1"/>
    <xf numFmtId="0" fontId="80" fillId="0" borderId="280" xfId="0" applyFont="1" applyBorder="1"/>
    <xf numFmtId="0" fontId="81" fillId="0" borderId="32" xfId="0" applyFont="1" applyBorder="1"/>
    <xf numFmtId="0" fontId="80" fillId="0" borderId="190" xfId="0" applyFont="1" applyBorder="1"/>
    <xf numFmtId="0" fontId="80" fillId="0" borderId="274" xfId="0" applyFont="1" applyBorder="1"/>
    <xf numFmtId="0" fontId="80" fillId="0" borderId="191" xfId="0" applyFont="1" applyBorder="1"/>
    <xf numFmtId="0" fontId="80" fillId="0" borderId="191" xfId="0" applyFont="1" applyBorder="1" applyAlignment="1"/>
    <xf numFmtId="0" fontId="80" fillId="0" borderId="114" xfId="0" applyFont="1" applyBorder="1" applyAlignment="1"/>
    <xf numFmtId="0" fontId="80" fillId="0" borderId="114" xfId="0" applyFont="1" applyBorder="1"/>
    <xf numFmtId="207" fontId="80" fillId="0" borderId="190" xfId="0" applyNumberFormat="1" applyFont="1" applyBorder="1"/>
    <xf numFmtId="0" fontId="80" fillId="0" borderId="192" xfId="105" applyFont="1" applyFill="1" applyBorder="1" applyAlignment="1">
      <alignment horizontal="left" vertical="center"/>
    </xf>
    <xf numFmtId="0" fontId="80" fillId="0" borderId="91" xfId="105" applyFont="1" applyFill="1" applyBorder="1" applyAlignment="1" applyProtection="1">
      <alignment horizontal="left" vertical="center"/>
      <protection locked="0"/>
    </xf>
    <xf numFmtId="0" fontId="80" fillId="0" borderId="193" xfId="0" applyFont="1" applyBorder="1"/>
    <xf numFmtId="207" fontId="80" fillId="0" borderId="194" xfId="0" applyNumberFormat="1" applyFont="1" applyBorder="1"/>
    <xf numFmtId="194" fontId="80" fillId="0" borderId="91" xfId="105" applyNumberFormat="1" applyFont="1" applyFill="1" applyBorder="1" applyAlignment="1">
      <alignment horizontal="center" vertical="center"/>
    </xf>
    <xf numFmtId="207" fontId="80" fillId="0" borderId="195" xfId="197" applyNumberFormat="1" applyFont="1" applyFill="1" applyBorder="1" applyAlignment="1" applyProtection="1">
      <alignment horizontal="right" vertical="center"/>
    </xf>
    <xf numFmtId="0" fontId="81" fillId="0" borderId="2" xfId="0" applyFont="1" applyBorder="1"/>
    <xf numFmtId="0" fontId="81" fillId="0" borderId="80" xfId="0" applyFont="1" applyBorder="1"/>
    <xf numFmtId="0" fontId="80" fillId="0" borderId="197" xfId="0" applyFont="1" applyBorder="1"/>
    <xf numFmtId="207" fontId="80" fillId="0" borderId="199" xfId="0" applyNumberFormat="1" applyFont="1" applyBorder="1"/>
    <xf numFmtId="207" fontId="80" fillId="0" borderId="198" xfId="197" applyNumberFormat="1" applyFont="1" applyFill="1" applyBorder="1" applyAlignment="1" applyProtection="1">
      <alignment horizontal="right" vertical="center"/>
    </xf>
    <xf numFmtId="0" fontId="81" fillId="0" borderId="165" xfId="0" applyFont="1" applyBorder="1"/>
    <xf numFmtId="0" fontId="81" fillId="0" borderId="168" xfId="0" applyFont="1" applyBorder="1"/>
    <xf numFmtId="0" fontId="80" fillId="0" borderId="196" xfId="0" applyFont="1" applyBorder="1"/>
    <xf numFmtId="0" fontId="80" fillId="0" borderId="200" xfId="0" applyFont="1" applyBorder="1"/>
    <xf numFmtId="0" fontId="81" fillId="0" borderId="3" xfId="0" applyFont="1" applyBorder="1"/>
    <xf numFmtId="0" fontId="66" fillId="0" borderId="0" xfId="61" applyFont="1"/>
    <xf numFmtId="0" fontId="77" fillId="0" borderId="0" xfId="124" applyFont="1" applyFill="1" applyBorder="1" applyAlignment="1">
      <alignment horizontal="right"/>
    </xf>
    <xf numFmtId="0" fontId="77" fillId="0" borderId="26" xfId="124" applyFont="1" applyFill="1" applyBorder="1" applyAlignment="1" applyProtection="1">
      <alignment horizontal="center" vertical="center" wrapText="1"/>
    </xf>
    <xf numFmtId="0" fontId="77" fillId="0" borderId="18" xfId="124" applyFont="1" applyFill="1" applyBorder="1" applyAlignment="1">
      <alignment horizontal="center" vertical="center"/>
    </xf>
    <xf numFmtId="0" fontId="77" fillId="0" borderId="27" xfId="139" quotePrefix="1" applyFont="1" applyFill="1" applyBorder="1" applyAlignment="1">
      <alignment horizontal="center" vertical="center"/>
    </xf>
    <xf numFmtId="0" fontId="77" fillId="0" borderId="28" xfId="139" quotePrefix="1" applyFont="1" applyFill="1" applyBorder="1" applyAlignment="1">
      <alignment horizontal="center" vertical="center"/>
    </xf>
    <xf numFmtId="205" fontId="77" fillId="0" borderId="119" xfId="195" applyNumberFormat="1" applyFont="1" applyFill="1" applyBorder="1" applyAlignment="1" applyProtection="1">
      <alignment horizontal="center" vertical="center"/>
    </xf>
    <xf numFmtId="0" fontId="77" fillId="0" borderId="120" xfId="124" applyFont="1" applyFill="1" applyBorder="1" applyAlignment="1">
      <alignment vertical="center"/>
    </xf>
    <xf numFmtId="200" fontId="77" fillId="0" borderId="120" xfId="195" applyNumberFormat="1" applyFont="1" applyFill="1" applyBorder="1" applyAlignment="1" applyProtection="1">
      <alignment horizontal="left" vertical="center"/>
      <protection locked="0"/>
    </xf>
    <xf numFmtId="203" fontId="77" fillId="16" borderId="120" xfId="195" applyNumberFormat="1" applyFont="1" applyFill="1" applyBorder="1" applyAlignment="1" applyProtection="1">
      <alignment horizontal="right" vertical="center"/>
    </xf>
    <xf numFmtId="183" fontId="77" fillId="0" borderId="121" xfId="195" applyNumberFormat="1" applyFont="1" applyFill="1" applyBorder="1" applyAlignment="1" applyProtection="1">
      <alignment horizontal="center" vertical="center"/>
    </xf>
    <xf numFmtId="205" fontId="77" fillId="0" borderId="122" xfId="195" applyNumberFormat="1" applyFont="1" applyFill="1" applyBorder="1" applyAlignment="1" applyProtection="1">
      <alignment horizontal="center" vertical="center"/>
    </xf>
    <xf numFmtId="0" fontId="77" fillId="0" borderId="96" xfId="124" applyFont="1" applyFill="1" applyBorder="1" applyAlignment="1">
      <alignment vertical="center"/>
    </xf>
    <xf numFmtId="200" fontId="77" fillId="0" borderId="96" xfId="195" applyNumberFormat="1" applyFont="1" applyFill="1" applyBorder="1" applyAlignment="1" applyProtection="1">
      <alignment vertical="center"/>
      <protection locked="0"/>
    </xf>
    <xf numFmtId="203" fontId="77" fillId="16" borderId="96" xfId="195" applyNumberFormat="1" applyFont="1" applyFill="1" applyBorder="1" applyAlignment="1" applyProtection="1">
      <alignment horizontal="right" vertical="center"/>
    </xf>
    <xf numFmtId="200" fontId="77" fillId="0" borderId="123" xfId="195" applyNumberFormat="1" applyFont="1" applyFill="1" applyBorder="1" applyAlignment="1" applyProtection="1">
      <alignment vertical="center"/>
      <protection locked="0"/>
    </xf>
    <xf numFmtId="191" fontId="77" fillId="16" borderId="96" xfId="124" applyNumberFormat="1" applyFont="1" applyFill="1" applyBorder="1" applyAlignment="1">
      <alignment vertical="center"/>
    </xf>
    <xf numFmtId="205" fontId="77" fillId="26" borderId="124" xfId="195" applyNumberFormat="1" applyFont="1" applyFill="1" applyBorder="1" applyAlignment="1" applyProtection="1">
      <alignment horizontal="center" vertical="center"/>
    </xf>
    <xf numFmtId="183" fontId="77" fillId="26" borderId="125" xfId="181" applyNumberFormat="1" applyFont="1" applyFill="1" applyBorder="1" applyAlignment="1" applyProtection="1">
      <alignment horizontal="left" vertical="center"/>
    </xf>
    <xf numFmtId="177" fontId="77" fillId="26" borderId="125" xfId="181" applyFont="1" applyFill="1" applyBorder="1" applyAlignment="1" applyProtection="1">
      <alignment vertical="center"/>
      <protection locked="0"/>
    </xf>
    <xf numFmtId="191" fontId="77" fillId="26" borderId="125" xfId="124" applyNumberFormat="1" applyFont="1" applyFill="1" applyBorder="1" applyAlignment="1">
      <alignment vertical="center"/>
    </xf>
    <xf numFmtId="177" fontId="77" fillId="26" borderId="126" xfId="181" applyFont="1" applyFill="1" applyBorder="1" applyAlignment="1" applyProtection="1">
      <alignment vertical="center"/>
      <protection locked="0"/>
    </xf>
    <xf numFmtId="0" fontId="77" fillId="0" borderId="0" xfId="61" applyFont="1"/>
    <xf numFmtId="0" fontId="77" fillId="0" borderId="0" xfId="61" applyFont="1" applyAlignment="1">
      <alignment horizontal="center"/>
    </xf>
    <xf numFmtId="0" fontId="77" fillId="0" borderId="18" xfId="61" applyFont="1" applyBorder="1" applyAlignment="1">
      <alignment horizontal="center" vertical="center" wrapText="1"/>
    </xf>
    <xf numFmtId="0" fontId="77" fillId="0" borderId="18" xfId="61" applyFont="1" applyBorder="1" applyAlignment="1">
      <alignment vertical="center" wrapText="1"/>
    </xf>
    <xf numFmtId="203" fontId="77" fillId="16" borderId="18" xfId="61" applyNumberFormat="1" applyFont="1" applyFill="1" applyBorder="1" applyAlignment="1">
      <alignment horizontal="center" vertical="center" wrapText="1"/>
    </xf>
    <xf numFmtId="191" fontId="77" fillId="16" borderId="18" xfId="61" applyNumberFormat="1" applyFont="1" applyFill="1" applyBorder="1" applyAlignment="1">
      <alignment horizontal="center" vertical="center" wrapText="1"/>
    </xf>
    <xf numFmtId="0" fontId="77" fillId="0" borderId="0" xfId="93" applyNumberFormat="1" applyFont="1" applyFill="1" applyBorder="1" applyAlignment="1" applyProtection="1">
      <alignment horizontal="left" vertical="center"/>
    </xf>
    <xf numFmtId="0" fontId="77" fillId="0" borderId="0" xfId="93" applyNumberFormat="1" applyFont="1" applyFill="1" applyBorder="1" applyAlignment="1" applyProtection="1">
      <alignment horizontal="center" vertical="center"/>
    </xf>
    <xf numFmtId="0" fontId="77" fillId="0" borderId="0" xfId="93" applyNumberFormat="1" applyFont="1" applyFill="1" applyBorder="1" applyAlignment="1" applyProtection="1">
      <alignment horizontal="right"/>
    </xf>
    <xf numFmtId="0" fontId="98" fillId="0" borderId="29" xfId="96" applyFont="1" applyFill="1" applyBorder="1" applyAlignment="1" applyProtection="1">
      <alignment horizontal="center" vertical="center"/>
    </xf>
    <xf numFmtId="0" fontId="98" fillId="0" borderId="30" xfId="96" applyNumberFormat="1" applyFont="1" applyFill="1" applyBorder="1" applyAlignment="1" applyProtection="1">
      <alignment horizontal="center" vertical="center"/>
    </xf>
    <xf numFmtId="0" fontId="98" fillId="0" borderId="26" xfId="96" applyNumberFormat="1" applyFont="1" applyFill="1" applyBorder="1" applyAlignment="1" applyProtection="1">
      <alignment horizontal="center" vertical="center"/>
    </xf>
    <xf numFmtId="0" fontId="98" fillId="0" borderId="24" xfId="96" applyNumberFormat="1" applyFont="1" applyFill="1" applyBorder="1" applyAlignment="1" applyProtection="1">
      <alignment horizontal="center" vertical="center" wrapText="1"/>
    </xf>
    <xf numFmtId="0" fontId="98" fillId="0" borderId="24" xfId="96" applyNumberFormat="1" applyFont="1" applyFill="1" applyBorder="1" applyAlignment="1" applyProtection="1">
      <alignment horizontal="center" vertical="center"/>
    </xf>
    <xf numFmtId="0" fontId="98" fillId="0" borderId="25" xfId="96" applyNumberFormat="1" applyFont="1" applyFill="1" applyBorder="1" applyAlignment="1" applyProtection="1">
      <alignment horizontal="center" vertical="center"/>
    </xf>
    <xf numFmtId="0" fontId="77" fillId="0" borderId="31" xfId="96" applyFont="1" applyFill="1" applyBorder="1" applyAlignment="1" applyProtection="1">
      <alignment horizontal="left" vertical="center"/>
    </xf>
    <xf numFmtId="0" fontId="77" fillId="0" borderId="32" xfId="96" applyFont="1" applyFill="1" applyBorder="1" applyAlignment="1" applyProtection="1">
      <alignment horizontal="left" vertical="center"/>
    </xf>
    <xf numFmtId="179" fontId="91" fillId="0" borderId="69" xfId="96" applyNumberFormat="1" applyFont="1" applyFill="1" applyBorder="1" applyAlignment="1" applyProtection="1">
      <alignment horizontal="right" vertical="center"/>
    </xf>
    <xf numFmtId="189" fontId="91" fillId="0" borderId="115" xfId="96" applyNumberFormat="1" applyFont="1" applyFill="1" applyBorder="1" applyAlignment="1" applyProtection="1">
      <alignment horizontal="center" vertical="center"/>
    </xf>
    <xf numFmtId="191" fontId="91" fillId="0" borderId="32" xfId="96" applyNumberFormat="1" applyFont="1" applyFill="1" applyBorder="1" applyAlignment="1" applyProtection="1">
      <alignment horizontal="center" vertical="center"/>
    </xf>
    <xf numFmtId="179" fontId="91" fillId="0" borderId="70" xfId="96" applyNumberFormat="1" applyFont="1" applyFill="1" applyBorder="1" applyAlignment="1" applyProtection="1">
      <alignment horizontal="right" vertical="center"/>
    </xf>
    <xf numFmtId="0" fontId="77" fillId="0" borderId="31" xfId="96" applyFont="1" applyFill="1" applyBorder="1" applyAlignment="1" applyProtection="1">
      <alignment horizontal="left" vertical="center" indent="2"/>
    </xf>
    <xf numFmtId="180" fontId="91" fillId="0" borderId="69" xfId="96" applyNumberFormat="1" applyFont="1" applyFill="1" applyBorder="1" applyAlignment="1" applyProtection="1">
      <alignment horizontal="right" vertical="center"/>
    </xf>
    <xf numFmtId="0" fontId="77" fillId="0" borderId="31" xfId="96" applyFont="1" applyFill="1" applyBorder="1" applyAlignment="1" applyProtection="1">
      <alignment vertical="center"/>
    </xf>
    <xf numFmtId="0" fontId="77" fillId="0" borderId="32" xfId="96" applyFont="1" applyFill="1" applyBorder="1" applyAlignment="1" applyProtection="1">
      <alignment horizontal="left" vertical="center" wrapText="1"/>
    </xf>
    <xf numFmtId="189" fontId="91" fillId="0" borderId="116" xfId="96" applyNumberFormat="1" applyFont="1" applyFill="1" applyBorder="1" applyAlignment="1" applyProtection="1">
      <alignment horizontal="center" vertical="center"/>
    </xf>
    <xf numFmtId="191" fontId="77" fillId="29" borderId="130" xfId="96" applyNumberFormat="1" applyFont="1" applyFill="1" applyBorder="1" applyAlignment="1" applyProtection="1">
      <alignment horizontal="center" vertical="center"/>
    </xf>
    <xf numFmtId="0" fontId="98" fillId="0" borderId="33" xfId="96" applyFont="1" applyFill="1" applyBorder="1" applyAlignment="1" applyProtection="1">
      <alignment vertical="center"/>
    </xf>
    <xf numFmtId="0" fontId="77" fillId="0" borderId="34" xfId="96" applyFont="1" applyFill="1" applyBorder="1" applyAlignment="1" applyProtection="1">
      <alignment vertical="center"/>
    </xf>
    <xf numFmtId="179" fontId="91" fillId="0" borderId="3" xfId="96" applyNumberFormat="1" applyFont="1" applyFill="1" applyBorder="1" applyAlignment="1" applyProtection="1">
      <alignment horizontal="right" vertical="center"/>
    </xf>
    <xf numFmtId="189" fontId="91" fillId="0" borderId="34" xfId="96" applyNumberFormat="1" applyFont="1" applyFill="1" applyBorder="1" applyAlignment="1" applyProtection="1">
      <alignment horizontal="center" vertical="center"/>
    </xf>
    <xf numFmtId="191" fontId="91" fillId="0" borderId="34" xfId="96" applyNumberFormat="1" applyFont="1" applyFill="1" applyBorder="1" applyAlignment="1" applyProtection="1">
      <alignment horizontal="center" vertical="center"/>
    </xf>
    <xf numFmtId="179" fontId="91" fillId="0" borderId="71" xfId="96" applyNumberFormat="1" applyFont="1" applyFill="1" applyBorder="1" applyAlignment="1" applyProtection="1">
      <alignment horizontal="right" vertical="center"/>
    </xf>
    <xf numFmtId="192" fontId="77" fillId="0" borderId="0" xfId="96" applyNumberFormat="1" applyFont="1" applyFill="1" applyBorder="1" applyAlignment="1" applyProtection="1">
      <alignment horizontal="center" vertical="center"/>
    </xf>
    <xf numFmtId="191" fontId="77" fillId="0" borderId="0" xfId="96" applyNumberFormat="1" applyFont="1" applyFill="1" applyBorder="1" applyAlignment="1" applyProtection="1">
      <alignment horizontal="center" vertical="center"/>
    </xf>
    <xf numFmtId="0" fontId="66" fillId="0" borderId="0" xfId="124" applyFont="1" applyFill="1" applyAlignment="1" applyProtection="1">
      <alignment vertical="center"/>
      <protection locked="0"/>
    </xf>
    <xf numFmtId="0" fontId="73" fillId="0" borderId="0" xfId="124" applyFont="1" applyFill="1" applyBorder="1" applyAlignment="1" applyProtection="1">
      <alignment horizontal="left" vertical="center"/>
    </xf>
    <xf numFmtId="183" fontId="73" fillId="0" borderId="0" xfId="195" applyNumberFormat="1" applyFont="1" applyFill="1" applyBorder="1" applyAlignment="1" applyProtection="1">
      <alignment horizontal="center" vertical="center" wrapText="1"/>
    </xf>
    <xf numFmtId="200" fontId="73" fillId="0" borderId="0" xfId="195" applyNumberFormat="1" applyFont="1" applyFill="1" applyBorder="1" applyAlignment="1" applyProtection="1">
      <alignment horizontal="center" vertical="center" wrapText="1"/>
    </xf>
    <xf numFmtId="0" fontId="84" fillId="0" borderId="24" xfId="124" applyFont="1" applyFill="1" applyBorder="1" applyAlignment="1" applyProtection="1">
      <alignment horizontal="center" vertical="center" wrapText="1"/>
    </xf>
    <xf numFmtId="0" fontId="84" fillId="0" borderId="18" xfId="124" applyFont="1" applyFill="1" applyBorder="1" applyAlignment="1">
      <alignment horizontal="center" vertical="center" wrapText="1"/>
    </xf>
    <xf numFmtId="49" fontId="84" fillId="0" borderId="18" xfId="195" applyNumberFormat="1" applyFont="1" applyFill="1" applyBorder="1" applyAlignment="1" applyProtection="1">
      <alignment horizontal="center" vertical="center" wrapText="1"/>
    </xf>
    <xf numFmtId="49" fontId="84" fillId="0" borderId="56" xfId="195" applyNumberFormat="1" applyFont="1" applyFill="1" applyBorder="1" applyAlignment="1" applyProtection="1">
      <alignment horizontal="center" vertical="center" wrapText="1"/>
    </xf>
    <xf numFmtId="0" fontId="84" fillId="0" borderId="27" xfId="139" quotePrefix="1" applyFont="1" applyFill="1" applyBorder="1" applyAlignment="1">
      <alignment horizontal="center" vertical="center" wrapText="1"/>
    </xf>
    <xf numFmtId="0" fontId="84" fillId="0" borderId="28" xfId="139" quotePrefix="1" applyFont="1" applyFill="1" applyBorder="1" applyAlignment="1">
      <alignment horizontal="center" vertical="center" wrapText="1"/>
    </xf>
    <xf numFmtId="205" fontId="73" fillId="0" borderId="66" xfId="195" applyNumberFormat="1" applyFont="1" applyFill="1" applyBorder="1" applyAlignment="1" applyProtection="1">
      <alignment horizontal="center" vertical="center" wrapText="1"/>
    </xf>
    <xf numFmtId="0" fontId="73" fillId="0" borderId="76" xfId="124" applyFont="1" applyFill="1" applyBorder="1" applyAlignment="1">
      <alignment vertical="center" wrapText="1"/>
    </xf>
    <xf numFmtId="183" fontId="73" fillId="0" borderId="76" xfId="181" applyNumberFormat="1" applyFont="1" applyFill="1" applyBorder="1" applyAlignment="1" applyProtection="1">
      <alignment horizontal="left" vertical="center" wrapText="1"/>
      <protection locked="0"/>
    </xf>
    <xf numFmtId="200" fontId="73" fillId="0" borderId="76" xfId="181" applyNumberFormat="1" applyFont="1" applyFill="1" applyBorder="1" applyAlignment="1" applyProtection="1">
      <alignment horizontal="right" vertical="center" wrapText="1"/>
    </xf>
    <xf numFmtId="183" fontId="73" fillId="0" borderId="76" xfId="181" applyNumberFormat="1" applyFont="1" applyFill="1" applyBorder="1" applyAlignment="1" applyProtection="1">
      <alignment horizontal="center" vertical="center" wrapText="1"/>
    </xf>
    <xf numFmtId="183" fontId="73" fillId="0" borderId="113" xfId="181" applyNumberFormat="1" applyFont="1" applyFill="1" applyBorder="1" applyAlignment="1" applyProtection="1">
      <alignment horizontal="center" vertical="center" wrapText="1"/>
    </xf>
    <xf numFmtId="205" fontId="73" fillId="0" borderId="57" xfId="195" applyNumberFormat="1" applyFont="1" applyFill="1" applyBorder="1" applyAlignment="1" applyProtection="1">
      <alignment horizontal="center" vertical="center" wrapText="1"/>
    </xf>
    <xf numFmtId="0" fontId="73" fillId="0" borderId="32" xfId="124" applyFont="1" applyFill="1" applyBorder="1" applyAlignment="1">
      <alignment vertical="center" wrapText="1"/>
    </xf>
    <xf numFmtId="183" fontId="73" fillId="0" borderId="32" xfId="181" applyNumberFormat="1" applyFont="1" applyFill="1" applyBorder="1" applyAlignment="1" applyProtection="1">
      <alignment vertical="center" wrapText="1"/>
      <protection locked="0"/>
    </xf>
    <xf numFmtId="200" fontId="73" fillId="0" borderId="32" xfId="181" applyNumberFormat="1" applyFont="1" applyFill="1" applyBorder="1" applyAlignment="1" applyProtection="1">
      <alignment horizontal="right" vertical="center" wrapText="1"/>
    </xf>
    <xf numFmtId="183" fontId="73" fillId="0" borderId="111" xfId="181" applyNumberFormat="1" applyFont="1" applyFill="1" applyBorder="1" applyAlignment="1" applyProtection="1">
      <alignment horizontal="center" vertical="center" wrapText="1"/>
    </xf>
    <xf numFmtId="200" fontId="73" fillId="0" borderId="32" xfId="181" applyNumberFormat="1" applyFont="1" applyFill="1" applyBorder="1" applyAlignment="1">
      <alignment vertical="center" wrapText="1"/>
    </xf>
    <xf numFmtId="0" fontId="73" fillId="0" borderId="183" xfId="124" applyFont="1" applyFill="1" applyBorder="1" applyAlignment="1">
      <alignment vertical="center" wrapText="1"/>
    </xf>
    <xf numFmtId="183" fontId="73" fillId="0" borderId="183" xfId="181" applyNumberFormat="1" applyFont="1" applyFill="1" applyBorder="1" applyAlignment="1" applyProtection="1">
      <alignment vertical="center" wrapText="1"/>
      <protection locked="0"/>
    </xf>
    <xf numFmtId="200" fontId="73" fillId="0" borderId="183" xfId="181" applyNumberFormat="1" applyFont="1" applyFill="1" applyBorder="1" applyAlignment="1">
      <alignment vertical="center" wrapText="1"/>
    </xf>
    <xf numFmtId="183" fontId="73" fillId="0" borderId="183" xfId="181" applyNumberFormat="1" applyFont="1" applyFill="1" applyBorder="1" applyAlignment="1" applyProtection="1">
      <alignment horizontal="center" vertical="center" wrapText="1"/>
    </xf>
    <xf numFmtId="183" fontId="73" fillId="0" borderId="176" xfId="181" applyNumberFormat="1" applyFont="1" applyFill="1" applyBorder="1" applyAlignment="1" applyProtection="1">
      <alignment horizontal="center" vertical="center" wrapText="1"/>
    </xf>
    <xf numFmtId="205" fontId="73" fillId="26" borderId="57" xfId="195" applyNumberFormat="1" applyFont="1" applyFill="1" applyBorder="1" applyAlignment="1" applyProtection="1">
      <alignment horizontal="center" vertical="center" wrapText="1"/>
    </xf>
    <xf numFmtId="183" fontId="73" fillId="26" borderId="18" xfId="181" applyNumberFormat="1" applyFont="1" applyFill="1" applyBorder="1" applyAlignment="1" applyProtection="1">
      <alignment vertical="center" wrapText="1"/>
      <protection locked="0"/>
    </xf>
    <xf numFmtId="200" fontId="73" fillId="26" borderId="18" xfId="181" applyNumberFormat="1" applyFont="1" applyFill="1" applyBorder="1" applyAlignment="1">
      <alignment vertical="center" wrapText="1"/>
    </xf>
    <xf numFmtId="183" fontId="73" fillId="26" borderId="56" xfId="181" applyNumberFormat="1" applyFont="1" applyFill="1" applyBorder="1" applyAlignment="1" applyProtection="1">
      <alignment vertical="center" wrapText="1"/>
      <protection locked="0"/>
    </xf>
    <xf numFmtId="204" fontId="73" fillId="0" borderId="57" xfId="107" applyNumberFormat="1" applyFont="1" applyFill="1" applyBorder="1" applyAlignment="1" applyProtection="1">
      <alignment horizontal="center" vertical="center" wrapText="1"/>
    </xf>
    <xf numFmtId="183" fontId="73" fillId="0" borderId="76" xfId="181" applyNumberFormat="1" applyFont="1" applyFill="1" applyBorder="1" applyAlignment="1" applyProtection="1">
      <alignment vertical="center" wrapText="1"/>
      <protection locked="0"/>
    </xf>
    <xf numFmtId="183" fontId="73" fillId="26" borderId="18" xfId="181" applyNumberFormat="1" applyFont="1" applyFill="1" applyBorder="1" applyAlignment="1">
      <alignment vertical="center" wrapText="1"/>
    </xf>
    <xf numFmtId="200" fontId="73" fillId="26" borderId="18" xfId="181" applyNumberFormat="1" applyFont="1" applyFill="1" applyBorder="1" applyAlignment="1" applyProtection="1">
      <alignment horizontal="center" vertical="center" wrapText="1"/>
    </xf>
    <xf numFmtId="183" fontId="73" fillId="26" borderId="56" xfId="181" applyNumberFormat="1" applyFont="1" applyFill="1" applyBorder="1" applyAlignment="1" applyProtection="1">
      <alignment vertical="center" wrapText="1"/>
    </xf>
    <xf numFmtId="204" fontId="73" fillId="0" borderId="58" xfId="107" applyNumberFormat="1" applyFont="1" applyFill="1" applyBorder="1" applyAlignment="1" applyProtection="1">
      <alignment horizontal="center" vertical="center" wrapText="1"/>
    </xf>
    <xf numFmtId="183" fontId="73" fillId="0" borderId="27" xfId="181" applyNumberFormat="1" applyFont="1" applyBorder="1" applyAlignment="1">
      <alignment wrapText="1"/>
    </xf>
    <xf numFmtId="183" fontId="73" fillId="0" borderId="3" xfId="181" applyNumberFormat="1" applyFont="1" applyBorder="1" applyAlignment="1">
      <alignment wrapText="1"/>
    </xf>
    <xf numFmtId="183" fontId="73" fillId="0" borderId="71" xfId="181" applyNumberFormat="1" applyFont="1" applyBorder="1" applyAlignment="1">
      <alignment wrapText="1"/>
    </xf>
    <xf numFmtId="49" fontId="73" fillId="0" borderId="0" xfId="181" applyNumberFormat="1" applyFont="1" applyFill="1" applyBorder="1" applyAlignment="1" applyProtection="1">
      <alignment horizontal="center" vertical="center"/>
    </xf>
    <xf numFmtId="0" fontId="66" fillId="0" borderId="0" xfId="124" applyFont="1" applyFill="1" applyAlignment="1" applyProtection="1">
      <alignment horizontal="left" vertical="center"/>
      <protection locked="0"/>
    </xf>
    <xf numFmtId="0" fontId="87" fillId="0" borderId="18" xfId="124" applyFont="1" applyFill="1" applyBorder="1" applyAlignment="1">
      <alignment horizontal="center" vertical="center" wrapText="1"/>
    </xf>
    <xf numFmtId="0" fontId="87" fillId="0" borderId="56" xfId="124" applyFont="1" applyFill="1" applyBorder="1" applyAlignment="1">
      <alignment horizontal="center" vertical="center" wrapText="1"/>
    </xf>
    <xf numFmtId="183" fontId="73" fillId="26" borderId="18" xfId="181" applyNumberFormat="1" applyFont="1" applyFill="1" applyBorder="1" applyAlignment="1" applyProtection="1">
      <alignment vertical="center" wrapText="1"/>
    </xf>
    <xf numFmtId="204" fontId="73" fillId="26" borderId="57" xfId="107" applyNumberFormat="1" applyFont="1" applyFill="1" applyBorder="1" applyAlignment="1" applyProtection="1">
      <alignment horizontal="center" vertical="center" wrapText="1"/>
    </xf>
    <xf numFmtId="183" fontId="73" fillId="26" borderId="56" xfId="181" applyNumberFormat="1" applyFont="1" applyFill="1" applyBorder="1" applyAlignment="1">
      <alignment vertical="center" wrapText="1"/>
    </xf>
    <xf numFmtId="0" fontId="73" fillId="0" borderId="91" xfId="124" applyFont="1" applyFill="1" applyBorder="1" applyAlignment="1">
      <alignment vertical="center" wrapText="1"/>
    </xf>
    <xf numFmtId="183" fontId="73" fillId="0" borderId="91" xfId="181" applyNumberFormat="1" applyFont="1" applyFill="1" applyBorder="1" applyAlignment="1" applyProtection="1">
      <alignment vertical="center" wrapText="1"/>
      <protection locked="0"/>
    </xf>
    <xf numFmtId="200" fontId="73" fillId="0" borderId="91" xfId="181" applyNumberFormat="1" applyFont="1" applyFill="1" applyBorder="1" applyAlignment="1">
      <alignment vertical="center" wrapText="1"/>
    </xf>
    <xf numFmtId="183" fontId="73" fillId="0" borderId="91" xfId="181" applyNumberFormat="1" applyFont="1" applyFill="1" applyBorder="1" applyAlignment="1" applyProtection="1">
      <alignment horizontal="center" vertical="center" wrapText="1"/>
    </xf>
    <xf numFmtId="183" fontId="73" fillId="0" borderId="195" xfId="181" applyNumberFormat="1" applyFont="1" applyFill="1" applyBorder="1" applyAlignment="1" applyProtection="1">
      <alignment horizontal="center" vertical="center" wrapText="1"/>
    </xf>
    <xf numFmtId="204" fontId="73" fillId="26" borderId="58" xfId="107" applyNumberFormat="1" applyFont="1" applyFill="1" applyBorder="1" applyAlignment="1" applyProtection="1">
      <alignment horizontal="center" vertical="center" wrapText="1"/>
    </xf>
    <xf numFmtId="183" fontId="73" fillId="26" borderId="27" xfId="181" applyNumberFormat="1" applyFont="1" applyFill="1" applyBorder="1" applyAlignment="1">
      <alignment vertical="center" wrapText="1"/>
    </xf>
    <xf numFmtId="200" fontId="73" fillId="26" borderId="27" xfId="181" applyNumberFormat="1" applyFont="1" applyFill="1" applyBorder="1" applyAlignment="1" applyProtection="1">
      <alignment horizontal="center" vertical="center" wrapText="1"/>
    </xf>
    <xf numFmtId="183" fontId="73" fillId="26" borderId="27" xfId="181" applyNumberFormat="1" applyFont="1" applyFill="1" applyBorder="1" applyAlignment="1" applyProtection="1">
      <alignment vertical="center" wrapText="1"/>
    </xf>
    <xf numFmtId="183" fontId="73" fillId="26" borderId="28" xfId="181" applyNumberFormat="1" applyFont="1" applyFill="1" applyBorder="1" applyAlignment="1" applyProtection="1">
      <alignment vertical="center" wrapText="1"/>
    </xf>
    <xf numFmtId="0" fontId="73" fillId="0" borderId="0" xfId="0" applyFont="1" applyFill="1" applyAlignment="1"/>
    <xf numFmtId="177" fontId="73" fillId="26" borderId="0" xfId="0" applyNumberFormat="1" applyFont="1" applyFill="1" applyAlignment="1">
      <alignment wrapText="1"/>
    </xf>
    <xf numFmtId="0" fontId="73" fillId="26" borderId="0" xfId="0" applyFont="1" applyFill="1" applyAlignment="1">
      <alignment wrapText="1"/>
    </xf>
    <xf numFmtId="0" fontId="73" fillId="26" borderId="0" xfId="0" quotePrefix="1" applyFont="1" applyFill="1" applyAlignment="1">
      <alignment wrapText="1"/>
    </xf>
    <xf numFmtId="183" fontId="73" fillId="26" borderId="0" xfId="0" applyNumberFormat="1" applyFont="1" applyFill="1" applyAlignment="1">
      <alignment wrapText="1"/>
    </xf>
    <xf numFmtId="0" fontId="66" fillId="0" borderId="0" xfId="0" applyFont="1" applyAlignment="1">
      <alignment horizontal="left" vertical="center"/>
    </xf>
    <xf numFmtId="0" fontId="73" fillId="0" borderId="0" xfId="0" applyFont="1" applyAlignment="1">
      <alignment horizontal="left" vertical="center"/>
    </xf>
    <xf numFmtId="0" fontId="84" fillId="0" borderId="24" xfId="0" applyFont="1" applyBorder="1" applyAlignment="1">
      <alignment horizontal="center" vertical="center" wrapText="1"/>
    </xf>
    <xf numFmtId="0" fontId="84" fillId="0" borderId="27" xfId="0" applyFont="1" applyBorder="1" applyAlignment="1">
      <alignment horizontal="center" vertical="center" wrapText="1"/>
    </xf>
    <xf numFmtId="0" fontId="84" fillId="0" borderId="16" xfId="0" applyFont="1" applyBorder="1" applyAlignment="1">
      <alignment horizontal="center" vertical="center" wrapText="1"/>
    </xf>
    <xf numFmtId="0" fontId="84" fillId="0" borderId="28" xfId="0" applyFont="1" applyBorder="1" applyAlignment="1">
      <alignment horizontal="center" vertical="center" wrapText="1"/>
    </xf>
    <xf numFmtId="0" fontId="73" fillId="0" borderId="66" xfId="0" applyFont="1" applyBorder="1" applyAlignment="1">
      <alignment horizontal="center" vertical="center" wrapText="1"/>
    </xf>
    <xf numFmtId="0" fontId="73" fillId="0" borderId="76" xfId="0" applyFont="1" applyBorder="1" applyAlignment="1">
      <alignment vertical="center" wrapText="1"/>
    </xf>
    <xf numFmtId="183" fontId="73" fillId="0" borderId="76" xfId="181" applyNumberFormat="1" applyFont="1" applyBorder="1" applyAlignment="1">
      <alignment vertical="center" wrapText="1"/>
    </xf>
    <xf numFmtId="200" fontId="73" fillId="0" borderId="135" xfId="181" applyNumberFormat="1" applyFont="1" applyBorder="1" applyAlignment="1">
      <alignment vertical="center" wrapText="1"/>
    </xf>
    <xf numFmtId="183" fontId="73" fillId="0" borderId="113" xfId="181" applyNumberFormat="1" applyFont="1" applyBorder="1" applyAlignment="1">
      <alignment vertical="center" wrapText="1"/>
    </xf>
    <xf numFmtId="0" fontId="73" fillId="0" borderId="57" xfId="0" applyFont="1" applyBorder="1" applyAlignment="1">
      <alignment horizontal="center" vertical="center" wrapText="1"/>
    </xf>
    <xf numFmtId="0" fontId="73" fillId="0" borderId="32" xfId="0" applyFont="1" applyBorder="1" applyAlignment="1">
      <alignment vertical="center" wrapText="1"/>
    </xf>
    <xf numFmtId="183" fontId="73" fillId="0" borderId="32" xfId="181" applyNumberFormat="1" applyFont="1" applyBorder="1" applyAlignment="1">
      <alignment vertical="center" wrapText="1"/>
    </xf>
    <xf numFmtId="200" fontId="73" fillId="0" borderId="32" xfId="181" applyNumberFormat="1" applyFont="1" applyBorder="1" applyAlignment="1">
      <alignment vertical="center" wrapText="1"/>
    </xf>
    <xf numFmtId="183" fontId="73" fillId="0" borderId="111" xfId="181" applyNumberFormat="1" applyFont="1" applyBorder="1" applyAlignment="1">
      <alignment vertical="center" wrapText="1"/>
    </xf>
    <xf numFmtId="0" fontId="73" fillId="0" borderId="183" xfId="0" applyFont="1" applyBorder="1" applyAlignment="1">
      <alignment vertical="center" wrapText="1"/>
    </xf>
    <xf numFmtId="183" fontId="73" fillId="0" borderId="183" xfId="181" applyNumberFormat="1" applyFont="1" applyBorder="1" applyAlignment="1">
      <alignment vertical="center" wrapText="1"/>
    </xf>
    <xf numFmtId="200" fontId="73" fillId="0" borderId="183" xfId="181" applyNumberFormat="1" applyFont="1" applyBorder="1" applyAlignment="1">
      <alignment vertical="center" wrapText="1"/>
    </xf>
    <xf numFmtId="183" fontId="73" fillId="0" borderId="176" xfId="181" applyNumberFormat="1" applyFont="1" applyBorder="1" applyAlignment="1">
      <alignment vertical="center" wrapText="1"/>
    </xf>
    <xf numFmtId="0" fontId="73" fillId="26" borderId="57" xfId="0" applyFont="1" applyFill="1" applyBorder="1" applyAlignment="1">
      <alignment horizontal="center" vertical="center" wrapText="1"/>
    </xf>
    <xf numFmtId="183" fontId="73" fillId="0" borderId="76" xfId="181" applyNumberFormat="1" applyFont="1" applyFill="1" applyBorder="1" applyAlignment="1">
      <alignment vertical="center" wrapText="1"/>
    </xf>
    <xf numFmtId="200" fontId="73" fillId="0" borderId="76" xfId="181" applyNumberFormat="1" applyFont="1" applyBorder="1" applyAlignment="1">
      <alignment vertical="center" wrapText="1"/>
    </xf>
    <xf numFmtId="183" fontId="73" fillId="26" borderId="15" xfId="181" applyNumberFormat="1" applyFont="1" applyFill="1" applyBorder="1" applyAlignment="1">
      <alignment vertical="center" wrapText="1"/>
    </xf>
    <xf numFmtId="200" fontId="73" fillId="26" borderId="15" xfId="181" applyNumberFormat="1" applyFont="1" applyFill="1" applyBorder="1" applyAlignment="1">
      <alignment vertical="center" wrapText="1"/>
    </xf>
    <xf numFmtId="183" fontId="73" fillId="26" borderId="74" xfId="181" applyNumberFormat="1" applyFont="1" applyFill="1" applyBorder="1" applyAlignment="1">
      <alignment vertical="center" wrapText="1"/>
    </xf>
    <xf numFmtId="183" fontId="73" fillId="26" borderId="16" xfId="181" applyNumberFormat="1" applyFont="1" applyFill="1" applyBorder="1" applyAlignment="1">
      <alignment vertical="center" wrapText="1"/>
    </xf>
    <xf numFmtId="200" fontId="73" fillId="26" borderId="16" xfId="181" applyNumberFormat="1" applyFont="1" applyFill="1" applyBorder="1" applyAlignment="1">
      <alignment vertical="center" wrapText="1"/>
    </xf>
    <xf numFmtId="183" fontId="73" fillId="26" borderId="72" xfId="181" applyNumberFormat="1" applyFont="1" applyFill="1" applyBorder="1" applyAlignment="1">
      <alignment vertical="center" wrapText="1"/>
    </xf>
    <xf numFmtId="0" fontId="73" fillId="0" borderId="146" xfId="0" applyFont="1" applyBorder="1" applyAlignment="1">
      <alignment horizontal="center" vertical="center" wrapText="1"/>
    </xf>
    <xf numFmtId="0" fontId="73" fillId="26" borderId="58" xfId="0" applyFont="1" applyFill="1" applyBorder="1" applyAlignment="1">
      <alignment horizontal="center" vertical="center" wrapText="1"/>
    </xf>
    <xf numFmtId="200" fontId="73" fillId="26" borderId="27" xfId="181" applyNumberFormat="1" applyFont="1" applyFill="1" applyBorder="1" applyAlignment="1">
      <alignment vertical="center" wrapText="1"/>
    </xf>
    <xf numFmtId="183" fontId="73" fillId="26" borderId="28" xfId="181" applyNumberFormat="1" applyFont="1" applyFill="1" applyBorder="1" applyAlignment="1">
      <alignment vertical="center" wrapText="1"/>
    </xf>
    <xf numFmtId="0" fontId="81" fillId="0" borderId="0" xfId="0" applyFont="1" applyAlignment="1">
      <alignment vertical="center" wrapText="1"/>
    </xf>
    <xf numFmtId="0" fontId="66" fillId="0" borderId="0" xfId="0" applyFont="1" applyFill="1" applyAlignment="1">
      <alignment horizontal="left" vertical="center"/>
    </xf>
    <xf numFmtId="0" fontId="81" fillId="0" borderId="0" xfId="0" applyFont="1" applyAlignment="1">
      <alignment horizontal="left" vertical="center"/>
    </xf>
    <xf numFmtId="0" fontId="81" fillId="0" borderId="0" xfId="0" applyFont="1" applyFill="1" applyAlignment="1">
      <alignment vertical="center" wrapText="1"/>
    </xf>
    <xf numFmtId="0" fontId="81" fillId="26" borderId="0" xfId="0" applyFont="1" applyFill="1" applyAlignment="1">
      <alignment vertical="center" wrapText="1"/>
    </xf>
    <xf numFmtId="0" fontId="73" fillId="0" borderId="0" xfId="0" applyFont="1" applyAlignment="1">
      <alignment horizontal="center" vertical="center" wrapText="1"/>
    </xf>
    <xf numFmtId="0" fontId="73" fillId="0" borderId="0" xfId="124" applyFont="1" applyFill="1" applyAlignment="1" applyProtection="1">
      <alignment vertical="center" wrapText="1"/>
      <protection locked="0"/>
    </xf>
    <xf numFmtId="0" fontId="66" fillId="0" borderId="0" xfId="124" applyFont="1" applyFill="1" applyBorder="1" applyAlignment="1" applyProtection="1">
      <alignment vertical="center" wrapText="1"/>
    </xf>
    <xf numFmtId="0" fontId="66" fillId="0" borderId="0" xfId="124" applyNumberFormat="1" applyFont="1" applyFill="1" applyBorder="1" applyAlignment="1" applyProtection="1">
      <alignment horizontal="left" vertical="center" wrapText="1"/>
    </xf>
    <xf numFmtId="183" fontId="66" fillId="0" borderId="0" xfId="195" applyNumberFormat="1" applyFont="1" applyFill="1" applyBorder="1" applyAlignment="1" applyProtection="1">
      <alignment horizontal="center" vertical="center" wrapText="1"/>
    </xf>
    <xf numFmtId="0" fontId="66" fillId="0" borderId="0" xfId="124" applyNumberFormat="1" applyFont="1" applyFill="1" applyBorder="1" applyAlignment="1" applyProtection="1">
      <alignment horizontal="center" vertical="center" wrapText="1"/>
    </xf>
    <xf numFmtId="183" fontId="66" fillId="0" borderId="0" xfId="195" applyNumberFormat="1" applyFont="1" applyFill="1" applyBorder="1" applyAlignment="1" applyProtection="1">
      <alignment horizontal="right" wrapText="1"/>
    </xf>
    <xf numFmtId="183" fontId="73" fillId="0" borderId="0" xfId="195" applyNumberFormat="1" applyFont="1" applyFill="1" applyBorder="1" applyAlignment="1" applyProtection="1">
      <alignment horizontal="right" wrapText="1"/>
    </xf>
    <xf numFmtId="183" fontId="87" fillId="0" borderId="18" xfId="195" applyNumberFormat="1" applyFont="1" applyFill="1" applyBorder="1" applyAlignment="1" applyProtection="1">
      <alignment horizontal="center" vertical="center" wrapText="1"/>
    </xf>
    <xf numFmtId="0" fontId="87" fillId="0" borderId="18" xfId="124" applyNumberFormat="1" applyFont="1" applyFill="1" applyBorder="1" applyAlignment="1" applyProtection="1">
      <alignment horizontal="center" vertical="center" wrapText="1"/>
    </xf>
    <xf numFmtId="183" fontId="84" fillId="0" borderId="0" xfId="195" applyNumberFormat="1" applyFont="1" applyFill="1" applyBorder="1" applyAlignment="1" applyProtection="1">
      <alignment horizontal="center" vertical="center" wrapText="1"/>
    </xf>
    <xf numFmtId="0" fontId="87" fillId="0" borderId="18" xfId="195" quotePrefix="1" applyNumberFormat="1" applyFont="1" applyFill="1" applyBorder="1" applyAlignment="1" applyProtection="1">
      <alignment horizontal="center" vertical="center" wrapText="1"/>
    </xf>
    <xf numFmtId="0" fontId="87" fillId="0" borderId="18" xfId="96" applyNumberFormat="1" applyFont="1" applyFill="1" applyBorder="1" applyAlignment="1" applyProtection="1">
      <alignment horizontal="center" vertical="center" wrapText="1"/>
    </xf>
    <xf numFmtId="205" fontId="73" fillId="0" borderId="15" xfId="124" applyNumberFormat="1" applyFont="1" applyFill="1" applyBorder="1" applyAlignment="1" applyProtection="1">
      <alignment horizontal="center" vertical="center" wrapText="1"/>
    </xf>
    <xf numFmtId="0" fontId="73" fillId="34" borderId="76" xfId="124" applyFont="1" applyFill="1" applyBorder="1" applyAlignment="1" applyProtection="1">
      <alignment vertical="center" wrapText="1"/>
    </xf>
    <xf numFmtId="0" fontId="73" fillId="34" borderId="76" xfId="124" applyFont="1" applyFill="1" applyBorder="1" applyAlignment="1" applyProtection="1">
      <alignment horizontal="left" vertical="center" wrapText="1"/>
    </xf>
    <xf numFmtId="183" fontId="73" fillId="34" borderId="76" xfId="195" applyNumberFormat="1" applyFont="1" applyFill="1" applyBorder="1" applyAlignment="1" applyProtection="1">
      <alignment horizontal="center" vertical="center" wrapText="1"/>
    </xf>
    <xf numFmtId="193" fontId="73" fillId="34" borderId="76" xfId="124" applyNumberFormat="1" applyFont="1" applyFill="1" applyBorder="1" applyAlignment="1" applyProtection="1">
      <alignment vertical="center" wrapText="1"/>
    </xf>
    <xf numFmtId="0" fontId="73" fillId="0" borderId="0" xfId="124" applyFont="1" applyFill="1" applyAlignment="1" applyProtection="1">
      <alignment vertical="center" wrapText="1"/>
    </xf>
    <xf numFmtId="205" fontId="73" fillId="0" borderId="18" xfId="124" applyNumberFormat="1" applyFont="1" applyFill="1" applyBorder="1" applyAlignment="1" applyProtection="1">
      <alignment horizontal="center" vertical="center" wrapText="1"/>
    </xf>
    <xf numFmtId="0" fontId="73" fillId="0" borderId="32" xfId="124" applyFont="1" applyFill="1" applyBorder="1" applyAlignment="1" applyProtection="1">
      <alignment horizontal="left" vertical="center" wrapText="1" indent="2"/>
    </xf>
    <xf numFmtId="0" fontId="73" fillId="0" borderId="32" xfId="124" applyFont="1" applyFill="1" applyBorder="1" applyAlignment="1" applyProtection="1">
      <alignment horizontal="left" vertical="center" wrapText="1"/>
      <protection locked="0"/>
    </xf>
    <xf numFmtId="183" fontId="73" fillId="0" borderId="32" xfId="195" applyNumberFormat="1" applyFont="1" applyFill="1" applyBorder="1" applyAlignment="1" applyProtection="1">
      <alignment horizontal="center" vertical="center" wrapText="1"/>
    </xf>
    <xf numFmtId="193" fontId="73" fillId="0" borderId="32" xfId="124" applyNumberFormat="1" applyFont="1" applyFill="1" applyBorder="1" applyAlignment="1" applyProtection="1">
      <alignment horizontal="center" vertical="center" wrapText="1"/>
    </xf>
    <xf numFmtId="0" fontId="73" fillId="34" borderId="32" xfId="124" applyFont="1" applyFill="1" applyBorder="1" applyAlignment="1" applyProtection="1">
      <alignment horizontal="left" vertical="center" wrapText="1" indent="2"/>
    </xf>
    <xf numFmtId="0" fontId="73" fillId="34" borderId="32" xfId="124" applyFont="1" applyFill="1" applyBorder="1" applyAlignment="1" applyProtection="1">
      <alignment horizontal="left" vertical="center" wrapText="1"/>
      <protection locked="0"/>
    </xf>
    <xf numFmtId="183" fontId="73" fillId="34" borderId="32" xfId="195" applyNumberFormat="1" applyFont="1" applyFill="1" applyBorder="1" applyAlignment="1" applyProtection="1">
      <alignment horizontal="center" vertical="center" wrapText="1"/>
    </xf>
    <xf numFmtId="193" fontId="73" fillId="34" borderId="32" xfId="124" applyNumberFormat="1" applyFont="1" applyFill="1" applyBorder="1" applyAlignment="1" applyProtection="1">
      <alignment horizontal="center" vertical="center" wrapText="1"/>
    </xf>
    <xf numFmtId="0" fontId="73" fillId="34" borderId="32" xfId="124" applyFont="1" applyFill="1" applyBorder="1" applyAlignment="1" applyProtection="1">
      <alignment horizontal="left" vertical="center" wrapText="1" indent="4"/>
    </xf>
    <xf numFmtId="0" fontId="73" fillId="0" borderId="32" xfId="124" applyFont="1" applyFill="1" applyBorder="1" applyAlignment="1" applyProtection="1">
      <alignment horizontal="left" vertical="center" wrapText="1" indent="6"/>
    </xf>
    <xf numFmtId="0" fontId="73" fillId="34" borderId="32" xfId="124" applyFont="1" applyFill="1" applyBorder="1" applyAlignment="1" applyProtection="1">
      <alignment horizontal="left" vertical="center" wrapText="1" indent="6"/>
    </xf>
    <xf numFmtId="0" fontId="88" fillId="34" borderId="32" xfId="124" applyFont="1" applyFill="1" applyBorder="1" applyAlignment="1" applyProtection="1">
      <alignment horizontal="left" vertical="center" wrapText="1"/>
      <protection locked="0"/>
    </xf>
    <xf numFmtId="0" fontId="73" fillId="0" borderId="32" xfId="124" applyFont="1" applyFill="1" applyBorder="1" applyAlignment="1" applyProtection="1">
      <alignment horizontal="left" vertical="center" wrapText="1" indent="8"/>
    </xf>
    <xf numFmtId="0" fontId="73" fillId="0" borderId="32" xfId="96" applyFont="1" applyFill="1" applyBorder="1" applyAlignment="1" applyProtection="1">
      <alignment horizontal="left" vertical="center" wrapText="1"/>
      <protection locked="0"/>
    </xf>
    <xf numFmtId="0" fontId="73" fillId="34" borderId="32" xfId="124" applyFont="1" applyFill="1" applyBorder="1" applyAlignment="1" applyProtection="1">
      <alignment horizontal="left" vertical="center" wrapText="1" indent="8"/>
    </xf>
    <xf numFmtId="0" fontId="73" fillId="0" borderId="32" xfId="124" applyFont="1" applyFill="1" applyBorder="1" applyAlignment="1" applyProtection="1">
      <alignment horizontal="left" vertical="center" wrapText="1" indent="10"/>
    </xf>
    <xf numFmtId="0" fontId="82" fillId="34" borderId="32" xfId="124" applyFont="1" applyFill="1" applyBorder="1" applyAlignment="1" applyProtection="1">
      <alignment horizontal="left" vertical="center" wrapText="1"/>
      <protection locked="0"/>
    </xf>
    <xf numFmtId="0" fontId="88" fillId="34" borderId="32" xfId="124" applyNumberFormat="1" applyFont="1" applyFill="1" applyBorder="1" applyAlignment="1" applyProtection="1">
      <alignment horizontal="left" vertical="center" wrapText="1"/>
      <protection locked="0"/>
    </xf>
    <xf numFmtId="0" fontId="73" fillId="0" borderId="32" xfId="124" applyFont="1" applyFill="1" applyBorder="1" applyAlignment="1" applyProtection="1">
      <alignment horizontal="left" vertical="center" wrapText="1" indent="4"/>
    </xf>
    <xf numFmtId="0" fontId="73" fillId="34" borderId="32" xfId="124" applyFont="1" applyFill="1" applyBorder="1" applyAlignment="1" applyProtection="1">
      <alignment vertical="center" wrapText="1"/>
    </xf>
    <xf numFmtId="205" fontId="73" fillId="0" borderId="18" xfId="124" quotePrefix="1" applyNumberFormat="1" applyFont="1" applyFill="1" applyBorder="1" applyAlignment="1" applyProtection="1">
      <alignment horizontal="center" vertical="center" wrapText="1"/>
    </xf>
    <xf numFmtId="193" fontId="88" fillId="34" borderId="32" xfId="124" applyNumberFormat="1" applyFont="1" applyFill="1" applyBorder="1" applyAlignment="1" applyProtection="1">
      <alignment horizontal="center" vertical="center" wrapText="1"/>
    </xf>
    <xf numFmtId="193" fontId="73" fillId="34" borderId="32" xfId="124" quotePrefix="1" applyNumberFormat="1" applyFont="1" applyFill="1" applyBorder="1" applyAlignment="1" applyProtection="1">
      <alignment horizontal="center" vertical="center" wrapText="1"/>
    </xf>
    <xf numFmtId="183" fontId="73" fillId="0" borderId="0" xfId="195" applyNumberFormat="1" applyFont="1" applyFill="1" applyBorder="1" applyAlignment="1" applyProtection="1">
      <alignment horizontal="center" vertical="center" wrapText="1"/>
      <protection locked="0"/>
    </xf>
    <xf numFmtId="183" fontId="73" fillId="34" borderId="32" xfId="195" applyNumberFormat="1" applyFont="1" applyFill="1" applyBorder="1" applyAlignment="1" applyProtection="1">
      <alignment horizontal="center" vertical="center"/>
    </xf>
    <xf numFmtId="183" fontId="73" fillId="34" borderId="32" xfId="195" applyNumberFormat="1" applyFont="1" applyFill="1" applyBorder="1" applyAlignment="1" applyProtection="1">
      <alignment horizontal="center" vertical="center" wrapText="1"/>
      <protection locked="0"/>
    </xf>
    <xf numFmtId="183" fontId="73" fillId="0" borderId="0" xfId="195" applyNumberFormat="1" applyFont="1" applyFill="1" applyAlignment="1" applyProtection="1">
      <alignment vertical="center" wrapText="1"/>
    </xf>
    <xf numFmtId="193" fontId="66" fillId="34" borderId="32" xfId="124" applyNumberFormat="1" applyFont="1" applyFill="1" applyBorder="1" applyAlignment="1" applyProtection="1">
      <alignment horizontal="center" vertical="center" wrapText="1"/>
    </xf>
    <xf numFmtId="205" fontId="73" fillId="0" borderId="80" xfId="124" applyNumberFormat="1" applyFont="1" applyFill="1" applyBorder="1" applyAlignment="1" applyProtection="1">
      <alignment horizontal="center" vertical="center" wrapText="1"/>
    </xf>
    <xf numFmtId="0" fontId="73" fillId="0" borderId="132" xfId="124" applyFont="1" applyFill="1" applyBorder="1" applyAlignment="1" applyProtection="1">
      <alignment horizontal="left" vertical="center" wrapText="1" indent="4"/>
    </xf>
    <xf numFmtId="0" fontId="73" fillId="0" borderId="132" xfId="124" applyFont="1" applyFill="1" applyBorder="1" applyAlignment="1" applyProtection="1">
      <alignment horizontal="left" vertical="center" wrapText="1"/>
      <protection locked="0"/>
    </xf>
    <xf numFmtId="183" fontId="73" fillId="0" borderId="132" xfId="195" applyNumberFormat="1" applyFont="1" applyFill="1" applyBorder="1" applyAlignment="1" applyProtection="1">
      <alignment horizontal="center" vertical="center" wrapText="1"/>
    </xf>
    <xf numFmtId="193" fontId="73" fillId="34" borderId="132" xfId="124" applyNumberFormat="1" applyFont="1" applyFill="1" applyBorder="1" applyAlignment="1" applyProtection="1">
      <alignment horizontal="center" vertical="center" wrapText="1"/>
    </xf>
    <xf numFmtId="183" fontId="73" fillId="34" borderId="132" xfId="195" applyNumberFormat="1" applyFont="1" applyFill="1" applyBorder="1" applyAlignment="1" applyProtection="1">
      <alignment horizontal="center" vertical="center" wrapText="1"/>
      <protection locked="0"/>
    </xf>
    <xf numFmtId="205" fontId="84" fillId="30" borderId="15" xfId="124" applyNumberFormat="1" applyFont="1" applyFill="1" applyBorder="1" applyAlignment="1" applyProtection="1">
      <alignment horizontal="center" vertical="center" wrapText="1"/>
    </xf>
    <xf numFmtId="0" fontId="84" fillId="35" borderId="15" xfId="124" applyFont="1" applyFill="1" applyBorder="1" applyAlignment="1" applyProtection="1">
      <alignment vertical="center" wrapText="1"/>
    </xf>
    <xf numFmtId="0" fontId="84" fillId="35" borderId="15" xfId="124" applyFont="1" applyFill="1" applyBorder="1" applyAlignment="1" applyProtection="1">
      <alignment horizontal="left" vertical="center" wrapText="1"/>
    </xf>
    <xf numFmtId="183" fontId="84" fillId="35" borderId="15" xfId="195" applyNumberFormat="1" applyFont="1" applyFill="1" applyBorder="1" applyAlignment="1" applyProtection="1">
      <alignment horizontal="center" vertical="center" wrapText="1"/>
    </xf>
    <xf numFmtId="189" fontId="84" fillId="35" borderId="15" xfId="124" applyNumberFormat="1" applyFont="1" applyFill="1" applyBorder="1" applyAlignment="1" applyProtection="1">
      <alignment horizontal="center" vertical="center" wrapText="1"/>
    </xf>
    <xf numFmtId="0" fontId="73" fillId="0" borderId="0" xfId="93" applyFont="1" applyFill="1" applyBorder="1" applyAlignment="1" applyProtection="1">
      <alignment horizontal="center" vertical="center"/>
    </xf>
    <xf numFmtId="0" fontId="73" fillId="0" borderId="0" xfId="93" applyFont="1" applyFill="1" applyAlignment="1" applyProtection="1">
      <alignment vertical="center"/>
    </xf>
    <xf numFmtId="189" fontId="73" fillId="0" borderId="0" xfId="93" applyNumberFormat="1" applyFont="1" applyFill="1" applyBorder="1" applyAlignment="1" applyProtection="1">
      <alignment horizontal="center" vertical="center" wrapText="1"/>
    </xf>
    <xf numFmtId="0" fontId="73" fillId="0" borderId="0" xfId="124" applyFont="1" applyFill="1" applyAlignment="1" applyProtection="1">
      <alignment wrapText="1"/>
    </xf>
    <xf numFmtId="0" fontId="73" fillId="0" borderId="0" xfId="124" applyFont="1" applyFill="1" applyBorder="1" applyAlignment="1" applyProtection="1">
      <alignment horizontal="left" vertical="center" wrapText="1"/>
    </xf>
    <xf numFmtId="189" fontId="73" fillId="0" borderId="0" xfId="124" applyNumberFormat="1" applyFont="1" applyFill="1" applyBorder="1" applyAlignment="1" applyProtection="1">
      <alignment horizontal="center" vertical="center" wrapText="1"/>
    </xf>
    <xf numFmtId="179" fontId="73" fillId="0" borderId="0" xfId="124" applyNumberFormat="1" applyFont="1" applyFill="1" applyAlignment="1" applyProtection="1">
      <alignment wrapText="1"/>
    </xf>
    <xf numFmtId="192" fontId="73" fillId="0" borderId="0" xfId="124" applyNumberFormat="1" applyFont="1" applyFill="1" applyBorder="1" applyAlignment="1" applyProtection="1">
      <alignment horizontal="center" vertical="center" wrapText="1"/>
    </xf>
    <xf numFmtId="0" fontId="73" fillId="0" borderId="0" xfId="124" applyFont="1" applyFill="1" applyAlignment="1" applyProtection="1">
      <alignment horizontal="center" vertical="center" wrapText="1"/>
    </xf>
    <xf numFmtId="179" fontId="73" fillId="0" borderId="0" xfId="124" applyNumberFormat="1" applyFont="1" applyFill="1" applyBorder="1" applyAlignment="1" applyProtection="1">
      <alignment wrapText="1"/>
    </xf>
    <xf numFmtId="0" fontId="73" fillId="0" borderId="0" xfId="96" applyFont="1" applyFill="1" applyBorder="1" applyAlignment="1" applyProtection="1">
      <alignment vertical="center" wrapText="1"/>
    </xf>
    <xf numFmtId="0" fontId="73" fillId="0" borderId="0" xfId="94" applyNumberFormat="1" applyFont="1" applyFill="1" applyBorder="1" applyAlignment="1" applyProtection="1">
      <alignment horizontal="left" vertical="center"/>
    </xf>
    <xf numFmtId="0" fontId="73" fillId="0" borderId="0" xfId="94" applyNumberFormat="1" applyFont="1" applyFill="1" applyBorder="1" applyAlignment="1" applyProtection="1">
      <alignment horizontal="left" vertical="center" wrapText="1"/>
    </xf>
    <xf numFmtId="0" fontId="73" fillId="0" borderId="0" xfId="94" applyNumberFormat="1" applyFont="1" applyFill="1" applyBorder="1" applyAlignment="1" applyProtection="1">
      <alignment horizontal="center" vertical="center" wrapText="1"/>
    </xf>
    <xf numFmtId="191" fontId="73" fillId="0" borderId="0" xfId="94" applyNumberFormat="1" applyFont="1" applyFill="1" applyBorder="1" applyAlignment="1" applyProtection="1">
      <alignment horizontal="center" vertical="center" wrapText="1"/>
    </xf>
    <xf numFmtId="0" fontId="73" fillId="0" borderId="0" xfId="94" applyNumberFormat="1" applyFont="1" applyFill="1" applyBorder="1" applyAlignment="1" applyProtection="1">
      <alignment horizontal="right"/>
    </xf>
    <xf numFmtId="0" fontId="73" fillId="0" borderId="0" xfId="94" applyFont="1" applyFill="1" applyBorder="1" applyAlignment="1" applyProtection="1">
      <alignment vertical="center" wrapText="1"/>
    </xf>
    <xf numFmtId="0" fontId="84" fillId="0" borderId="18" xfId="96" applyNumberFormat="1" applyFont="1" applyFill="1" applyBorder="1" applyAlignment="1" applyProtection="1">
      <alignment horizontal="center" vertical="center" wrapText="1"/>
    </xf>
    <xf numFmtId="191" fontId="84" fillId="0" borderId="18" xfId="96" applyNumberFormat="1" applyFont="1" applyFill="1" applyBorder="1" applyAlignment="1" applyProtection="1">
      <alignment horizontal="center" vertical="center" wrapText="1"/>
    </xf>
    <xf numFmtId="49" fontId="84" fillId="0" borderId="18" xfId="96" applyNumberFormat="1" applyFont="1" applyFill="1" applyBorder="1" applyAlignment="1" applyProtection="1">
      <alignment horizontal="center" vertical="center" wrapText="1"/>
    </xf>
    <xf numFmtId="0" fontId="73" fillId="0" borderId="15" xfId="124" applyFont="1" applyFill="1" applyBorder="1" applyAlignment="1">
      <alignment horizontal="center" vertical="center" wrapText="1"/>
    </xf>
    <xf numFmtId="0" fontId="73" fillId="25" borderId="76" xfId="96" applyFont="1" applyFill="1" applyBorder="1" applyAlignment="1" applyProtection="1">
      <alignment vertical="center" wrapText="1"/>
    </xf>
    <xf numFmtId="0" fontId="73" fillId="25" borderId="76" xfId="96" applyFont="1" applyFill="1" applyBorder="1" applyAlignment="1" applyProtection="1">
      <alignment horizontal="left" vertical="center" wrapText="1"/>
      <protection locked="0"/>
    </xf>
    <xf numFmtId="178" fontId="73" fillId="25" borderId="76" xfId="167" applyNumberFormat="1" applyFont="1" applyFill="1" applyBorder="1" applyAlignment="1" applyProtection="1">
      <alignment horizontal="center" vertical="center" wrapText="1"/>
    </xf>
    <xf numFmtId="191" fontId="73" fillId="25" borderId="76" xfId="96" applyNumberFormat="1" applyFont="1" applyFill="1" applyBorder="1" applyAlignment="1" applyProtection="1">
      <alignment horizontal="center" vertical="center" wrapText="1"/>
    </xf>
    <xf numFmtId="0" fontId="73" fillId="0" borderId="18" xfId="124" applyFont="1" applyFill="1" applyBorder="1" applyAlignment="1">
      <alignment horizontal="center" vertical="center" wrapText="1"/>
    </xf>
    <xf numFmtId="0" fontId="73" fillId="25" borderId="32" xfId="96" applyFont="1" applyFill="1" applyBorder="1" applyAlignment="1" applyProtection="1">
      <alignment horizontal="left" vertical="center" wrapText="1" indent="2"/>
    </xf>
    <xf numFmtId="0" fontId="73" fillId="25" borderId="32" xfId="96" applyFont="1" applyFill="1" applyBorder="1" applyAlignment="1" applyProtection="1">
      <alignment horizontal="left" vertical="center" wrapText="1"/>
      <protection locked="0"/>
    </xf>
    <xf numFmtId="178" fontId="73" fillId="25" borderId="32" xfId="167" applyNumberFormat="1" applyFont="1" applyFill="1" applyBorder="1" applyAlignment="1" applyProtection="1">
      <alignment horizontal="center" vertical="center" wrapText="1"/>
    </xf>
    <xf numFmtId="191" fontId="73" fillId="25" borderId="32" xfId="96" applyNumberFormat="1" applyFont="1" applyFill="1" applyBorder="1" applyAlignment="1" applyProtection="1">
      <alignment horizontal="center" vertical="center" wrapText="1"/>
    </xf>
    <xf numFmtId="0" fontId="73" fillId="25" borderId="32" xfId="96" applyFont="1" applyFill="1" applyBorder="1" applyAlignment="1" applyProtection="1">
      <alignment horizontal="left" vertical="center" wrapText="1" indent="4"/>
    </xf>
    <xf numFmtId="178" fontId="73" fillId="25" borderId="32" xfId="167" applyNumberFormat="1" applyFont="1" applyFill="1" applyBorder="1" applyAlignment="1" applyProtection="1">
      <alignment horizontal="center" vertical="center" wrapText="1"/>
      <protection locked="0"/>
    </xf>
    <xf numFmtId="0" fontId="73" fillId="0" borderId="32" xfId="96" applyFont="1" applyFill="1" applyBorder="1" applyAlignment="1" applyProtection="1">
      <alignment horizontal="left" vertical="center" wrapText="1" indent="6"/>
    </xf>
    <xf numFmtId="178" fontId="73" fillId="0" borderId="32" xfId="167" applyNumberFormat="1" applyFont="1" applyFill="1" applyBorder="1" applyAlignment="1" applyProtection="1">
      <alignment horizontal="center" vertical="center" wrapText="1"/>
      <protection locked="0"/>
    </xf>
    <xf numFmtId="191" fontId="73" fillId="0" borderId="32" xfId="96" applyNumberFormat="1" applyFont="1" applyFill="1" applyBorder="1" applyAlignment="1" applyProtection="1">
      <alignment horizontal="center" vertical="center" wrapText="1"/>
    </xf>
    <xf numFmtId="178" fontId="73" fillId="0" borderId="32" xfId="167" applyNumberFormat="1" applyFont="1" applyFill="1" applyBorder="1" applyAlignment="1" applyProtection="1">
      <alignment horizontal="center" vertical="center" wrapText="1"/>
    </xf>
    <xf numFmtId="0" fontId="73" fillId="25" borderId="32" xfId="96" applyFont="1" applyFill="1" applyBorder="1" applyAlignment="1" applyProtection="1">
      <alignment horizontal="left" vertical="center" wrapText="1" indent="6"/>
    </xf>
    <xf numFmtId="0" fontId="73" fillId="0" borderId="32" xfId="96" applyFont="1" applyFill="1" applyBorder="1" applyAlignment="1" applyProtection="1">
      <alignment horizontal="left" vertical="center" wrapText="1" indent="8"/>
    </xf>
    <xf numFmtId="189" fontId="73" fillId="25" borderId="32" xfId="96" applyNumberFormat="1" applyFont="1" applyFill="1" applyBorder="1" applyAlignment="1" applyProtection="1">
      <alignment horizontal="center" vertical="center" wrapText="1"/>
    </xf>
    <xf numFmtId="0" fontId="73" fillId="0" borderId="32" xfId="96" applyFont="1" applyFill="1" applyBorder="1" applyAlignment="1" applyProtection="1">
      <alignment horizontal="left" vertical="center" wrapText="1" indent="4"/>
    </xf>
    <xf numFmtId="0" fontId="73" fillId="25" borderId="32" xfId="124" applyFont="1" applyFill="1" applyBorder="1" applyAlignment="1" applyProtection="1">
      <alignment horizontal="left" vertical="center" wrapText="1"/>
      <protection locked="0"/>
    </xf>
    <xf numFmtId="0" fontId="73" fillId="0" borderId="32" xfId="124" applyFont="1" applyFill="1" applyBorder="1" applyAlignment="1" applyProtection="1">
      <alignment horizontal="left" vertical="top" wrapText="1"/>
      <protection locked="0"/>
    </xf>
    <xf numFmtId="0" fontId="88" fillId="25" borderId="32" xfId="96" applyFont="1" applyFill="1" applyBorder="1" applyAlignment="1" applyProtection="1">
      <alignment horizontal="left" vertical="center" wrapText="1"/>
      <protection locked="0"/>
    </xf>
    <xf numFmtId="191" fontId="88" fillId="25" borderId="32" xfId="96" applyNumberFormat="1" applyFont="1" applyFill="1" applyBorder="1" applyAlignment="1" applyProtection="1">
      <alignment horizontal="center" vertical="center" wrapText="1"/>
    </xf>
    <xf numFmtId="191" fontId="73" fillId="0" borderId="32" xfId="96" applyNumberFormat="1" applyFont="1" applyFill="1" applyBorder="1" applyAlignment="1" applyProtection="1">
      <alignment horizontal="center" vertical="center" wrapText="1" shrinkToFit="1"/>
    </xf>
    <xf numFmtId="191" fontId="82" fillId="25" borderId="32" xfId="96" applyNumberFormat="1" applyFont="1" applyFill="1" applyBorder="1" applyAlignment="1" applyProtection="1">
      <alignment horizontal="center" vertical="center" wrapText="1"/>
    </xf>
    <xf numFmtId="0" fontId="73" fillId="25" borderId="32" xfId="124" applyFont="1" applyFill="1" applyBorder="1" applyAlignment="1" applyProtection="1">
      <alignment horizontal="left" vertical="center" wrapText="1" indent="4"/>
    </xf>
    <xf numFmtId="0" fontId="73" fillId="25" borderId="32" xfId="124" applyFont="1" applyFill="1" applyBorder="1" applyAlignment="1" applyProtection="1">
      <alignment horizontal="left" vertical="center" wrapText="1" indent="6"/>
    </xf>
    <xf numFmtId="183" fontId="73" fillId="25" borderId="32" xfId="195" applyNumberFormat="1" applyFont="1" applyFill="1" applyBorder="1" applyAlignment="1" applyProtection="1">
      <alignment horizontal="center" vertical="center" wrapText="1"/>
    </xf>
    <xf numFmtId="191" fontId="73" fillId="25" borderId="32" xfId="124" applyNumberFormat="1" applyFont="1" applyFill="1" applyBorder="1" applyAlignment="1" applyProtection="1">
      <alignment horizontal="center" vertical="center" wrapText="1"/>
    </xf>
    <xf numFmtId="191" fontId="73" fillId="0" borderId="32" xfId="124" applyNumberFormat="1" applyFont="1" applyFill="1" applyBorder="1" applyAlignment="1" applyProtection="1">
      <alignment horizontal="center" vertical="center" wrapText="1"/>
    </xf>
    <xf numFmtId="0" fontId="73" fillId="0" borderId="32" xfId="0" applyFont="1" applyFill="1" applyBorder="1" applyAlignment="1" applyProtection="1">
      <alignment horizontal="left" vertical="center" wrapText="1"/>
      <protection locked="0"/>
    </xf>
    <xf numFmtId="0" fontId="73" fillId="25" borderId="32" xfId="96" applyFont="1" applyFill="1" applyBorder="1" applyAlignment="1" applyProtection="1">
      <alignment vertical="center" wrapText="1"/>
    </xf>
    <xf numFmtId="0" fontId="73" fillId="25" borderId="32" xfId="96" applyFont="1" applyFill="1" applyBorder="1" applyAlignment="1" applyProtection="1">
      <alignment horizontal="center" vertical="center" wrapText="1"/>
      <protection locked="0"/>
    </xf>
    <xf numFmtId="0" fontId="73" fillId="25" borderId="32" xfId="124" applyFont="1" applyFill="1" applyBorder="1" applyAlignment="1">
      <alignment vertical="center" wrapText="1"/>
    </xf>
    <xf numFmtId="0" fontId="73" fillId="0" borderId="80" xfId="124" applyFont="1" applyFill="1" applyBorder="1" applyAlignment="1">
      <alignment horizontal="center" vertical="center" wrapText="1"/>
    </xf>
    <xf numFmtId="0" fontId="73" fillId="0" borderId="132" xfId="124" applyFont="1" applyFill="1" applyBorder="1" applyAlignment="1" applyProtection="1">
      <alignment horizontal="left" vertical="center" wrapText="1"/>
    </xf>
    <xf numFmtId="178" fontId="73" fillId="0" borderId="132" xfId="167" applyNumberFormat="1" applyFont="1" applyFill="1" applyBorder="1" applyAlignment="1" applyProtection="1">
      <alignment horizontal="center" vertical="center" wrapText="1"/>
      <protection locked="0"/>
    </xf>
    <xf numFmtId="191" fontId="73" fillId="0" borderId="132" xfId="124" applyNumberFormat="1" applyFont="1" applyFill="1" applyBorder="1" applyAlignment="1" applyProtection="1">
      <alignment horizontal="center" vertical="center" wrapText="1"/>
    </xf>
    <xf numFmtId="0" fontId="84" fillId="30" borderId="15" xfId="124" applyFont="1" applyFill="1" applyBorder="1" applyAlignment="1">
      <alignment horizontal="center" vertical="center" wrapText="1"/>
    </xf>
    <xf numFmtId="0" fontId="84" fillId="30" borderId="15" xfId="96" applyFont="1" applyFill="1" applyBorder="1" applyAlignment="1" applyProtection="1">
      <alignment vertical="center" wrapText="1"/>
    </xf>
    <xf numFmtId="178" fontId="84" fillId="30" borderId="15" xfId="167" applyNumberFormat="1" applyFont="1" applyFill="1" applyBorder="1" applyAlignment="1" applyProtection="1">
      <alignment horizontal="center" vertical="center" wrapText="1"/>
    </xf>
    <xf numFmtId="191" fontId="84" fillId="30" borderId="15" xfId="96" applyNumberFormat="1" applyFont="1" applyFill="1" applyBorder="1" applyAlignment="1" applyProtection="1">
      <alignment horizontal="center" vertical="center" wrapText="1"/>
    </xf>
    <xf numFmtId="0" fontId="73" fillId="0" borderId="0" xfId="124" applyFont="1" applyFill="1" applyAlignment="1">
      <alignment horizontal="center" vertical="center" wrapText="1"/>
    </xf>
    <xf numFmtId="0" fontId="73" fillId="0" borderId="0" xfId="96" applyFont="1" applyFill="1" applyBorder="1" applyAlignment="1" applyProtection="1">
      <alignment horizontal="left" vertical="top"/>
    </xf>
    <xf numFmtId="0" fontId="73" fillId="0" borderId="0" xfId="96" applyFont="1" applyFill="1" applyBorder="1" applyAlignment="1" applyProtection="1">
      <alignment vertical="top" wrapText="1"/>
    </xf>
    <xf numFmtId="0" fontId="73" fillId="0" borderId="0" xfId="96" applyFont="1" applyFill="1" applyBorder="1" applyAlignment="1" applyProtection="1">
      <alignment vertical="center"/>
    </xf>
    <xf numFmtId="192" fontId="73" fillId="0" borderId="0" xfId="96" applyNumberFormat="1" applyFont="1" applyFill="1" applyBorder="1" applyAlignment="1" applyProtection="1">
      <alignment horizontal="center" vertical="center"/>
    </xf>
    <xf numFmtId="191" fontId="73" fillId="0" borderId="0" xfId="96" applyNumberFormat="1" applyFont="1" applyFill="1" applyBorder="1" applyAlignment="1" applyProtection="1">
      <alignment horizontal="center" vertical="center"/>
    </xf>
    <xf numFmtId="192" fontId="73" fillId="0" borderId="0" xfId="96" applyNumberFormat="1" applyFont="1" applyFill="1" applyBorder="1" applyAlignment="1" applyProtection="1">
      <alignment horizontal="center" vertical="center" wrapText="1"/>
    </xf>
    <xf numFmtId="191" fontId="73" fillId="0" borderId="0" xfId="96" applyNumberFormat="1" applyFont="1" applyFill="1" applyBorder="1" applyAlignment="1" applyProtection="1">
      <alignment horizontal="center" vertical="center" wrapText="1"/>
    </xf>
    <xf numFmtId="0" fontId="73" fillId="0" borderId="0" xfId="165" applyFont="1" applyFill="1" applyAlignment="1" applyProtection="1">
      <alignment vertical="center"/>
      <protection locked="0"/>
    </xf>
    <xf numFmtId="0" fontId="66" fillId="0" borderId="0" xfId="96" applyFont="1" applyBorder="1" applyAlignment="1" applyProtection="1">
      <alignment horizontal="center" vertical="center" wrapText="1"/>
    </xf>
    <xf numFmtId="0" fontId="73" fillId="0" borderId="0" xfId="96" applyFont="1" applyBorder="1" applyAlignment="1" applyProtection="1">
      <alignment horizontal="center" vertical="center" wrapText="1"/>
    </xf>
    <xf numFmtId="0" fontId="73" fillId="0" borderId="0" xfId="0" applyFont="1" applyFill="1" applyAlignment="1" applyProtection="1">
      <alignment horizontal="left" wrapText="1"/>
    </xf>
    <xf numFmtId="0" fontId="66" fillId="0" borderId="0" xfId="93" applyFont="1" applyAlignment="1" applyProtection="1">
      <alignment vertical="center"/>
    </xf>
    <xf numFmtId="183" fontId="73" fillId="0" borderId="0" xfId="195" applyNumberFormat="1" applyFont="1" applyAlignment="1" applyProtection="1">
      <alignment vertical="center" wrapText="1"/>
    </xf>
    <xf numFmtId="0" fontId="73" fillId="0" borderId="0" xfId="93" applyFont="1" applyAlignment="1" applyProtection="1">
      <alignment vertical="center" wrapText="1"/>
    </xf>
    <xf numFmtId="0" fontId="73" fillId="0" borderId="0" xfId="93" quotePrefix="1" applyNumberFormat="1" applyFont="1" applyAlignment="1" applyProtection="1">
      <alignment horizontal="left" vertical="center" indent="2"/>
    </xf>
    <xf numFmtId="0" fontId="73" fillId="0" borderId="0" xfId="96" applyFont="1" applyAlignment="1" applyProtection="1">
      <alignment wrapText="1"/>
    </xf>
    <xf numFmtId="0" fontId="73" fillId="0" borderId="0" xfId="124" applyFont="1" applyAlignment="1">
      <alignment vertical="center"/>
    </xf>
    <xf numFmtId="49" fontId="73" fillId="0" borderId="0" xfId="93" applyNumberFormat="1" applyFont="1" applyAlignment="1" applyProtection="1">
      <alignment horizontal="left" vertical="center" indent="2"/>
    </xf>
    <xf numFmtId="0" fontId="73" fillId="0" borderId="0" xfId="96" applyFont="1" applyAlignment="1" applyProtection="1">
      <alignment horizontal="right" vertical="center" wrapText="1"/>
    </xf>
    <xf numFmtId="0" fontId="73" fillId="0" borderId="0" xfId="93" applyFont="1" applyAlignment="1" applyProtection="1">
      <alignment vertical="center"/>
    </xf>
    <xf numFmtId="0" fontId="84" fillId="0" borderId="65" xfId="96" applyFont="1" applyBorder="1" applyAlignment="1" applyProtection="1">
      <alignment horizontal="center" vertical="center" wrapText="1"/>
    </xf>
    <xf numFmtId="0" fontId="84" fillId="0" borderId="255" xfId="96" applyFont="1" applyBorder="1" applyAlignment="1" applyProtection="1">
      <alignment horizontal="center" vertical="center" wrapText="1"/>
    </xf>
    <xf numFmtId="0" fontId="84" fillId="0" borderId="243" xfId="96" applyFont="1" applyBorder="1" applyAlignment="1" applyProtection="1">
      <alignment horizontal="center" vertical="center" wrapText="1"/>
    </xf>
    <xf numFmtId="0" fontId="84" fillId="0" borderId="25" xfId="96" applyFont="1" applyBorder="1" applyAlignment="1" applyProtection="1">
      <alignment horizontal="center" vertical="center" wrapText="1"/>
    </xf>
    <xf numFmtId="0" fontId="87" fillId="0" borderId="65" xfId="93" applyFont="1" applyBorder="1" applyAlignment="1" applyProtection="1">
      <alignment horizontal="center" vertical="center" wrapText="1"/>
    </xf>
    <xf numFmtId="183" fontId="87" fillId="0" borderId="24" xfId="195" applyNumberFormat="1" applyFont="1" applyBorder="1" applyAlignment="1" applyProtection="1">
      <alignment horizontal="center" vertical="center" wrapText="1"/>
    </xf>
    <xf numFmtId="183" fontId="87" fillId="0" borderId="26" xfId="195" applyNumberFormat="1" applyFont="1" applyBorder="1" applyAlignment="1" applyProtection="1">
      <alignment horizontal="center" vertical="center" wrapText="1"/>
    </xf>
    <xf numFmtId="183" fontId="87" fillId="0" borderId="55" xfId="195" applyNumberFormat="1" applyFont="1" applyBorder="1" applyAlignment="1" applyProtection="1">
      <alignment horizontal="center" vertical="center" wrapText="1"/>
    </xf>
    <xf numFmtId="0" fontId="73" fillId="0" borderId="137" xfId="96" applyFont="1" applyBorder="1" applyAlignment="1" applyProtection="1">
      <alignment vertical="center" wrapText="1"/>
    </xf>
    <xf numFmtId="178" fontId="73" fillId="0" borderId="189" xfId="167" applyNumberFormat="1" applyFont="1" applyBorder="1" applyAlignment="1" applyProtection="1">
      <alignment horizontal="center" vertical="center" wrapText="1"/>
    </xf>
    <xf numFmtId="10" fontId="73" fillId="0" borderId="96" xfId="210" applyNumberFormat="1" applyFont="1" applyBorder="1" applyAlignment="1" applyProtection="1">
      <alignment horizontal="center" vertical="center" wrapText="1"/>
    </xf>
    <xf numFmtId="10" fontId="73" fillId="0" borderId="244" xfId="210" applyNumberFormat="1" applyFont="1" applyBorder="1" applyAlignment="1" applyProtection="1">
      <alignment horizontal="center" vertical="center" wrapText="1"/>
    </xf>
    <xf numFmtId="0" fontId="66" fillId="0" borderId="259" xfId="93" applyFont="1" applyBorder="1" applyAlignment="1" applyProtection="1">
      <alignment vertical="center" wrapText="1"/>
    </xf>
    <xf numFmtId="183" fontId="73" fillId="0" borderId="76" xfId="181" applyNumberFormat="1" applyFont="1" applyBorder="1" applyAlignment="1" applyProtection="1">
      <alignment horizontal="center" vertical="center" wrapText="1"/>
    </xf>
    <xf numFmtId="183" fontId="73" fillId="0" borderId="240" xfId="181" applyNumberFormat="1" applyFont="1" applyBorder="1" applyAlignment="1" applyProtection="1">
      <alignment horizontal="center" vertical="center" wrapText="1"/>
    </xf>
    <xf numFmtId="0" fontId="73" fillId="0" borderId="139" xfId="96" applyFont="1" applyBorder="1" applyAlignment="1" applyProtection="1">
      <alignment horizontal="left" vertical="center" wrapText="1" indent="2"/>
    </xf>
    <xf numFmtId="178" fontId="73" fillId="0" borderId="256" xfId="167" applyNumberFormat="1" applyFont="1" applyBorder="1" applyAlignment="1" applyProtection="1">
      <alignment horizontal="center" vertical="center" wrapText="1"/>
    </xf>
    <xf numFmtId="10" fontId="73" fillId="0" borderId="123" xfId="210" applyNumberFormat="1" applyFont="1" applyBorder="1" applyAlignment="1" applyProtection="1">
      <alignment horizontal="center" vertical="center" wrapText="1"/>
    </xf>
    <xf numFmtId="0" fontId="66" fillId="0" borderId="262" xfId="93" applyFont="1" applyBorder="1" applyAlignment="1" applyProtection="1">
      <alignment horizontal="left" vertical="center"/>
    </xf>
    <xf numFmtId="183" fontId="110" fillId="0" borderId="269" xfId="181" applyNumberFormat="1" applyFont="1" applyBorder="1" applyAlignment="1" applyProtection="1">
      <alignment horizontal="center" vertical="center" wrapText="1"/>
    </xf>
    <xf numFmtId="183" fontId="73" fillId="0" borderId="271" xfId="181" applyNumberFormat="1" applyFont="1" applyBorder="1" applyAlignment="1" applyProtection="1">
      <alignment horizontal="center" vertical="center" wrapText="1"/>
    </xf>
    <xf numFmtId="183" fontId="73" fillId="0" borderId="270" xfId="181" applyNumberFormat="1" applyFont="1" applyFill="1" applyBorder="1" applyAlignment="1" applyProtection="1">
      <alignment horizontal="center" vertical="center" wrapText="1"/>
    </xf>
    <xf numFmtId="10" fontId="73" fillId="0" borderId="257" xfId="210" applyNumberFormat="1" applyFont="1" applyBorder="1" applyAlignment="1" applyProtection="1">
      <alignment horizontal="center" vertical="center" wrapText="1"/>
    </xf>
    <xf numFmtId="0" fontId="87" fillId="0" borderId="33" xfId="93" applyFont="1" applyBorder="1" applyAlignment="1" applyProtection="1">
      <alignment vertical="center" wrapText="1"/>
    </xf>
    <xf numFmtId="10" fontId="84" fillId="36" borderId="34" xfId="214" applyNumberFormat="1" applyFont="1" applyFill="1" applyBorder="1" applyAlignment="1" applyProtection="1">
      <alignment horizontal="center" vertical="center" wrapText="1"/>
    </xf>
    <xf numFmtId="10" fontId="84" fillId="36" borderId="225" xfId="214" applyNumberFormat="1" applyFont="1" applyFill="1" applyBorder="1" applyAlignment="1" applyProtection="1">
      <alignment horizontal="center" vertical="center" wrapText="1"/>
    </xf>
    <xf numFmtId="10" fontId="84" fillId="0" borderId="161" xfId="214" applyNumberFormat="1" applyFont="1" applyFill="1" applyBorder="1" applyAlignment="1" applyProtection="1">
      <alignment horizontal="center" vertical="center" wrapText="1"/>
    </xf>
    <xf numFmtId="0" fontId="73" fillId="0" borderId="139" xfId="96" applyFont="1" applyBorder="1" applyAlignment="1" applyProtection="1">
      <alignment vertical="center" wrapText="1"/>
    </xf>
    <xf numFmtId="178" fontId="73" fillId="0" borderId="190" xfId="167" applyNumberFormat="1" applyFont="1" applyBorder="1" applyAlignment="1" applyProtection="1">
      <alignment horizontal="center" vertical="center" wrapText="1"/>
    </xf>
    <xf numFmtId="0" fontId="73" fillId="0" borderId="139" xfId="96" applyFont="1" applyBorder="1" applyAlignment="1" applyProtection="1">
      <alignment horizontal="left" vertical="center" wrapText="1"/>
    </xf>
    <xf numFmtId="0" fontId="73" fillId="0" borderId="259" xfId="96" applyFont="1" applyBorder="1" applyAlignment="1" applyProtection="1">
      <alignment vertical="center" wrapText="1"/>
    </xf>
    <xf numFmtId="178" fontId="73" fillId="0" borderId="272" xfId="167" applyNumberFormat="1" applyFont="1" applyFill="1" applyBorder="1" applyAlignment="1" applyProtection="1">
      <alignment horizontal="center" vertical="center" wrapText="1"/>
    </xf>
    <xf numFmtId="0" fontId="73" fillId="0" borderId="192" xfId="96" applyFont="1" applyBorder="1" applyAlignment="1" applyProtection="1">
      <alignment vertical="center" wrapText="1"/>
    </xf>
    <xf numFmtId="10" fontId="73" fillId="0" borderId="100" xfId="210" applyNumberFormat="1" applyFont="1" applyBorder="1" applyAlignment="1" applyProtection="1">
      <alignment horizontal="center" vertical="center" wrapText="1"/>
    </xf>
    <xf numFmtId="10" fontId="73" fillId="0" borderId="258" xfId="210" applyNumberFormat="1" applyFont="1" applyBorder="1" applyAlignment="1" applyProtection="1">
      <alignment horizontal="center" vertical="center" wrapText="1"/>
    </xf>
    <xf numFmtId="10" fontId="73" fillId="0" borderId="182" xfId="210" applyNumberFormat="1" applyFont="1" applyFill="1" applyBorder="1" applyAlignment="1" applyProtection="1">
      <alignment horizontal="center" vertical="center" wrapText="1"/>
    </xf>
    <xf numFmtId="10" fontId="73" fillId="25" borderId="260" xfId="210" applyNumberFormat="1" applyFont="1" applyFill="1" applyBorder="1" applyAlignment="1" applyProtection="1">
      <alignment horizontal="center" vertical="center" wrapText="1"/>
    </xf>
    <xf numFmtId="10" fontId="73" fillId="25" borderId="100" xfId="210" applyNumberFormat="1" applyFont="1" applyFill="1" applyBorder="1" applyAlignment="1" applyProtection="1">
      <alignment vertical="center" wrapText="1"/>
    </xf>
    <xf numFmtId="10" fontId="73" fillId="25" borderId="261" xfId="210" applyNumberFormat="1" applyFont="1" applyFill="1" applyBorder="1" applyAlignment="1" applyProtection="1">
      <alignment vertical="center" wrapText="1"/>
    </xf>
    <xf numFmtId="0" fontId="73" fillId="0" borderId="262" xfId="96" applyFont="1" applyBorder="1" applyAlignment="1" applyProtection="1">
      <alignment horizontal="left" vertical="center" wrapText="1"/>
    </xf>
    <xf numFmtId="178" fontId="73" fillId="0" borderId="197" xfId="167" applyNumberFormat="1" applyFont="1" applyBorder="1" applyAlignment="1" applyProtection="1">
      <alignment horizontal="center" vertical="center" wrapText="1"/>
    </xf>
    <xf numFmtId="10" fontId="73" fillId="25" borderId="263" xfId="210" applyNumberFormat="1" applyFont="1" applyFill="1" applyBorder="1" applyAlignment="1" applyProtection="1">
      <alignment vertical="center" wrapText="1"/>
    </xf>
    <xf numFmtId="10" fontId="73" fillId="25" borderId="264" xfId="210" applyNumberFormat="1" applyFont="1" applyFill="1" applyBorder="1" applyAlignment="1" applyProtection="1">
      <alignment vertical="center" wrapText="1"/>
    </xf>
    <xf numFmtId="0" fontId="87" fillId="0" borderId="33" xfId="96" applyFont="1" applyBorder="1" applyAlignment="1" applyProtection="1">
      <alignment vertical="center" wrapText="1"/>
    </xf>
    <xf numFmtId="178" fontId="84" fillId="33" borderId="196" xfId="167" applyNumberFormat="1" applyFont="1" applyFill="1" applyBorder="1" applyAlignment="1" applyProtection="1">
      <alignment horizontal="center" vertical="center" wrapText="1"/>
    </xf>
    <xf numFmtId="10" fontId="84" fillId="25" borderId="248" xfId="210" applyNumberFormat="1" applyFont="1" applyFill="1" applyBorder="1" applyAlignment="1" applyProtection="1">
      <alignment vertical="center" wrapText="1"/>
    </xf>
    <xf numFmtId="10" fontId="84" fillId="25" borderId="71" xfId="210" applyNumberFormat="1" applyFont="1" applyFill="1" applyBorder="1" applyAlignment="1" applyProtection="1">
      <alignment vertical="center" wrapText="1"/>
    </xf>
    <xf numFmtId="0" fontId="73" fillId="0" borderId="0" xfId="96" applyFont="1" applyFill="1" applyAlignment="1" applyProtection="1">
      <alignment vertical="center" wrapText="1"/>
    </xf>
    <xf numFmtId="0" fontId="77" fillId="0" borderId="0" xfId="141" applyFont="1" applyFill="1"/>
    <xf numFmtId="0" fontId="111" fillId="0" borderId="0" xfId="144" applyFont="1" applyFill="1"/>
    <xf numFmtId="0" fontId="77" fillId="0" borderId="0" xfId="144" quotePrefix="1" applyFont="1" applyFill="1" applyAlignment="1">
      <alignment horizontal="left"/>
    </xf>
    <xf numFmtId="0" fontId="77" fillId="0" borderId="16" xfId="144" applyFont="1" applyFill="1" applyBorder="1" applyAlignment="1">
      <alignment horizontal="distributed" vertical="center"/>
    </xf>
    <xf numFmtId="0" fontId="77" fillId="0" borderId="0" xfId="144" applyFont="1" applyFill="1" applyAlignment="1">
      <alignment horizontal="distributed" vertical="center"/>
    </xf>
    <xf numFmtId="0" fontId="77" fillId="0" borderId="15" xfId="144" quotePrefix="1" applyFont="1" applyFill="1" applyBorder="1" applyAlignment="1">
      <alignment horizontal="center" vertical="center"/>
    </xf>
    <xf numFmtId="0" fontId="77" fillId="0" borderId="18" xfId="162" applyFont="1" applyFill="1" applyBorder="1" applyAlignment="1">
      <alignment horizontal="center"/>
    </xf>
    <xf numFmtId="182" fontId="77" fillId="0" borderId="18" xfId="141" applyNumberFormat="1" applyFont="1" applyFill="1" applyBorder="1" applyAlignment="1" applyProtection="1">
      <alignment horizontal="right" vertical="center" wrapText="1"/>
      <protection locked="0"/>
    </xf>
    <xf numFmtId="49" fontId="77" fillId="0" borderId="18" xfId="141" applyNumberFormat="1" applyFont="1" applyFill="1" applyBorder="1" applyAlignment="1" applyProtection="1">
      <alignment horizontal="center" vertical="center" wrapText="1"/>
      <protection locked="0"/>
    </xf>
    <xf numFmtId="0" fontId="77" fillId="0" borderId="0" xfId="141" applyFont="1" applyFill="1" applyAlignment="1">
      <alignment horizontal="left"/>
    </xf>
    <xf numFmtId="0" fontId="77" fillId="0" borderId="0" xfId="110" applyFont="1" applyFill="1" applyBorder="1" applyAlignment="1"/>
    <xf numFmtId="0" fontId="77" fillId="0" borderId="0" xfId="123" applyFont="1" applyFill="1" applyAlignment="1">
      <alignment horizontal="right"/>
    </xf>
    <xf numFmtId="0" fontId="77" fillId="0" borderId="20" xfId="158" applyFont="1" applyFill="1" applyBorder="1" applyAlignment="1">
      <alignment horizontal="center"/>
    </xf>
    <xf numFmtId="0" fontId="77" fillId="0" borderId="20" xfId="158" applyFont="1" applyFill="1" applyBorder="1" applyAlignment="1">
      <alignment horizontal="center" vertical="center"/>
    </xf>
    <xf numFmtId="0" fontId="77" fillId="0" borderId="14" xfId="158" applyFont="1" applyFill="1" applyBorder="1" applyAlignment="1">
      <alignment horizontal="distributed" vertical="center"/>
    </xf>
    <xf numFmtId="0" fontId="77" fillId="0" borderId="0" xfId="158" applyFont="1" applyFill="1" applyBorder="1" applyAlignment="1">
      <alignment horizontal="distributed" vertical="center"/>
    </xf>
    <xf numFmtId="0" fontId="77" fillId="0" borderId="17" xfId="158" applyFont="1" applyFill="1" applyBorder="1" applyAlignment="1">
      <alignment horizontal="distributed" vertical="center" wrapText="1"/>
    </xf>
    <xf numFmtId="0" fontId="77" fillId="0" borderId="16" xfId="158" applyFont="1" applyFill="1" applyBorder="1" applyAlignment="1">
      <alignment horizontal="distributed" vertical="center" wrapText="1"/>
    </xf>
    <xf numFmtId="0" fontId="77" fillId="0" borderId="16" xfId="158" applyFont="1" applyFill="1" applyBorder="1" applyAlignment="1">
      <alignment horizontal="distributed" vertical="center"/>
    </xf>
    <xf numFmtId="0" fontId="77" fillId="0" borderId="1" xfId="158" applyFont="1" applyFill="1" applyBorder="1" applyAlignment="1">
      <alignment horizontal="distributed" vertical="center"/>
    </xf>
    <xf numFmtId="0" fontId="77" fillId="0" borderId="0" xfId="158" applyFont="1" applyFill="1" applyBorder="1" applyAlignment="1">
      <alignment horizontal="distributed" vertical="center" wrapText="1"/>
    </xf>
    <xf numFmtId="0" fontId="77" fillId="0" borderId="4" xfId="158" applyFont="1" applyFill="1" applyBorder="1" applyAlignment="1">
      <alignment horizontal="distributed" vertical="center" wrapText="1"/>
    </xf>
    <xf numFmtId="0" fontId="77" fillId="0" borderId="4" xfId="158" applyFont="1" applyFill="1" applyBorder="1" applyAlignment="1">
      <alignment horizontal="distributed" vertical="center"/>
    </xf>
    <xf numFmtId="0" fontId="77" fillId="0" borderId="14" xfId="158" applyFont="1" applyFill="1" applyBorder="1" applyAlignment="1">
      <alignment horizontal="center" vertical="center" wrapText="1"/>
    </xf>
    <xf numFmtId="0" fontId="77" fillId="0" borderId="60" xfId="158" applyFont="1" applyFill="1" applyBorder="1" applyAlignment="1">
      <alignment horizontal="distributed" vertical="center" wrapText="1"/>
    </xf>
    <xf numFmtId="0" fontId="77" fillId="0" borderId="15" xfId="158" quotePrefix="1" applyFont="1" applyFill="1" applyBorder="1" applyAlignment="1">
      <alignment horizontal="center" vertical="center" wrapText="1"/>
    </xf>
    <xf numFmtId="0" fontId="77" fillId="0" borderId="22" xfId="158" quotePrefix="1" applyFont="1" applyFill="1" applyBorder="1" applyAlignment="1">
      <alignment horizontal="center" vertical="center" wrapText="1"/>
    </xf>
    <xf numFmtId="0" fontId="77" fillId="0" borderId="23" xfId="158" quotePrefix="1" applyFont="1" applyFill="1" applyBorder="1" applyAlignment="1">
      <alignment horizontal="center" vertical="center" wrapText="1"/>
    </xf>
    <xf numFmtId="0" fontId="77" fillId="0" borderId="19" xfId="158" quotePrefix="1" applyFont="1" applyFill="1" applyBorder="1" applyAlignment="1">
      <alignment horizontal="center" vertical="center" wrapText="1"/>
    </xf>
    <xf numFmtId="0" fontId="77" fillId="0" borderId="15" xfId="158" applyFont="1" applyFill="1" applyBorder="1" applyAlignment="1">
      <alignment horizontal="center" vertical="center" wrapText="1"/>
    </xf>
    <xf numFmtId="0" fontId="77" fillId="0" borderId="18" xfId="134" applyFont="1" applyFill="1" applyBorder="1" applyAlignment="1">
      <alignment horizontal="center" vertical="center" wrapText="1"/>
    </xf>
    <xf numFmtId="0" fontId="77" fillId="0" borderId="18" xfId="138" applyFont="1" applyFill="1" applyBorder="1" applyAlignment="1">
      <alignment horizontal="left" vertical="center"/>
    </xf>
    <xf numFmtId="179" fontId="112" fillId="0" borderId="18" xfId="193" applyNumberFormat="1" applyFont="1" applyFill="1" applyBorder="1" applyAlignment="1">
      <alignment horizontal="right" vertical="center"/>
    </xf>
    <xf numFmtId="186" fontId="112" fillId="0" borderId="15" xfId="158" quotePrefix="1" applyNumberFormat="1" applyFont="1" applyFill="1" applyBorder="1" applyAlignment="1">
      <alignment horizontal="right" vertical="center"/>
    </xf>
    <xf numFmtId="10" fontId="112" fillId="0" borderId="18" xfId="110" quotePrefix="1" applyNumberFormat="1" applyFont="1" applyFill="1" applyBorder="1" applyAlignment="1">
      <alignment horizontal="right" vertical="center"/>
    </xf>
    <xf numFmtId="10" fontId="112" fillId="0" borderId="15" xfId="158" quotePrefix="1" applyNumberFormat="1" applyFont="1" applyFill="1" applyBorder="1" applyAlignment="1">
      <alignment horizontal="right" vertical="center"/>
    </xf>
    <xf numFmtId="179" fontId="112" fillId="0" borderId="18" xfId="110" quotePrefix="1" applyNumberFormat="1" applyFont="1" applyFill="1" applyBorder="1" applyAlignment="1">
      <alignment horizontal="center" vertical="center"/>
    </xf>
    <xf numFmtId="179" fontId="112" fillId="0" borderId="18" xfId="110" applyNumberFormat="1" applyFont="1" applyFill="1" applyBorder="1" applyAlignment="1">
      <alignment horizontal="center" vertical="center"/>
    </xf>
    <xf numFmtId="0" fontId="77" fillId="0" borderId="18" xfId="136" applyFont="1" applyFill="1" applyBorder="1" applyAlignment="1">
      <alignment horizontal="center" vertical="center"/>
    </xf>
    <xf numFmtId="10" fontId="112" fillId="0" borderId="18" xfId="110" applyNumberFormat="1" applyFont="1" applyFill="1" applyBorder="1" applyAlignment="1">
      <alignment horizontal="right" vertical="center"/>
    </xf>
    <xf numFmtId="0" fontId="77" fillId="0" borderId="0" xfId="158" applyFont="1" applyFill="1" applyBorder="1" applyAlignment="1"/>
    <xf numFmtId="0" fontId="77" fillId="0" borderId="0" xfId="110" applyFont="1" applyFill="1" applyAlignment="1">
      <alignment horizontal="center"/>
    </xf>
    <xf numFmtId="176" fontId="77" fillId="0" borderId="0" xfId="194" applyFont="1" applyFill="1" applyBorder="1"/>
    <xf numFmtId="10" fontId="77" fillId="0" borderId="0" xfId="210" applyNumberFormat="1" applyFont="1" applyFill="1" applyBorder="1" applyAlignment="1"/>
    <xf numFmtId="0" fontId="77" fillId="0" borderId="0" xfId="158" applyFont="1" applyFill="1"/>
    <xf numFmtId="0" fontId="77" fillId="0" borderId="0" xfId="158" applyFont="1" applyFill="1" applyAlignment="1">
      <alignment horizontal="left"/>
    </xf>
    <xf numFmtId="0" fontId="77" fillId="0" borderId="0" xfId="155" applyFont="1" applyFill="1" applyAlignment="1">
      <alignment vertical="center"/>
    </xf>
    <xf numFmtId="0" fontId="77" fillId="0" borderId="0" xfId="109" applyFont="1" applyFill="1" applyBorder="1" applyAlignment="1"/>
    <xf numFmtId="0" fontId="77" fillId="0" borderId="0" xfId="109" applyFont="1" applyFill="1" applyAlignment="1">
      <alignment horizontal="center" wrapText="1"/>
    </xf>
    <xf numFmtId="0" fontId="77" fillId="0" borderId="18" xfId="133" applyFont="1" applyFill="1" applyBorder="1" applyAlignment="1">
      <alignment horizontal="center" vertical="center" wrapText="1"/>
    </xf>
    <xf numFmtId="0" fontId="77" fillId="0" borderId="15" xfId="136" applyFont="1" applyFill="1" applyBorder="1" applyAlignment="1">
      <alignment vertical="center"/>
    </xf>
    <xf numFmtId="179" fontId="112" fillId="0" borderId="15" xfId="193" applyNumberFormat="1" applyFont="1" applyFill="1" applyBorder="1" applyAlignment="1">
      <alignment horizontal="right" vertical="center"/>
    </xf>
    <xf numFmtId="0" fontId="77" fillId="0" borderId="18" xfId="136" applyFont="1" applyFill="1" applyBorder="1" applyAlignment="1">
      <alignment vertical="center"/>
    </xf>
    <xf numFmtId="179" fontId="112" fillId="27" borderId="18" xfId="193" applyNumberFormat="1" applyFont="1" applyFill="1" applyBorder="1" applyAlignment="1">
      <alignment horizontal="right" vertical="center"/>
    </xf>
    <xf numFmtId="10" fontId="112" fillId="0" borderId="127" xfId="158" quotePrefix="1" applyNumberFormat="1" applyFont="1" applyFill="1" applyBorder="1" applyAlignment="1">
      <alignment horizontal="right" vertical="center"/>
    </xf>
    <xf numFmtId="179" fontId="112" fillId="0" borderId="127" xfId="193" applyNumberFormat="1" applyFont="1" applyFill="1" applyBorder="1" applyAlignment="1">
      <alignment horizontal="right" vertical="center"/>
    </xf>
    <xf numFmtId="10" fontId="112" fillId="0" borderId="128" xfId="158" quotePrefix="1" applyNumberFormat="1" applyFont="1" applyFill="1" applyBorder="1" applyAlignment="1">
      <alignment horizontal="right" vertical="center"/>
    </xf>
    <xf numFmtId="0" fontId="77" fillId="0" borderId="18" xfId="158" applyFont="1" applyFill="1" applyBorder="1"/>
    <xf numFmtId="0" fontId="77" fillId="0" borderId="18" xfId="153" applyFont="1" applyFill="1" applyBorder="1" applyAlignment="1">
      <alignment vertical="center"/>
    </xf>
    <xf numFmtId="10" fontId="112" fillId="0" borderId="18" xfId="158" quotePrefix="1" applyNumberFormat="1" applyFont="1" applyFill="1" applyBorder="1" applyAlignment="1">
      <alignment horizontal="right" vertical="center"/>
    </xf>
    <xf numFmtId="179" fontId="112" fillId="35" borderId="18" xfId="281" applyNumberFormat="1" applyFont="1" applyFill="1" applyBorder="1" applyAlignment="1">
      <alignment horizontal="right" vertical="center"/>
    </xf>
    <xf numFmtId="10" fontId="77" fillId="0" borderId="0" xfId="158" quotePrefix="1" applyNumberFormat="1" applyFont="1" applyFill="1" applyBorder="1" applyAlignment="1">
      <alignment horizontal="right" vertical="center"/>
    </xf>
    <xf numFmtId="0" fontId="77" fillId="0" borderId="0" xfId="109" applyFont="1" applyFill="1" applyAlignment="1">
      <alignment horizontal="center"/>
    </xf>
    <xf numFmtId="10" fontId="77" fillId="0" borderId="14" xfId="158" quotePrefix="1" applyNumberFormat="1" applyFont="1" applyFill="1" applyBorder="1" applyAlignment="1">
      <alignment horizontal="right" vertical="center"/>
    </xf>
    <xf numFmtId="0" fontId="77" fillId="0" borderId="0" xfId="158" applyFont="1" applyFill="1" applyBorder="1" applyAlignment="1">
      <alignment horizontal="left" vertical="center"/>
    </xf>
    <xf numFmtId="0" fontId="77" fillId="0" borderId="0" xfId="158" applyFont="1" applyFill="1" applyAlignment="1">
      <alignment horizontal="centerContinuous"/>
    </xf>
    <xf numFmtId="0" fontId="77" fillId="0" borderId="0" xfId="122" applyFont="1" applyFill="1" applyAlignment="1">
      <alignment horizontal="right"/>
    </xf>
    <xf numFmtId="0" fontId="77" fillId="0" borderId="0" xfId="158" applyFont="1" applyFill="1" applyAlignment="1">
      <alignment horizontal="distributed" vertical="center"/>
    </xf>
    <xf numFmtId="0" fontId="77" fillId="0" borderId="0" xfId="158" applyFont="1" applyFill="1" applyAlignment="1">
      <alignment horizontal="distributed" vertical="center" wrapText="1"/>
    </xf>
    <xf numFmtId="0" fontId="77" fillId="0" borderId="0" xfId="158" applyFont="1" applyFill="1" applyBorder="1" applyAlignment="1">
      <alignment horizontal="center" vertical="center" wrapText="1"/>
    </xf>
    <xf numFmtId="0" fontId="77" fillId="0" borderId="16" xfId="158" applyFont="1" applyFill="1" applyBorder="1" applyAlignment="1">
      <alignment horizontal="center" vertical="center" wrapText="1"/>
    </xf>
    <xf numFmtId="0" fontId="77" fillId="0" borderId="0" xfId="158" applyFont="1" applyFill="1" applyAlignment="1">
      <alignment horizontal="center" vertical="center" wrapText="1"/>
    </xf>
    <xf numFmtId="49" fontId="77" fillId="0" borderId="19" xfId="158" quotePrefix="1" applyNumberFormat="1" applyFont="1" applyFill="1" applyBorder="1" applyAlignment="1">
      <alignment horizontal="center" vertical="center" wrapText="1"/>
    </xf>
    <xf numFmtId="49" fontId="77" fillId="0" borderId="15" xfId="158" quotePrefix="1" applyNumberFormat="1" applyFont="1" applyFill="1" applyBorder="1" applyAlignment="1">
      <alignment horizontal="center" vertical="center" wrapText="1"/>
    </xf>
    <xf numFmtId="49" fontId="77" fillId="0" borderId="15" xfId="158" applyNumberFormat="1" applyFont="1" applyFill="1" applyBorder="1" applyAlignment="1">
      <alignment horizontal="center" vertical="center" wrapText="1"/>
    </xf>
    <xf numFmtId="49" fontId="77" fillId="0" borderId="23" xfId="158" quotePrefix="1" applyNumberFormat="1" applyFont="1" applyFill="1" applyBorder="1" applyAlignment="1">
      <alignment horizontal="center" vertical="center" wrapText="1"/>
    </xf>
    <xf numFmtId="0" fontId="77" fillId="0" borderId="0" xfId="158" applyFont="1" applyFill="1" applyAlignment="1">
      <alignment wrapText="1"/>
    </xf>
    <xf numFmtId="0" fontId="91" fillId="0" borderId="18" xfId="134" applyFont="1" applyFill="1" applyBorder="1" applyAlignment="1">
      <alignment horizontal="center" vertical="center" wrapText="1"/>
    </xf>
    <xf numFmtId="180" fontId="92" fillId="0" borderId="18" xfId="158" applyNumberFormat="1" applyFont="1" applyFill="1" applyBorder="1" applyAlignment="1"/>
    <xf numFmtId="180" fontId="77" fillId="0" borderId="0" xfId="158" applyNumberFormat="1" applyFont="1" applyFill="1" applyAlignment="1"/>
    <xf numFmtId="0" fontId="77" fillId="0" borderId="0" xfId="158" quotePrefix="1" applyFont="1" applyFill="1" applyBorder="1" applyAlignment="1">
      <alignment horizontal="left"/>
    </xf>
    <xf numFmtId="180" fontId="91" fillId="0" borderId="0" xfId="158" applyNumberFormat="1" applyFont="1" applyFill="1" applyBorder="1" applyAlignment="1"/>
    <xf numFmtId="0" fontId="77" fillId="0" borderId="0" xfId="158" applyFont="1" applyFill="1" applyBorder="1" applyAlignment="1">
      <alignment horizontal="center"/>
    </xf>
    <xf numFmtId="0" fontId="77" fillId="0" borderId="0" xfId="158" applyFont="1" applyFill="1" applyAlignment="1">
      <alignment horizontal="center"/>
    </xf>
    <xf numFmtId="0" fontId="91" fillId="0" borderId="0" xfId="155" applyFont="1" applyFill="1" applyAlignment="1">
      <alignment horizontal="center" vertical="center"/>
    </xf>
    <xf numFmtId="0" fontId="77" fillId="0" borderId="0" xfId="123" applyFont="1" applyAlignment="1">
      <alignment horizontal="right"/>
    </xf>
    <xf numFmtId="0" fontId="91" fillId="0" borderId="18" xfId="135" applyFont="1" applyFill="1" applyBorder="1" applyAlignment="1">
      <alignment horizontal="center" vertical="center" wrapText="1"/>
    </xf>
    <xf numFmtId="0" fontId="91" fillId="0" borderId="15" xfId="136" applyFont="1" applyFill="1" applyBorder="1" applyAlignment="1">
      <alignment vertical="center"/>
    </xf>
    <xf numFmtId="179" fontId="92" fillId="0" borderId="18" xfId="193" applyNumberFormat="1" applyFont="1" applyFill="1" applyBorder="1" applyAlignment="1">
      <alignment horizontal="right" vertical="center"/>
    </xf>
    <xf numFmtId="179" fontId="92" fillId="0" borderId="18" xfId="158" applyNumberFormat="1" applyFont="1" applyFill="1" applyBorder="1" applyAlignment="1"/>
    <xf numFmtId="179" fontId="92" fillId="0" borderId="15" xfId="136" applyNumberFormat="1" applyFont="1" applyFill="1" applyBorder="1" applyAlignment="1">
      <alignment vertical="center"/>
    </xf>
    <xf numFmtId="179" fontId="92" fillId="0" borderId="18" xfId="136" applyNumberFormat="1" applyFont="1" applyFill="1" applyBorder="1" applyAlignment="1">
      <alignment vertical="center"/>
    </xf>
    <xf numFmtId="0" fontId="91" fillId="0" borderId="18" xfId="136" applyFont="1" applyFill="1" applyBorder="1" applyAlignment="1">
      <alignment vertical="center"/>
    </xf>
    <xf numFmtId="0" fontId="91" fillId="0" borderId="18" xfId="158" applyFont="1" applyFill="1" applyBorder="1"/>
    <xf numFmtId="0" fontId="91" fillId="0" borderId="18" xfId="153" applyFont="1" applyFill="1" applyBorder="1" applyAlignment="1">
      <alignment vertical="center"/>
    </xf>
    <xf numFmtId="179" fontId="92" fillId="0" borderId="18" xfId="153" applyNumberFormat="1" applyFont="1" applyFill="1" applyBorder="1" applyAlignment="1">
      <alignment vertical="center"/>
    </xf>
    <xf numFmtId="0" fontId="91" fillId="0" borderId="18" xfId="136" applyFont="1" applyFill="1" applyBorder="1" applyAlignment="1">
      <alignment horizontal="center" vertical="center"/>
    </xf>
    <xf numFmtId="179" fontId="92" fillId="0" borderId="18" xfId="158" applyNumberFormat="1" applyFont="1" applyFill="1" applyBorder="1" applyAlignment="1">
      <alignment horizontal="right"/>
    </xf>
    <xf numFmtId="179" fontId="92" fillId="0" borderId="0" xfId="158" quotePrefix="1" applyNumberFormat="1" applyFont="1" applyFill="1" applyBorder="1" applyAlignment="1">
      <alignment horizontal="right"/>
    </xf>
    <xf numFmtId="0" fontId="77" fillId="0" borderId="0" xfId="153" applyFont="1" applyAlignment="1">
      <alignment vertical="center"/>
    </xf>
    <xf numFmtId="0" fontId="77" fillId="0" borderId="0" xfId="122" applyFont="1" applyAlignment="1">
      <alignment horizontal="right"/>
    </xf>
    <xf numFmtId="0" fontId="77" fillId="0" borderId="17" xfId="158" applyFont="1" applyFill="1" applyBorder="1" applyAlignment="1">
      <alignment horizontal="center" vertical="center"/>
    </xf>
    <xf numFmtId="0" fontId="77" fillId="0" borderId="16" xfId="158" applyFont="1" applyFill="1" applyBorder="1" applyAlignment="1">
      <alignment horizontal="center" vertical="center"/>
    </xf>
    <xf numFmtId="0" fontId="77" fillId="0" borderId="23" xfId="158" quotePrefix="1" applyFont="1" applyFill="1" applyBorder="1" applyAlignment="1">
      <alignment horizontal="center" vertical="center"/>
    </xf>
    <xf numFmtId="0" fontId="77" fillId="0" borderId="15" xfId="158" quotePrefix="1" applyFont="1" applyFill="1" applyBorder="1" applyAlignment="1">
      <alignment horizontal="center" vertical="center"/>
    </xf>
    <xf numFmtId="0" fontId="77" fillId="0" borderId="15" xfId="153" quotePrefix="1" applyFont="1" applyFill="1" applyBorder="1" applyAlignment="1">
      <alignment horizontal="distributed" vertical="center"/>
    </xf>
    <xf numFmtId="0" fontId="77" fillId="0" borderId="0" xfId="153" applyFont="1" applyFill="1" applyAlignment="1">
      <alignment horizontal="distributed" vertical="center"/>
    </xf>
    <xf numFmtId="179" fontId="97" fillId="0" borderId="18" xfId="0" applyNumberFormat="1" applyFont="1" applyFill="1" applyBorder="1" applyAlignment="1">
      <alignment vertical="center"/>
    </xf>
    <xf numFmtId="185" fontId="97" fillId="0" borderId="23" xfId="158" applyNumberFormat="1" applyFont="1" applyFill="1" applyBorder="1" applyAlignment="1">
      <alignment horizontal="center" vertical="center"/>
    </xf>
    <xf numFmtId="179" fontId="97" fillId="0" borderId="18" xfId="0" applyNumberFormat="1" applyFont="1" applyBorder="1" applyAlignment="1">
      <alignment vertical="center"/>
    </xf>
    <xf numFmtId="0" fontId="77" fillId="0" borderId="18" xfId="153" applyFont="1" applyFill="1" applyBorder="1" applyAlignment="1">
      <alignment horizontal="distributed" vertical="center"/>
    </xf>
    <xf numFmtId="185" fontId="97" fillId="0" borderId="18" xfId="193" applyNumberFormat="1" applyFont="1" applyFill="1" applyBorder="1" applyAlignment="1">
      <alignment horizontal="right" vertical="center"/>
    </xf>
    <xf numFmtId="185" fontId="97" fillId="0" borderId="23" xfId="193" applyNumberFormat="1" applyFont="1" applyFill="1" applyBorder="1" applyAlignment="1">
      <alignment horizontal="right" vertical="center"/>
    </xf>
    <xf numFmtId="185" fontId="77" fillId="0" borderId="18" xfId="193" applyNumberFormat="1" applyFont="1" applyFill="1" applyBorder="1" applyAlignment="1">
      <alignment horizontal="right" vertical="center"/>
    </xf>
    <xf numFmtId="185" fontId="83" fillId="0" borderId="23" xfId="158" applyNumberFormat="1" applyFont="1" applyFill="1" applyBorder="1" applyAlignment="1">
      <alignment horizontal="center" vertical="center"/>
    </xf>
    <xf numFmtId="0" fontId="77" fillId="0" borderId="1" xfId="143" applyFont="1" applyFill="1" applyBorder="1" applyAlignment="1">
      <alignment horizontal="left" vertical="center"/>
    </xf>
    <xf numFmtId="0" fontId="77" fillId="0" borderId="1" xfId="143" quotePrefix="1" applyFont="1" applyFill="1" applyBorder="1" applyAlignment="1">
      <alignment horizontal="left" vertical="center"/>
    </xf>
    <xf numFmtId="0" fontId="77" fillId="0" borderId="0" xfId="158" applyFont="1" applyAlignment="1">
      <alignment vertical="center"/>
    </xf>
    <xf numFmtId="0" fontId="77" fillId="0" borderId="0" xfId="158" applyFont="1" applyFill="1" applyAlignment="1">
      <alignment vertical="center"/>
    </xf>
    <xf numFmtId="0" fontId="77" fillId="0" borderId="0" xfId="143" applyFont="1" applyFill="1"/>
    <xf numFmtId="0" fontId="77" fillId="0" borderId="0" xfId="143" applyFont="1" applyFill="1" applyAlignment="1">
      <alignment horizontal="center"/>
    </xf>
    <xf numFmtId="0" fontId="77" fillId="0" borderId="0" xfId="158" applyFont="1" applyFill="1" applyBorder="1"/>
    <xf numFmtId="0" fontId="77" fillId="0" borderId="0" xfId="142" applyFont="1" applyFill="1" applyAlignment="1">
      <alignment horizontal="center"/>
    </xf>
    <xf numFmtId="0" fontId="77" fillId="0" borderId="0" xfId="136" applyFont="1" applyFill="1" applyAlignment="1">
      <alignment horizontal="center" vertical="center"/>
    </xf>
    <xf numFmtId="0" fontId="77" fillId="0" borderId="0" xfId="120" applyFont="1" applyAlignment="1">
      <alignment horizontal="right"/>
    </xf>
    <xf numFmtId="0" fontId="77" fillId="0" borderId="15" xfId="136" applyFont="1" applyBorder="1" applyAlignment="1">
      <alignment vertical="center"/>
    </xf>
    <xf numFmtId="179" fontId="97" fillId="0" borderId="23" xfId="158" quotePrefix="1" applyNumberFormat="1" applyFont="1" applyFill="1" applyBorder="1" applyAlignment="1">
      <alignment horizontal="right" vertical="center"/>
    </xf>
    <xf numFmtId="180" fontId="97" fillId="0" borderId="18" xfId="193" applyNumberFormat="1" applyFont="1" applyFill="1" applyBorder="1" applyAlignment="1">
      <alignment horizontal="right" vertical="center"/>
    </xf>
    <xf numFmtId="0" fontId="97" fillId="0" borderId="18" xfId="153" applyFont="1" applyFill="1" applyBorder="1" applyAlignment="1">
      <alignment horizontal="distributed" vertical="center"/>
    </xf>
    <xf numFmtId="179" fontId="97" fillId="0" borderId="18" xfId="193" applyNumberFormat="1" applyFont="1" applyFill="1" applyBorder="1" applyAlignment="1">
      <alignment horizontal="right" vertical="center"/>
    </xf>
    <xf numFmtId="0" fontId="97" fillId="0" borderId="18" xfId="153" applyFont="1" applyFill="1" applyBorder="1" applyAlignment="1">
      <alignment vertical="center"/>
    </xf>
    <xf numFmtId="0" fontId="77" fillId="0" borderId="18" xfId="136" applyFont="1" applyBorder="1" applyAlignment="1">
      <alignment vertical="center"/>
    </xf>
    <xf numFmtId="9" fontId="97" fillId="0" borderId="18" xfId="210" applyFont="1" applyFill="1" applyBorder="1" applyAlignment="1">
      <alignment horizontal="right" vertical="center"/>
    </xf>
    <xf numFmtId="0" fontId="77" fillId="0" borderId="18" xfId="158" applyFont="1" applyBorder="1"/>
    <xf numFmtId="0" fontId="77" fillId="0" borderId="18" xfId="153" applyFont="1" applyBorder="1" applyAlignment="1">
      <alignment vertical="center"/>
    </xf>
    <xf numFmtId="0" fontId="97" fillId="0" borderId="0" xfId="153" applyFont="1" applyFill="1" applyAlignment="1">
      <alignment vertical="center"/>
    </xf>
    <xf numFmtId="0" fontId="77" fillId="0" borderId="1" xfId="142" applyFont="1" applyFill="1" applyBorder="1" applyAlignment="1">
      <alignment horizontal="left" vertical="center"/>
    </xf>
    <xf numFmtId="0" fontId="77" fillId="0" borderId="1" xfId="142" quotePrefix="1" applyFont="1" applyFill="1" applyBorder="1" applyAlignment="1">
      <alignment horizontal="left" vertical="center"/>
    </xf>
    <xf numFmtId="0" fontId="77" fillId="0" borderId="0" xfId="142" applyFont="1" applyFill="1"/>
    <xf numFmtId="0" fontId="77" fillId="0" borderId="0" xfId="158" applyFont="1" applyFill="1" applyAlignment="1">
      <alignment vertical="center" wrapText="1"/>
    </xf>
    <xf numFmtId="0" fontId="77" fillId="0" borderId="21" xfId="158" applyFont="1" applyFill="1" applyBorder="1" applyAlignment="1">
      <alignment horizontal="center" vertical="center"/>
    </xf>
    <xf numFmtId="0" fontId="77" fillId="0" borderId="22" xfId="158" quotePrefix="1" applyFont="1" applyFill="1" applyBorder="1" applyAlignment="1">
      <alignment horizontal="center" vertical="center"/>
    </xf>
    <xf numFmtId="0" fontId="91" fillId="0" borderId="18" xfId="133" applyFont="1" applyFill="1" applyBorder="1" applyAlignment="1">
      <alignment horizontal="center" vertical="center" wrapText="1"/>
    </xf>
    <xf numFmtId="0" fontId="91" fillId="0" borderId="18" xfId="138" applyFont="1" applyFill="1" applyBorder="1" applyAlignment="1">
      <alignment horizontal="left" vertical="center"/>
    </xf>
    <xf numFmtId="179" fontId="92" fillId="0" borderId="18" xfId="107" applyNumberFormat="1" applyFont="1" applyFill="1" applyBorder="1" applyAlignment="1">
      <alignment vertical="center"/>
    </xf>
    <xf numFmtId="179" fontId="77" fillId="0" borderId="0" xfId="153" applyNumberFormat="1" applyFont="1" applyFill="1" applyAlignment="1">
      <alignment horizontal="distributed" vertical="center"/>
    </xf>
    <xf numFmtId="0" fontId="77" fillId="0" borderId="0" xfId="153" applyFont="1" applyFill="1" applyAlignment="1">
      <alignment horizontal="distributed" vertical="center" wrapText="1"/>
    </xf>
    <xf numFmtId="179" fontId="92" fillId="0" borderId="15" xfId="153" applyNumberFormat="1" applyFont="1" applyFill="1" applyBorder="1" applyAlignment="1">
      <alignment horizontal="right" vertical="center"/>
    </xf>
    <xf numFmtId="0" fontId="77" fillId="0" borderId="0" xfId="133" applyFont="1" applyFill="1" applyBorder="1" applyAlignment="1">
      <alignment horizontal="center" vertical="center" wrapText="1"/>
    </xf>
    <xf numFmtId="0" fontId="77" fillId="0" borderId="0" xfId="136" applyFont="1" applyFill="1" applyBorder="1" applyAlignment="1">
      <alignment horizontal="center" vertical="center"/>
    </xf>
    <xf numFmtId="179" fontId="113" fillId="0" borderId="0" xfId="107" applyNumberFormat="1" applyFont="1" applyFill="1" applyBorder="1" applyAlignment="1">
      <alignment vertical="center"/>
    </xf>
    <xf numFmtId="0" fontId="77" fillId="0" borderId="0" xfId="158" quotePrefix="1" applyFont="1" applyFill="1" applyAlignment="1">
      <alignment horizontal="left"/>
    </xf>
    <xf numFmtId="0" fontId="77" fillId="0" borderId="14" xfId="158" applyFont="1" applyFill="1" applyBorder="1" applyAlignment="1">
      <alignment horizontal="distributed" vertical="center" wrapText="1"/>
    </xf>
    <xf numFmtId="0" fontId="91" fillId="0" borderId="18" xfId="158" applyFont="1" applyFill="1" applyBorder="1" applyAlignment="1">
      <alignment horizontal="left" vertical="center"/>
    </xf>
    <xf numFmtId="179" fontId="91" fillId="0" borderId="18" xfId="138" quotePrefix="1" applyNumberFormat="1" applyFont="1" applyFill="1" applyBorder="1" applyAlignment="1">
      <alignment horizontal="right" vertical="center"/>
    </xf>
    <xf numFmtId="10" fontId="91" fillId="0" borderId="18" xfId="138" quotePrefix="1" applyNumberFormat="1" applyFont="1" applyFill="1" applyBorder="1" applyAlignment="1">
      <alignment horizontal="right" vertical="center"/>
    </xf>
    <xf numFmtId="179" fontId="91" fillId="0" borderId="18" xfId="192" applyNumberFormat="1" applyFont="1" applyFill="1" applyBorder="1"/>
    <xf numFmtId="0" fontId="77" fillId="0" borderId="18" xfId="158" applyFont="1" applyFill="1" applyBorder="1" applyAlignment="1">
      <alignment horizontal="left" vertical="center"/>
    </xf>
    <xf numFmtId="10" fontId="91" fillId="0" borderId="129" xfId="138" quotePrefix="1" applyNumberFormat="1" applyFont="1" applyFill="1" applyBorder="1" applyAlignment="1">
      <alignment horizontal="right" vertical="center"/>
    </xf>
    <xf numFmtId="0" fontId="77" fillId="0" borderId="0" xfId="155" applyFont="1" applyFill="1" applyBorder="1" applyAlignment="1">
      <alignment horizontal="left" vertical="center"/>
    </xf>
    <xf numFmtId="0" fontId="77" fillId="0" borderId="0" xfId="136" applyFont="1" applyFill="1" applyBorder="1" applyAlignment="1">
      <alignment horizontal="distributed" vertical="center"/>
    </xf>
    <xf numFmtId="179" fontId="77" fillId="0" borderId="0" xfId="155" applyNumberFormat="1" applyFont="1" applyFill="1" applyBorder="1"/>
    <xf numFmtId="0" fontId="77" fillId="0" borderId="0" xfId="155" applyFont="1" applyFill="1" applyBorder="1"/>
    <xf numFmtId="0" fontId="77" fillId="0" borderId="0" xfId="142" applyFont="1" applyFill="1" applyAlignment="1">
      <alignment horizontal="left" vertical="center"/>
    </xf>
    <xf numFmtId="0" fontId="89" fillId="0" borderId="0" xfId="142" applyFont="1" applyFill="1" applyAlignment="1">
      <alignment horizontal="left" vertical="center"/>
    </xf>
    <xf numFmtId="0" fontId="77" fillId="0" borderId="0" xfId="155" applyFont="1" applyFill="1" applyAlignment="1">
      <alignment wrapText="1"/>
    </xf>
    <xf numFmtId="179" fontId="91" fillId="0" borderId="22" xfId="138" quotePrefix="1" applyNumberFormat="1" applyFont="1" applyFill="1" applyBorder="1" applyAlignment="1">
      <alignment horizontal="right" vertical="center"/>
    </xf>
    <xf numFmtId="10" fontId="91" fillId="0" borderId="15" xfId="138" quotePrefix="1" applyNumberFormat="1" applyFont="1" applyFill="1" applyBorder="1" applyAlignment="1">
      <alignment horizontal="right" vertical="center"/>
    </xf>
    <xf numFmtId="179" fontId="91" fillId="0" borderId="0" xfId="155" applyNumberFormat="1" applyFont="1" applyFill="1"/>
    <xf numFmtId="179" fontId="91" fillId="0" borderId="18" xfId="0" applyNumberFormat="1" applyFont="1" applyFill="1" applyBorder="1" applyAlignment="1">
      <alignment vertical="center"/>
    </xf>
    <xf numFmtId="0" fontId="91" fillId="0" borderId="0" xfId="155" applyFont="1" applyFill="1" applyBorder="1" applyAlignment="1">
      <alignment horizontal="left" vertical="center"/>
    </xf>
    <xf numFmtId="0" fontId="91" fillId="0" borderId="0" xfId="155" applyFont="1" applyFill="1" applyBorder="1"/>
    <xf numFmtId="179" fontId="91" fillId="0" borderId="0" xfId="155" applyNumberFormat="1" applyFont="1" applyFill="1" applyBorder="1"/>
    <xf numFmtId="0" fontId="91" fillId="0" borderId="0" xfId="155" applyFont="1" applyFill="1"/>
    <xf numFmtId="0" fontId="77" fillId="0" borderId="0" xfId="155" applyFont="1" applyFill="1" applyAlignment="1">
      <alignment horizontal="left"/>
    </xf>
    <xf numFmtId="0" fontId="90" fillId="0" borderId="0" xfId="142" applyFont="1" applyFill="1" applyAlignment="1">
      <alignment horizontal="left" vertical="center"/>
    </xf>
    <xf numFmtId="179" fontId="89" fillId="0" borderId="0" xfId="142" applyNumberFormat="1" applyFont="1" applyFill="1" applyAlignment="1">
      <alignment horizontal="left" vertical="center"/>
    </xf>
    <xf numFmtId="179" fontId="77" fillId="0" borderId="16" xfId="158" applyNumberFormat="1" applyFont="1" applyFill="1" applyBorder="1" applyAlignment="1">
      <alignment horizontal="distributed" vertical="center"/>
    </xf>
    <xf numFmtId="179" fontId="77" fillId="0" borderId="60" xfId="158" applyNumberFormat="1" applyFont="1" applyFill="1" applyBorder="1" applyAlignment="1">
      <alignment horizontal="distributed" vertical="center"/>
    </xf>
    <xf numFmtId="179" fontId="77" fillId="0" borderId="14" xfId="158" applyNumberFormat="1" applyFont="1" applyFill="1" applyBorder="1" applyAlignment="1">
      <alignment horizontal="distributed" vertical="center"/>
    </xf>
    <xf numFmtId="179" fontId="97" fillId="0" borderId="15" xfId="138" quotePrefix="1" applyNumberFormat="1" applyFont="1" applyFill="1" applyBorder="1" applyAlignment="1">
      <alignment horizontal="center" vertical="center"/>
    </xf>
    <xf numFmtId="179" fontId="77" fillId="0" borderId="22" xfId="158" applyNumberFormat="1" applyFont="1" applyFill="1" applyBorder="1" applyAlignment="1">
      <alignment horizontal="center" vertical="center"/>
    </xf>
    <xf numFmtId="179" fontId="77" fillId="0" borderId="15" xfId="158" quotePrefix="1" applyNumberFormat="1" applyFont="1" applyFill="1" applyBorder="1" applyAlignment="1">
      <alignment horizontal="center" vertical="center"/>
    </xf>
    <xf numFmtId="0" fontId="77" fillId="0" borderId="15" xfId="158" applyFont="1" applyFill="1" applyBorder="1" applyAlignment="1">
      <alignment horizontal="center" vertical="center"/>
    </xf>
    <xf numFmtId="179" fontId="77" fillId="0" borderId="15" xfId="158" applyNumberFormat="1" applyFont="1" applyFill="1" applyBorder="1" applyAlignment="1">
      <alignment horizontal="center" vertical="center"/>
    </xf>
    <xf numFmtId="0" fontId="81" fillId="0" borderId="18" xfId="0" applyFont="1" applyBorder="1"/>
    <xf numFmtId="10" fontId="91" fillId="0" borderId="15" xfId="138" applyNumberFormat="1" applyFont="1" applyFill="1" applyBorder="1" applyAlignment="1">
      <alignment horizontal="right" vertical="center"/>
    </xf>
    <xf numFmtId="179" fontId="91" fillId="0" borderId="22" xfId="155" quotePrefix="1" applyNumberFormat="1" applyFont="1" applyFill="1" applyBorder="1" applyAlignment="1">
      <alignment horizontal="right"/>
    </xf>
    <xf numFmtId="179" fontId="91" fillId="0" borderId="15" xfId="155" quotePrefix="1" applyNumberFormat="1" applyFont="1" applyFill="1" applyBorder="1" applyAlignment="1">
      <alignment horizontal="right"/>
    </xf>
    <xf numFmtId="10" fontId="91" fillId="0" borderId="129" xfId="138" applyNumberFormat="1" applyFont="1" applyFill="1" applyBorder="1" applyAlignment="1">
      <alignment horizontal="right" vertical="center"/>
    </xf>
    <xf numFmtId="0" fontId="77" fillId="0" borderId="0" xfId="155" applyFont="1" applyFill="1" applyAlignment="1">
      <alignment horizontal="center"/>
    </xf>
    <xf numFmtId="0" fontId="77" fillId="0" borderId="0" xfId="158" applyFont="1" applyFill="1" applyAlignment="1">
      <alignment horizontal="center" vertical="center"/>
    </xf>
    <xf numFmtId="179" fontId="77" fillId="0" borderId="0" xfId="158" quotePrefix="1" applyNumberFormat="1" applyFont="1" applyFill="1" applyAlignment="1">
      <alignment horizontal="left"/>
    </xf>
    <xf numFmtId="0" fontId="77" fillId="0" borderId="19" xfId="158" applyFont="1" applyFill="1" applyBorder="1"/>
    <xf numFmtId="179" fontId="91" fillId="0" borderId="15" xfId="138" quotePrefix="1" applyNumberFormat="1" applyFont="1" applyFill="1" applyBorder="1" applyAlignment="1" applyProtection="1">
      <alignment horizontal="right" vertical="center"/>
      <protection locked="0"/>
    </xf>
    <xf numFmtId="10" fontId="91" fillId="0" borderId="15" xfId="138" applyNumberFormat="1" applyFont="1" applyFill="1" applyBorder="1" applyAlignment="1" applyProtection="1">
      <alignment horizontal="right" vertical="center"/>
      <protection locked="0"/>
    </xf>
    <xf numFmtId="179" fontId="77" fillId="0" borderId="0" xfId="158" applyNumberFormat="1" applyFont="1" applyFill="1" applyBorder="1"/>
    <xf numFmtId="179" fontId="91" fillId="0" borderId="18" xfId="138" quotePrefix="1" applyNumberFormat="1" applyFont="1" applyFill="1" applyBorder="1" applyAlignment="1" applyProtection="1">
      <alignment horizontal="right" vertical="center"/>
      <protection locked="0"/>
    </xf>
    <xf numFmtId="179" fontId="91" fillId="0" borderId="15" xfId="138" applyNumberFormat="1" applyFont="1" applyFill="1" applyBorder="1" applyAlignment="1" applyProtection="1">
      <alignment horizontal="right" vertical="center"/>
      <protection locked="0"/>
    </xf>
    <xf numFmtId="179" fontId="91" fillId="0" borderId="22" xfId="192" applyNumberFormat="1" applyFont="1" applyFill="1" applyBorder="1" applyAlignment="1" applyProtection="1">
      <alignment horizontal="right"/>
      <protection locked="0"/>
    </xf>
    <xf numFmtId="179" fontId="91" fillId="0" borderId="15" xfId="192" applyNumberFormat="1" applyFont="1" applyFill="1" applyBorder="1" applyAlignment="1" applyProtection="1">
      <alignment horizontal="right"/>
      <protection locked="0"/>
    </xf>
    <xf numFmtId="0" fontId="77" fillId="0" borderId="20" xfId="158" applyFont="1" applyFill="1" applyBorder="1"/>
    <xf numFmtId="179" fontId="91" fillId="0" borderId="68" xfId="192" applyNumberFormat="1" applyFont="1" applyFill="1" applyBorder="1" applyAlignment="1" applyProtection="1">
      <alignment horizontal="right"/>
      <protection locked="0"/>
    </xf>
    <xf numFmtId="179" fontId="91" fillId="0" borderId="18" xfId="192" applyNumberFormat="1" applyFont="1" applyFill="1" applyBorder="1" applyAlignment="1" applyProtection="1">
      <alignment horizontal="right"/>
      <protection locked="0"/>
    </xf>
    <xf numFmtId="179" fontId="91" fillId="27" borderId="21" xfId="192" applyNumberFormat="1" applyFont="1" applyFill="1" applyBorder="1" applyAlignment="1" applyProtection="1">
      <alignment horizontal="right"/>
      <protection locked="0"/>
    </xf>
    <xf numFmtId="179" fontId="91" fillId="0" borderId="16" xfId="192" applyNumberFormat="1" applyFont="1" applyFill="1" applyBorder="1" applyAlignment="1" applyProtection="1">
      <alignment horizontal="right"/>
      <protection locked="0"/>
    </xf>
    <xf numFmtId="179" fontId="91" fillId="0" borderId="21" xfId="192" applyNumberFormat="1" applyFont="1" applyFill="1" applyBorder="1" applyAlignment="1" applyProtection="1">
      <alignment horizontal="right"/>
      <protection locked="0"/>
    </xf>
    <xf numFmtId="179" fontId="91" fillId="27" borderId="18" xfId="192" applyNumberFormat="1" applyFont="1" applyFill="1" applyBorder="1" applyAlignment="1" applyProtection="1">
      <alignment horizontal="right"/>
      <protection locked="0"/>
    </xf>
    <xf numFmtId="0" fontId="77" fillId="0" borderId="1" xfId="158" applyFont="1" applyFill="1" applyBorder="1"/>
    <xf numFmtId="179" fontId="91" fillId="27" borderId="18" xfId="138" quotePrefix="1" applyNumberFormat="1" applyFont="1" applyFill="1" applyBorder="1" applyAlignment="1" applyProtection="1">
      <alignment horizontal="right" vertical="center"/>
      <protection locked="0"/>
    </xf>
    <xf numFmtId="179" fontId="91" fillId="27" borderId="18" xfId="138" applyNumberFormat="1" applyFont="1" applyFill="1" applyBorder="1" applyAlignment="1" applyProtection="1">
      <alignment horizontal="right" vertical="center"/>
      <protection locked="0"/>
    </xf>
    <xf numFmtId="179" fontId="91" fillId="0" borderId="18" xfId="138" applyNumberFormat="1" applyFont="1" applyFill="1" applyBorder="1" applyAlignment="1" applyProtection="1">
      <alignment horizontal="right" vertical="center"/>
      <protection locked="0"/>
    </xf>
    <xf numFmtId="179" fontId="91" fillId="0" borderId="68" xfId="138" quotePrefix="1" applyNumberFormat="1" applyFont="1" applyFill="1" applyBorder="1" applyAlignment="1" applyProtection="1">
      <alignment horizontal="right" vertical="center"/>
      <protection locked="0"/>
    </xf>
    <xf numFmtId="179" fontId="91" fillId="27" borderId="68" xfId="138" quotePrefix="1" applyNumberFormat="1" applyFont="1" applyFill="1" applyBorder="1" applyAlignment="1" applyProtection="1">
      <alignment horizontal="right" vertical="center"/>
      <protection locked="0"/>
    </xf>
    <xf numFmtId="0" fontId="91" fillId="0" borderId="0" xfId="158" applyFont="1" applyFill="1" applyBorder="1" applyAlignment="1">
      <alignment horizontal="left" vertical="center"/>
    </xf>
    <xf numFmtId="0" fontId="91" fillId="0" borderId="0" xfId="158" applyFont="1" applyFill="1" applyAlignment="1">
      <alignment horizontal="right"/>
    </xf>
    <xf numFmtId="179" fontId="91" fillId="0" borderId="0" xfId="158" applyNumberFormat="1" applyFont="1" applyFill="1" applyBorder="1" applyAlignment="1" applyProtection="1">
      <alignment horizontal="right" vertical="center"/>
      <protection locked="0"/>
    </xf>
    <xf numFmtId="0" fontId="91" fillId="0" borderId="0" xfId="158" applyFont="1" applyFill="1" applyBorder="1" applyProtection="1">
      <protection locked="0"/>
    </xf>
    <xf numFmtId="179" fontId="91" fillId="0" borderId="1" xfId="138" quotePrefix="1" applyNumberFormat="1" applyFont="1" applyFill="1" applyBorder="1" applyAlignment="1" applyProtection="1">
      <alignment horizontal="right" vertical="center"/>
      <protection locked="0"/>
    </xf>
    <xf numFmtId="0" fontId="91" fillId="0" borderId="0" xfId="158" applyFont="1" applyFill="1" applyProtection="1">
      <protection locked="0"/>
    </xf>
    <xf numFmtId="179" fontId="77" fillId="0" borderId="0" xfId="158" applyNumberFormat="1" applyFont="1" applyFill="1" applyAlignment="1" applyProtection="1">
      <alignment horizontal="left" vertical="center" wrapText="1"/>
      <protection locked="0"/>
    </xf>
    <xf numFmtId="0" fontId="77" fillId="0" borderId="0" xfId="158" applyFont="1" applyFill="1" applyAlignment="1" applyProtection="1">
      <alignment horizontal="left" vertical="center" wrapText="1"/>
      <protection locked="0"/>
    </xf>
    <xf numFmtId="179" fontId="77" fillId="0" borderId="0" xfId="158" applyNumberFormat="1" applyFont="1" applyFill="1" applyProtection="1">
      <protection locked="0"/>
    </xf>
    <xf numFmtId="0" fontId="77" fillId="0" borderId="0" xfId="158" applyFont="1" applyFill="1" applyProtection="1">
      <protection locked="0"/>
    </xf>
    <xf numFmtId="179" fontId="77" fillId="0" borderId="0" xfId="158" applyNumberFormat="1" applyFont="1" applyFill="1" applyAlignment="1" applyProtection="1">
      <protection locked="0"/>
    </xf>
    <xf numFmtId="0" fontId="77" fillId="0" borderId="0" xfId="158" applyFont="1" applyFill="1" applyAlignment="1" applyProtection="1">
      <protection locked="0"/>
    </xf>
    <xf numFmtId="0" fontId="77" fillId="0" borderId="0" xfId="140" applyFont="1" applyFill="1"/>
    <xf numFmtId="0" fontId="77" fillId="0" borderId="0" xfId="153" applyFont="1" applyFill="1" applyAlignment="1">
      <alignment horizontal="left" vertical="center"/>
    </xf>
    <xf numFmtId="0" fontId="81" fillId="0" borderId="0" xfId="140" applyFont="1" applyFill="1"/>
    <xf numFmtId="0" fontId="77" fillId="0" borderId="0" xfId="127" applyFont="1" applyFill="1" applyAlignment="1">
      <alignment horizontal="right"/>
    </xf>
    <xf numFmtId="0" fontId="77" fillId="0" borderId="18" xfId="100" applyFont="1" applyFill="1" applyBorder="1" applyAlignment="1">
      <alignment horizontal="centerContinuous" vertical="center"/>
    </xf>
    <xf numFmtId="0" fontId="77" fillId="0" borderId="16" xfId="153" applyFont="1" applyFill="1" applyBorder="1" applyAlignment="1">
      <alignment horizontal="center" vertical="center" wrapText="1"/>
    </xf>
    <xf numFmtId="0" fontId="77" fillId="0" borderId="18" xfId="139" applyFont="1" applyFill="1" applyBorder="1" applyAlignment="1">
      <alignment vertical="center" wrapText="1"/>
    </xf>
    <xf numFmtId="0" fontId="77" fillId="0" borderId="15" xfId="100" applyFont="1" applyFill="1" applyBorder="1" applyAlignment="1">
      <alignment horizontal="center" vertical="center" wrapText="1"/>
    </xf>
    <xf numFmtId="0" fontId="77" fillId="0" borderId="18" xfId="100" applyFont="1" applyFill="1" applyBorder="1" applyAlignment="1">
      <alignment horizontal="center" vertical="center" wrapText="1"/>
    </xf>
    <xf numFmtId="0" fontId="83" fillId="0" borderId="15" xfId="139" quotePrefix="1" applyFont="1" applyFill="1" applyBorder="1" applyAlignment="1">
      <alignment horizontal="center"/>
    </xf>
    <xf numFmtId="0" fontId="83" fillId="0" borderId="15" xfId="139" quotePrefix="1" applyFont="1" applyFill="1" applyBorder="1" applyAlignment="1">
      <alignment horizontal="center" wrapText="1"/>
    </xf>
    <xf numFmtId="0" fontId="77" fillId="0" borderId="18" xfId="136" applyFont="1" applyFill="1" applyBorder="1" applyAlignment="1" applyProtection="1">
      <alignment horizontal="center" vertical="center"/>
    </xf>
    <xf numFmtId="0" fontId="77" fillId="0" borderId="18" xfId="136" applyFont="1" applyFill="1" applyBorder="1" applyAlignment="1" applyProtection="1">
      <alignment horizontal="center" vertical="center" wrapText="1"/>
      <protection locked="0"/>
    </xf>
    <xf numFmtId="182" fontId="83" fillId="0" borderId="18" xfId="153" quotePrefix="1" applyNumberFormat="1" applyFont="1" applyFill="1" applyBorder="1" applyAlignment="1" applyProtection="1">
      <alignment vertical="center"/>
      <protection locked="0"/>
    </xf>
    <xf numFmtId="182" fontId="83" fillId="0" borderId="18" xfId="153" quotePrefix="1" applyNumberFormat="1" applyFont="1" applyFill="1" applyBorder="1" applyAlignment="1" applyProtection="1">
      <alignment vertical="center" wrapText="1"/>
      <protection locked="0"/>
    </xf>
    <xf numFmtId="182" fontId="83" fillId="0" borderId="18" xfId="153" applyNumberFormat="1" applyFont="1" applyFill="1" applyBorder="1" applyAlignment="1" applyProtection="1">
      <alignment vertical="center"/>
      <protection locked="0"/>
    </xf>
    <xf numFmtId="182" fontId="83" fillId="0" borderId="18" xfId="216" applyNumberFormat="1" applyFont="1" applyFill="1" applyBorder="1" applyAlignment="1" applyProtection="1">
      <alignment vertical="center"/>
      <protection locked="0"/>
    </xf>
    <xf numFmtId="0" fontId="83" fillId="0" borderId="18" xfId="153" applyFont="1" applyFill="1" applyBorder="1" applyAlignment="1" applyProtection="1">
      <alignment vertical="center"/>
      <protection locked="0"/>
    </xf>
    <xf numFmtId="180" fontId="83" fillId="0" borderId="18" xfId="153" applyNumberFormat="1" applyFont="1" applyFill="1" applyBorder="1" applyAlignment="1">
      <alignment vertical="center"/>
    </xf>
    <xf numFmtId="0" fontId="77" fillId="0" borderId="0" xfId="139" applyFont="1" applyFill="1" applyBorder="1" applyAlignment="1"/>
    <xf numFmtId="0" fontId="77" fillId="0" borderId="0" xfId="139" applyFont="1" applyFill="1" applyBorder="1" applyAlignment="1">
      <alignment horizontal="left" wrapText="1"/>
    </xf>
    <xf numFmtId="0" fontId="77" fillId="0" borderId="0" xfId="139" applyFont="1" applyFill="1" applyBorder="1"/>
    <xf numFmtId="0" fontId="77" fillId="0" borderId="0" xfId="139" applyFont="1" applyFill="1" applyBorder="1" applyAlignment="1">
      <alignment wrapText="1"/>
    </xf>
    <xf numFmtId="0" fontId="77" fillId="0" borderId="0" xfId="139" applyFont="1" applyFill="1" applyBorder="1" applyAlignment="1">
      <alignment horizontal="center"/>
    </xf>
    <xf numFmtId="0" fontId="80" fillId="0" borderId="0" xfId="153" applyFont="1" applyFill="1" applyAlignment="1">
      <alignment horizontal="left" vertical="center"/>
    </xf>
    <xf numFmtId="0" fontId="79" fillId="0" borderId="0" xfId="140" applyFont="1" applyFill="1"/>
    <xf numFmtId="0" fontId="80" fillId="0" borderId="0" xfId="127" applyFont="1" applyFill="1" applyAlignment="1">
      <alignment horizontal="right"/>
    </xf>
    <xf numFmtId="0" fontId="80" fillId="0" borderId="18" xfId="136" applyFont="1" applyFill="1" applyBorder="1" applyAlignment="1">
      <alignment horizontal="center" vertical="center"/>
    </xf>
    <xf numFmtId="0" fontId="77" fillId="0" borderId="18" xfId="99" applyFont="1" applyFill="1" applyBorder="1" applyAlignment="1">
      <alignment horizontal="centerContinuous" vertical="center"/>
    </xf>
    <xf numFmtId="0" fontId="77" fillId="0" borderId="14" xfId="99" applyFont="1" applyFill="1" applyBorder="1" applyAlignment="1">
      <alignment horizontal="center" vertical="center" wrapText="1"/>
    </xf>
    <xf numFmtId="0" fontId="77" fillId="0" borderId="18" xfId="99" applyFont="1" applyFill="1" applyBorder="1" applyAlignment="1">
      <alignment horizontal="center" vertical="center" wrapText="1"/>
    </xf>
    <xf numFmtId="0" fontId="77" fillId="0" borderId="15" xfId="99" applyFont="1" applyFill="1" applyBorder="1" applyAlignment="1">
      <alignment horizontal="center" vertical="center" wrapText="1"/>
    </xf>
    <xf numFmtId="0" fontId="80" fillId="0" borderId="15" xfId="139" quotePrefix="1" applyFont="1" applyFill="1" applyBorder="1" applyAlignment="1">
      <alignment horizontal="center"/>
    </xf>
    <xf numFmtId="0" fontId="80" fillId="0" borderId="18" xfId="136" applyFont="1" applyFill="1" applyBorder="1" applyAlignment="1" applyProtection="1">
      <alignment horizontal="center" vertical="center"/>
    </xf>
    <xf numFmtId="0" fontId="80" fillId="0" borderId="18" xfId="136" applyFont="1" applyFill="1" applyBorder="1" applyAlignment="1" applyProtection="1">
      <alignment horizontal="center" vertical="center" wrapText="1"/>
      <protection locked="0"/>
    </xf>
    <xf numFmtId="182" fontId="80" fillId="0" borderId="18" xfId="153" applyNumberFormat="1" applyFont="1" applyFill="1" applyBorder="1" applyAlignment="1" applyProtection="1">
      <alignment vertical="center"/>
      <protection locked="0"/>
    </xf>
    <xf numFmtId="182" fontId="80" fillId="0" borderId="18" xfId="216" applyNumberFormat="1" applyFont="1" applyFill="1" applyBorder="1" applyAlignment="1" applyProtection="1">
      <alignment vertical="center"/>
      <protection locked="0"/>
    </xf>
    <xf numFmtId="0" fontId="80" fillId="0" borderId="18" xfId="153" applyFont="1" applyFill="1" applyBorder="1" applyAlignment="1" applyProtection="1">
      <alignment vertical="center"/>
      <protection locked="0"/>
    </xf>
    <xf numFmtId="0" fontId="79" fillId="29" borderId="0" xfId="140" applyFont="1" applyFill="1"/>
    <xf numFmtId="0" fontId="80" fillId="0" borderId="20" xfId="136" applyFont="1" applyFill="1" applyBorder="1" applyAlignment="1">
      <alignment horizontal="center" vertical="center"/>
    </xf>
    <xf numFmtId="180" fontId="80" fillId="0" borderId="18" xfId="153" applyNumberFormat="1" applyFont="1" applyFill="1" applyBorder="1" applyAlignment="1">
      <alignment vertical="center"/>
    </xf>
    <xf numFmtId="0" fontId="80" fillId="0" borderId="0" xfId="139" applyFont="1" applyFill="1" applyBorder="1" applyAlignment="1"/>
    <xf numFmtId="0" fontId="80" fillId="0" borderId="0" xfId="139" applyFont="1" applyFill="1" applyBorder="1" applyAlignment="1">
      <alignment horizontal="left" wrapText="1"/>
    </xf>
    <xf numFmtId="0" fontId="80" fillId="0" borderId="0" xfId="139" applyFont="1" applyFill="1" applyBorder="1"/>
    <xf numFmtId="0" fontId="80" fillId="0" borderId="0" xfId="139" applyFont="1" applyFill="1" applyBorder="1" applyAlignment="1">
      <alignment wrapText="1"/>
    </xf>
    <xf numFmtId="0" fontId="77" fillId="0" borderId="0" xfId="139" applyFont="1" applyFill="1" applyBorder="1" applyAlignment="1">
      <alignment horizontal="center" vertical="center"/>
    </xf>
    <xf numFmtId="0" fontId="79" fillId="0" borderId="0" xfId="140" applyFont="1" applyFill="1" applyAlignment="1"/>
    <xf numFmtId="0" fontId="79" fillId="0" borderId="0" xfId="139" applyFont="1" applyFill="1" applyBorder="1" applyAlignment="1">
      <alignment horizontal="left" wrapText="1"/>
    </xf>
    <xf numFmtId="0" fontId="80" fillId="0" borderId="0" xfId="140" applyFont="1" applyFill="1" applyAlignment="1">
      <alignment horizontal="left" wrapText="1"/>
    </xf>
    <xf numFmtId="0" fontId="80" fillId="0" borderId="0" xfId="140" applyFont="1" applyFill="1" applyAlignment="1"/>
    <xf numFmtId="0" fontId="77" fillId="0" borderId="16" xfId="139" applyFont="1" applyFill="1" applyBorder="1" applyAlignment="1">
      <alignment horizontal="distributed" vertical="center"/>
    </xf>
    <xf numFmtId="0" fontId="77" fillId="0" borderId="14" xfId="139" applyFont="1" applyFill="1" applyBorder="1" applyAlignment="1">
      <alignment horizontal="distributed" vertical="center"/>
    </xf>
    <xf numFmtId="0" fontId="77" fillId="0" borderId="4" xfId="139" applyFont="1" applyFill="1" applyBorder="1" applyAlignment="1">
      <alignment horizontal="distributed" vertical="center"/>
    </xf>
    <xf numFmtId="0" fontId="77" fillId="0" borderId="15" xfId="139" quotePrefix="1" applyFont="1" applyFill="1" applyBorder="1" applyAlignment="1">
      <alignment horizontal="center"/>
    </xf>
    <xf numFmtId="0" fontId="91" fillId="0" borderId="18" xfId="0" applyFont="1" applyFill="1" applyBorder="1"/>
    <xf numFmtId="0" fontId="91" fillId="0" borderId="0" xfId="132" applyNumberFormat="1" applyFont="1" applyFill="1" applyBorder="1" applyAlignment="1">
      <alignment horizontal="left"/>
    </xf>
    <xf numFmtId="0" fontId="91" fillId="0" borderId="18" xfId="136" applyFont="1" applyFill="1" applyBorder="1" applyAlignment="1">
      <alignment horizontal="center"/>
    </xf>
    <xf numFmtId="179" fontId="91" fillId="0" borderId="18" xfId="158" applyNumberFormat="1" applyFont="1" applyFill="1" applyBorder="1"/>
    <xf numFmtId="179" fontId="91" fillId="0" borderId="18" xfId="153" applyNumberFormat="1" applyFont="1" applyFill="1" applyBorder="1" applyAlignment="1">
      <alignment vertical="center"/>
    </xf>
    <xf numFmtId="179" fontId="91" fillId="0" borderId="18" xfId="210" applyNumberFormat="1" applyFont="1" applyFill="1" applyBorder="1" applyAlignment="1">
      <alignment vertical="center"/>
    </xf>
    <xf numFmtId="179" fontId="91" fillId="0" borderId="18" xfId="193" applyNumberFormat="1" applyFont="1" applyFill="1" applyBorder="1" applyAlignment="1">
      <alignment vertical="center"/>
    </xf>
    <xf numFmtId="49" fontId="91" fillId="0" borderId="18" xfId="136" applyNumberFormat="1" applyFont="1" applyFill="1" applyBorder="1" applyAlignment="1">
      <alignment horizontal="center"/>
    </xf>
    <xf numFmtId="179" fontId="91" fillId="0" borderId="18" xfId="210" applyNumberFormat="1" applyFont="1" applyFill="1" applyBorder="1" applyAlignment="1">
      <alignment horizontal="left" vertical="center"/>
    </xf>
    <xf numFmtId="0" fontId="91" fillId="0" borderId="68" xfId="136" applyFont="1" applyFill="1" applyBorder="1" applyAlignment="1">
      <alignment horizontal="center" vertical="center"/>
    </xf>
    <xf numFmtId="0" fontId="77" fillId="0" borderId="0" xfId="118" applyFont="1" applyFill="1" applyBorder="1" applyAlignment="1">
      <alignment horizontal="left"/>
    </xf>
    <xf numFmtId="0" fontId="77" fillId="0" borderId="0" xfId="139" applyFont="1" applyFill="1" applyBorder="1" applyAlignment="1">
      <alignment horizontal="left"/>
    </xf>
    <xf numFmtId="0" fontId="77" fillId="0" borderId="0" xfId="112" applyFont="1" applyFill="1" applyAlignment="1">
      <alignment vertical="center"/>
    </xf>
    <xf numFmtId="0" fontId="77" fillId="0" borderId="15" xfId="139" quotePrefix="1" applyFont="1" applyFill="1" applyBorder="1" applyAlignment="1">
      <alignment horizontal="center" vertical="center"/>
    </xf>
    <xf numFmtId="0" fontId="77" fillId="0" borderId="15" xfId="139" quotePrefix="1" applyFont="1" applyFill="1" applyBorder="1" applyAlignment="1">
      <alignment horizontal="center" vertical="center" wrapText="1"/>
    </xf>
    <xf numFmtId="0" fontId="91" fillId="0" borderId="15" xfId="139" quotePrefix="1" applyFont="1" applyFill="1" applyBorder="1" applyAlignment="1">
      <alignment horizontal="center" vertical="center"/>
    </xf>
    <xf numFmtId="0" fontId="91" fillId="0" borderId="15" xfId="139" applyFont="1" applyFill="1" applyBorder="1" applyAlignment="1">
      <alignment horizontal="left" wrapText="1"/>
    </xf>
    <xf numFmtId="0" fontId="91" fillId="0" borderId="15" xfId="139" quotePrefix="1" applyFont="1" applyFill="1" applyBorder="1" applyAlignment="1">
      <alignment horizontal="center"/>
    </xf>
    <xf numFmtId="180" fontId="91" fillId="0" borderId="18" xfId="193" applyNumberFormat="1" applyFont="1" applyFill="1" applyBorder="1" applyAlignment="1">
      <alignment vertical="center"/>
    </xf>
    <xf numFmtId="0" fontId="91" fillId="0" borderId="18" xfId="136" applyFont="1" applyFill="1" applyBorder="1" applyAlignment="1">
      <alignment horizontal="left" wrapText="1"/>
    </xf>
    <xf numFmtId="0" fontId="91" fillId="0" borderId="18" xfId="136" applyFont="1" applyFill="1" applyBorder="1" applyAlignment="1">
      <alignment horizontal="left" vertical="center"/>
    </xf>
    <xf numFmtId="0" fontId="91" fillId="0" borderId="18" xfId="136" applyFont="1" applyFill="1" applyBorder="1" applyAlignment="1">
      <alignment horizontal="left" vertical="center" wrapText="1"/>
    </xf>
    <xf numFmtId="49" fontId="91" fillId="0" borderId="18" xfId="136" applyNumberFormat="1" applyFont="1" applyFill="1" applyBorder="1" applyAlignment="1">
      <alignment horizontal="center" vertical="center"/>
    </xf>
    <xf numFmtId="0" fontId="91" fillId="0" borderId="18" xfId="136" applyFont="1" applyFill="1" applyBorder="1" applyAlignment="1">
      <alignment wrapText="1"/>
    </xf>
    <xf numFmtId="0" fontId="91" fillId="0" borderId="18" xfId="136" applyFont="1" applyFill="1" applyBorder="1" applyAlignment="1">
      <alignment vertical="center" wrapText="1"/>
    </xf>
    <xf numFmtId="187" fontId="91" fillId="0" borderId="18" xfId="193" applyNumberFormat="1" applyFont="1" applyFill="1" applyBorder="1" applyAlignment="1">
      <alignment vertical="center"/>
    </xf>
    <xf numFmtId="0" fontId="91" fillId="0" borderId="18" xfId="136" applyFont="1" applyFill="1" applyBorder="1" applyAlignment="1">
      <alignment horizontal="left"/>
    </xf>
    <xf numFmtId="180" fontId="91" fillId="0" borderId="18" xfId="153" applyNumberFormat="1" applyFont="1" applyFill="1" applyBorder="1" applyAlignment="1">
      <alignment vertical="center"/>
    </xf>
    <xf numFmtId="180" fontId="77" fillId="0" borderId="0" xfId="139" applyNumberFormat="1" applyFont="1" applyFill="1" applyBorder="1" applyAlignment="1">
      <alignment horizontal="left" wrapText="1"/>
    </xf>
    <xf numFmtId="0" fontId="77" fillId="0" borderId="0" xfId="113" applyFont="1" applyFill="1" applyAlignment="1">
      <alignment vertical="center"/>
    </xf>
    <xf numFmtId="0" fontId="79" fillId="0" borderId="0" xfId="126" applyFont="1">
      <alignment vertical="center"/>
    </xf>
    <xf numFmtId="0" fontId="80" fillId="0" borderId="0" xfId="119" applyFont="1" applyAlignment="1">
      <alignment vertical="center"/>
    </xf>
    <xf numFmtId="0" fontId="80" fillId="0" borderId="18" xfId="119" applyFont="1" applyBorder="1" applyAlignment="1">
      <alignment horizontal="center" vertical="center" wrapText="1"/>
    </xf>
    <xf numFmtId="0" fontId="80" fillId="0" borderId="18" xfId="107" applyFont="1" applyBorder="1" applyAlignment="1">
      <alignment horizontal="center" vertical="center" wrapText="1"/>
    </xf>
    <xf numFmtId="0" fontId="80" fillId="0" borderId="68" xfId="119" applyFont="1" applyBorder="1" applyAlignment="1">
      <alignment horizontal="center" vertical="center" wrapText="1"/>
    </xf>
    <xf numFmtId="0" fontId="80" fillId="0" borderId="56" xfId="119" applyFont="1" applyBorder="1" applyAlignment="1">
      <alignment horizontal="center" vertical="center" wrapText="1"/>
    </xf>
    <xf numFmtId="49" fontId="80" fillId="0" borderId="16" xfId="119" applyNumberFormat="1" applyFont="1" applyFill="1" applyBorder="1" applyAlignment="1" applyProtection="1">
      <alignment horizontal="center" vertical="center" wrapText="1"/>
    </xf>
    <xf numFmtId="49" fontId="80" fillId="0" borderId="21" xfId="119" applyNumberFormat="1" applyFont="1" applyFill="1" applyBorder="1" applyAlignment="1" applyProtection="1">
      <alignment horizontal="center" vertical="center" wrapText="1"/>
    </xf>
    <xf numFmtId="49" fontId="80" fillId="0" borderId="72" xfId="119" applyNumberFormat="1" applyFont="1" applyFill="1" applyBorder="1" applyAlignment="1" applyProtection="1">
      <alignment horizontal="center" vertical="center" wrapText="1"/>
    </xf>
    <xf numFmtId="0" fontId="80" fillId="0" borderId="65" xfId="148" applyFont="1" applyBorder="1" applyAlignment="1">
      <alignment horizontal="center" vertical="center"/>
    </xf>
    <xf numFmtId="0" fontId="80" fillId="0" borderId="26" xfId="124" applyFont="1" applyBorder="1" applyAlignment="1">
      <alignment vertical="center"/>
    </xf>
    <xf numFmtId="0" fontId="79" fillId="0" borderId="153" xfId="126" applyFont="1" applyBorder="1">
      <alignment vertical="center"/>
    </xf>
    <xf numFmtId="0" fontId="80" fillId="0" borderId="24" xfId="124" applyNumberFormat="1" applyFont="1" applyFill="1" applyBorder="1" applyAlignment="1">
      <alignment horizontal="right" vertical="center"/>
    </xf>
    <xf numFmtId="0" fontId="80" fillId="0" borderId="163" xfId="119" applyNumberFormat="1" applyFont="1" applyFill="1" applyBorder="1" applyAlignment="1">
      <alignment horizontal="right" vertical="center" wrapText="1"/>
    </xf>
    <xf numFmtId="0" fontId="80" fillId="0" borderId="24" xfId="119" applyNumberFormat="1" applyFont="1" applyFill="1" applyBorder="1" applyAlignment="1">
      <alignment horizontal="right" vertical="center" wrapText="1"/>
    </xf>
    <xf numFmtId="0" fontId="80" fillId="0" borderId="55" xfId="119" applyNumberFormat="1" applyFont="1" applyFill="1" applyBorder="1" applyAlignment="1">
      <alignment horizontal="right" vertical="center" wrapText="1"/>
    </xf>
    <xf numFmtId="0" fontId="80" fillId="0" borderId="57" xfId="148" applyFont="1" applyBorder="1" applyAlignment="1">
      <alignment horizontal="center" vertical="center"/>
    </xf>
    <xf numFmtId="0" fontId="80" fillId="0" borderId="131" xfId="119" applyFont="1" applyBorder="1" applyAlignment="1">
      <alignment horizontal="left" vertical="center" wrapText="1"/>
    </xf>
    <xf numFmtId="0" fontId="80" fillId="0" borderId="129" xfId="119" applyNumberFormat="1" applyFont="1" applyFill="1" applyBorder="1" applyAlignment="1">
      <alignment horizontal="right" vertical="center" wrapText="1"/>
    </xf>
    <xf numFmtId="0" fontId="80" fillId="0" borderId="18" xfId="119" applyNumberFormat="1" applyFont="1" applyFill="1" applyBorder="1" applyAlignment="1">
      <alignment horizontal="right" vertical="center" wrapText="1"/>
    </xf>
    <xf numFmtId="0" fontId="80" fillId="0" borderId="68" xfId="119" applyNumberFormat="1" applyFont="1" applyFill="1" applyBorder="1" applyAlignment="1">
      <alignment horizontal="right" vertical="center" wrapText="1"/>
    </xf>
    <xf numFmtId="0" fontId="80" fillId="0" borderId="56" xfId="119" applyNumberFormat="1" applyFont="1" applyFill="1" applyBorder="1" applyAlignment="1">
      <alignment horizontal="right" vertical="center" wrapText="1"/>
    </xf>
    <xf numFmtId="0" fontId="80" fillId="0" borderId="58" xfId="148" applyFont="1" applyBorder="1" applyAlignment="1">
      <alignment horizontal="center" vertical="center"/>
    </xf>
    <xf numFmtId="0" fontId="80" fillId="0" borderId="59" xfId="124" applyFont="1" applyFill="1" applyBorder="1" applyAlignment="1">
      <alignment vertical="center"/>
    </xf>
    <xf numFmtId="0" fontId="80" fillId="0" borderId="144" xfId="124" applyNumberFormat="1" applyFont="1" applyFill="1" applyBorder="1" applyAlignment="1">
      <alignment horizontal="right" vertical="center"/>
    </xf>
    <xf numFmtId="0" fontId="80" fillId="0" borderId="27" xfId="124" applyNumberFormat="1" applyFont="1" applyFill="1" applyBorder="1" applyAlignment="1">
      <alignment horizontal="right" vertical="center"/>
    </xf>
    <xf numFmtId="0" fontId="80" fillId="0" borderId="164" xfId="124" applyNumberFormat="1" applyFont="1" applyFill="1" applyBorder="1" applyAlignment="1">
      <alignment horizontal="right" vertical="center"/>
    </xf>
    <xf numFmtId="0" fontId="80" fillId="0" borderId="28" xfId="124" applyNumberFormat="1" applyFont="1" applyFill="1" applyBorder="1" applyAlignment="1">
      <alignment horizontal="right" vertical="center"/>
    </xf>
    <xf numFmtId="0" fontId="80" fillId="0" borderId="149" xfId="148" applyFont="1" applyBorder="1" applyAlignment="1">
      <alignment horizontal="center" vertical="center"/>
    </xf>
    <xf numFmtId="0" fontId="80" fillId="26" borderId="34" xfId="107" applyNumberFormat="1" applyFont="1" applyFill="1" applyBorder="1" applyAlignment="1">
      <alignment horizontal="right" vertical="center" wrapText="1"/>
    </xf>
    <xf numFmtId="0" fontId="80" fillId="0" borderId="34" xfId="107" applyNumberFormat="1" applyFont="1" applyFill="1" applyBorder="1" applyAlignment="1">
      <alignment horizontal="right" vertical="center" wrapText="1"/>
    </xf>
    <xf numFmtId="0" fontId="80" fillId="26" borderId="165" xfId="107" applyNumberFormat="1" applyFont="1" applyFill="1" applyBorder="1" applyAlignment="1">
      <alignment horizontal="right" vertical="center" wrapText="1"/>
    </xf>
    <xf numFmtId="0" fontId="80" fillId="0" borderId="161" xfId="107" applyNumberFormat="1" applyFont="1" applyFill="1" applyBorder="1" applyAlignment="1">
      <alignment horizontal="right" vertical="center" wrapText="1"/>
    </xf>
    <xf numFmtId="0" fontId="80" fillId="0" borderId="0" xfId="124" applyFont="1" applyFill="1" applyAlignment="1">
      <alignment vertical="center"/>
    </xf>
    <xf numFmtId="0" fontId="79" fillId="0" borderId="0" xfId="124" applyFont="1" applyFill="1" applyAlignment="1">
      <alignment horizontal="center" vertical="center"/>
    </xf>
    <xf numFmtId="0" fontId="79" fillId="0" borderId="0" xfId="124" applyFont="1" applyFill="1" applyAlignment="1">
      <alignment vertical="center"/>
    </xf>
    <xf numFmtId="49" fontId="80" fillId="0" borderId="27" xfId="119" applyNumberFormat="1" applyFont="1" applyFill="1" applyBorder="1" applyAlignment="1" applyProtection="1">
      <alignment horizontal="center" vertical="center" wrapText="1"/>
    </xf>
    <xf numFmtId="49" fontId="80" fillId="0" borderId="146" xfId="119" applyNumberFormat="1" applyFont="1" applyFill="1" applyBorder="1" applyAlignment="1" applyProtection="1">
      <alignment horizontal="center" vertical="center" wrapText="1"/>
    </xf>
    <xf numFmtId="0" fontId="80" fillId="0" borderId="24" xfId="124" applyFont="1" applyBorder="1" applyAlignment="1">
      <alignment vertical="center"/>
    </xf>
    <xf numFmtId="0" fontId="80" fillId="0" borderId="18" xfId="119" applyFont="1" applyBorder="1" applyAlignment="1">
      <alignment horizontal="left" vertical="center" wrapText="1"/>
    </xf>
    <xf numFmtId="0" fontId="79" fillId="0" borderId="159" xfId="126" applyFont="1" applyBorder="1">
      <alignment vertical="center"/>
    </xf>
    <xf numFmtId="0" fontId="80" fillId="0" borderId="15" xfId="119" applyNumberFormat="1" applyFont="1" applyFill="1" applyBorder="1" applyAlignment="1">
      <alignment horizontal="right" vertical="center" wrapText="1"/>
    </xf>
    <xf numFmtId="0" fontId="80" fillId="0" borderId="27" xfId="124" applyFont="1" applyFill="1" applyBorder="1" applyAlignment="1">
      <alignment vertical="center"/>
    </xf>
    <xf numFmtId="0" fontId="80" fillId="0" borderId="18" xfId="124" applyNumberFormat="1" applyFont="1" applyFill="1" applyBorder="1" applyAlignment="1">
      <alignment horizontal="right" vertical="center"/>
    </xf>
    <xf numFmtId="0" fontId="80" fillId="0" borderId="15" xfId="124" applyNumberFormat="1" applyFont="1" applyFill="1" applyBorder="1" applyAlignment="1">
      <alignment horizontal="right" vertical="center"/>
    </xf>
    <xf numFmtId="0" fontId="80" fillId="0" borderId="33" xfId="148" applyFont="1" applyBorder="1" applyAlignment="1">
      <alignment horizontal="center" vertical="center"/>
    </xf>
    <xf numFmtId="0" fontId="80" fillId="26" borderId="150" xfId="107" applyNumberFormat="1" applyFont="1" applyFill="1" applyBorder="1" applyAlignment="1">
      <alignment horizontal="right" vertical="center" wrapText="1"/>
    </xf>
    <xf numFmtId="0" fontId="80" fillId="0" borderId="150" xfId="107" applyNumberFormat="1" applyFont="1" applyFill="1" applyBorder="1" applyAlignment="1">
      <alignment horizontal="right" vertical="center" wrapText="1"/>
    </xf>
    <xf numFmtId="0" fontId="80" fillId="0" borderId="167" xfId="107" applyNumberFormat="1" applyFont="1" applyFill="1" applyBorder="1" applyAlignment="1">
      <alignment horizontal="right" vertical="center" wrapText="1"/>
    </xf>
    <xf numFmtId="0" fontId="80" fillId="0" borderId="68" xfId="119" applyFont="1" applyFill="1" applyBorder="1" applyAlignment="1">
      <alignment horizontal="center" vertical="center" wrapText="1"/>
    </xf>
    <xf numFmtId="0" fontId="80" fillId="0" borderId="72" xfId="119" applyFont="1" applyFill="1" applyBorder="1" applyAlignment="1">
      <alignment horizontal="center" vertical="center" wrapText="1"/>
    </xf>
    <xf numFmtId="0" fontId="80" fillId="0" borderId="21" xfId="119" applyFont="1" applyBorder="1" applyAlignment="1">
      <alignment horizontal="center" vertical="center" wrapText="1"/>
    </xf>
    <xf numFmtId="0" fontId="80" fillId="0" borderId="16" xfId="107" applyFont="1" applyBorder="1" applyAlignment="1">
      <alignment horizontal="center" vertical="center" wrapText="1"/>
    </xf>
    <xf numFmtId="0" fontId="80" fillId="0" borderId="72" xfId="119" applyFont="1" applyBorder="1" applyAlignment="1">
      <alignment horizontal="center" vertical="center" wrapText="1"/>
    </xf>
    <xf numFmtId="49" fontId="80" fillId="0" borderId="0" xfId="119" applyNumberFormat="1" applyFont="1" applyFill="1" applyBorder="1" applyAlignment="1" applyProtection="1">
      <alignment horizontal="center" vertical="center" wrapText="1"/>
    </xf>
    <xf numFmtId="49" fontId="80" fillId="0" borderId="14" xfId="119" applyNumberFormat="1" applyFont="1" applyFill="1" applyBorder="1" applyAlignment="1" applyProtection="1">
      <alignment horizontal="center" vertical="center" wrapText="1"/>
    </xf>
    <xf numFmtId="49" fontId="80" fillId="0" borderId="73" xfId="119" applyNumberFormat="1" applyFont="1" applyFill="1" applyBorder="1" applyAlignment="1" applyProtection="1">
      <alignment horizontal="center" vertical="center" wrapText="1"/>
    </xf>
    <xf numFmtId="49" fontId="80" fillId="0" borderId="165" xfId="119" applyNumberFormat="1" applyFont="1" applyFill="1" applyBorder="1" applyAlignment="1" applyProtection="1">
      <alignment horizontal="center" vertical="center" wrapText="1"/>
    </xf>
    <xf numFmtId="0" fontId="80" fillId="0" borderId="166" xfId="124" applyFont="1" applyBorder="1" applyAlignment="1">
      <alignment vertical="center"/>
    </xf>
    <xf numFmtId="0" fontId="80" fillId="0" borderId="201" xfId="124" applyNumberFormat="1" applyFont="1" applyFill="1" applyBorder="1" applyAlignment="1">
      <alignment vertical="center"/>
    </xf>
    <xf numFmtId="0" fontId="80" fillId="0" borderId="153" xfId="119" applyNumberFormat="1" applyFont="1" applyFill="1" applyBorder="1" applyAlignment="1">
      <alignment vertical="center" wrapText="1"/>
    </xf>
    <xf numFmtId="0" fontId="80" fillId="0" borderId="202" xfId="119" applyNumberFormat="1" applyFont="1" applyFill="1" applyBorder="1" applyAlignment="1">
      <alignment vertical="center" wrapText="1"/>
    </xf>
    <xf numFmtId="180" fontId="80" fillId="0" borderId="163" xfId="119" applyNumberFormat="1" applyFont="1" applyFill="1" applyBorder="1" applyAlignment="1">
      <alignment vertical="center" wrapText="1"/>
    </xf>
    <xf numFmtId="180" fontId="80" fillId="0" borderId="24" xfId="119" applyNumberFormat="1" applyFont="1" applyFill="1" applyBorder="1" applyAlignment="1">
      <alignment vertical="center" wrapText="1"/>
    </xf>
    <xf numFmtId="180" fontId="80" fillId="0" borderId="55" xfId="119" applyNumberFormat="1" applyFont="1" applyFill="1" applyBorder="1" applyAlignment="1">
      <alignment vertical="center" wrapText="1"/>
    </xf>
    <xf numFmtId="0" fontId="80" fillId="0" borderId="203" xfId="119" applyNumberFormat="1" applyFont="1" applyFill="1" applyBorder="1" applyAlignment="1">
      <alignment vertical="center" wrapText="1"/>
    </xf>
    <xf numFmtId="0" fontId="80" fillId="0" borderId="129" xfId="119" applyNumberFormat="1" applyFont="1" applyFill="1" applyBorder="1" applyAlignment="1">
      <alignment vertical="center" wrapText="1"/>
    </xf>
    <xf numFmtId="0" fontId="80" fillId="0" borderId="143" xfId="119" applyNumberFormat="1" applyFont="1" applyFill="1" applyBorder="1" applyAlignment="1">
      <alignment vertical="center" wrapText="1"/>
    </xf>
    <xf numFmtId="180" fontId="80" fillId="0" borderId="68" xfId="119" applyNumberFormat="1" applyFont="1" applyFill="1" applyBorder="1" applyAlignment="1">
      <alignment vertical="center" wrapText="1"/>
    </xf>
    <xf numFmtId="180" fontId="80" fillId="0" borderId="129" xfId="119" applyNumberFormat="1" applyFont="1" applyFill="1" applyBorder="1" applyAlignment="1">
      <alignment vertical="center" wrapText="1"/>
    </xf>
    <xf numFmtId="180" fontId="80" fillId="0" borderId="56" xfId="119" applyNumberFormat="1" applyFont="1" applyFill="1" applyBorder="1" applyAlignment="1">
      <alignment vertical="center" wrapText="1"/>
    </xf>
    <xf numFmtId="180" fontId="80" fillId="0" borderId="18" xfId="119" applyNumberFormat="1" applyFont="1" applyFill="1" applyBorder="1" applyAlignment="1">
      <alignment vertical="center" wrapText="1"/>
    </xf>
    <xf numFmtId="0" fontId="80" fillId="0" borderId="204" xfId="124" applyNumberFormat="1" applyFont="1" applyFill="1" applyBorder="1" applyAlignment="1">
      <alignment vertical="center"/>
    </xf>
    <xf numFmtId="0" fontId="80" fillId="0" borderId="205" xfId="124" applyNumberFormat="1" applyFont="1" applyFill="1" applyBorder="1" applyAlignment="1">
      <alignment vertical="center"/>
    </xf>
    <xf numFmtId="0" fontId="80" fillId="0" borderId="145" xfId="124" applyNumberFormat="1" applyFont="1" applyFill="1" applyBorder="1" applyAlignment="1">
      <alignment vertical="center"/>
    </xf>
    <xf numFmtId="180" fontId="80" fillId="26" borderId="164" xfId="124" applyNumberFormat="1" applyFont="1" applyFill="1" applyBorder="1" applyAlignment="1">
      <alignment vertical="center"/>
    </xf>
    <xf numFmtId="180" fontId="80" fillId="0" borderId="27" xfId="124" applyNumberFormat="1" applyFont="1" applyFill="1" applyBorder="1" applyAlignment="1">
      <alignment vertical="center"/>
    </xf>
    <xf numFmtId="180" fontId="80" fillId="0" borderId="28" xfId="124" applyNumberFormat="1" applyFont="1" applyFill="1" applyBorder="1" applyAlignment="1">
      <alignment vertical="center"/>
    </xf>
    <xf numFmtId="0" fontId="80" fillId="0" borderId="187" xfId="124" applyNumberFormat="1" applyFont="1" applyFill="1" applyBorder="1" applyAlignment="1">
      <alignment vertical="center"/>
    </xf>
    <xf numFmtId="0" fontId="80" fillId="0" borderId="131" xfId="124" applyFont="1" applyFill="1" applyBorder="1" applyAlignment="1">
      <alignment vertical="center"/>
    </xf>
    <xf numFmtId="0" fontId="80" fillId="0" borderId="206" xfId="119" applyNumberFormat="1" applyFont="1" applyFill="1" applyBorder="1" applyAlignment="1">
      <alignment vertical="center" wrapText="1"/>
    </xf>
    <xf numFmtId="0" fontId="80" fillId="0" borderId="207" xfId="119" applyNumberFormat="1" applyFont="1" applyFill="1" applyBorder="1" applyAlignment="1">
      <alignment vertical="center" wrapText="1"/>
    </xf>
    <xf numFmtId="0" fontId="80" fillId="0" borderId="148" xfId="119" applyNumberFormat="1" applyFont="1" applyFill="1" applyBorder="1" applyAlignment="1">
      <alignment vertical="center" wrapText="1"/>
    </xf>
    <xf numFmtId="180" fontId="80" fillId="0" borderId="21" xfId="119" applyNumberFormat="1" applyFont="1" applyFill="1" applyBorder="1" applyAlignment="1">
      <alignment vertical="center" wrapText="1"/>
    </xf>
    <xf numFmtId="180" fontId="80" fillId="0" borderId="16" xfId="119" applyNumberFormat="1" applyFont="1" applyFill="1" applyBorder="1" applyAlignment="1">
      <alignment vertical="center" wrapText="1"/>
    </xf>
    <xf numFmtId="180" fontId="80" fillId="0" borderId="72" xfId="119" applyNumberFormat="1" applyFont="1" applyFill="1" applyBorder="1" applyAlignment="1">
      <alignment vertical="center" wrapText="1"/>
    </xf>
    <xf numFmtId="0" fontId="80" fillId="0" borderId="66" xfId="148" applyFont="1" applyBorder="1" applyAlignment="1">
      <alignment horizontal="center" vertical="center"/>
    </xf>
    <xf numFmtId="0" fontId="80" fillId="0" borderId="144" xfId="124" applyNumberFormat="1" applyFont="1" applyFill="1" applyBorder="1" applyAlignment="1">
      <alignment vertical="center"/>
    </xf>
    <xf numFmtId="180" fontId="80" fillId="0" borderId="164" xfId="124" applyNumberFormat="1" applyFont="1" applyFill="1" applyBorder="1" applyAlignment="1">
      <alignment vertical="center"/>
    </xf>
    <xf numFmtId="0" fontId="80" fillId="0" borderId="66" xfId="148" applyFont="1" applyFill="1" applyBorder="1" applyAlignment="1">
      <alignment horizontal="center" vertical="center"/>
    </xf>
    <xf numFmtId="0" fontId="80" fillId="0" borderId="55" xfId="124" applyFont="1" applyFill="1" applyBorder="1" applyAlignment="1">
      <alignment vertical="center"/>
    </xf>
    <xf numFmtId="0" fontId="80" fillId="0" borderId="65" xfId="124" applyNumberFormat="1" applyFont="1" applyFill="1" applyBorder="1" applyAlignment="1">
      <alignment vertical="center"/>
    </xf>
    <xf numFmtId="0" fontId="80" fillId="0" borderId="4" xfId="124" applyNumberFormat="1" applyFont="1" applyFill="1" applyBorder="1" applyAlignment="1">
      <alignment vertical="center"/>
    </xf>
    <xf numFmtId="0" fontId="80" fillId="0" borderId="55" xfId="124" applyNumberFormat="1" applyFont="1" applyFill="1" applyBorder="1" applyAlignment="1">
      <alignment vertical="center"/>
    </xf>
    <xf numFmtId="0" fontId="80" fillId="0" borderId="209" xfId="124" applyNumberFormat="1" applyFont="1" applyFill="1" applyBorder="1" applyAlignment="1">
      <alignment vertical="center"/>
    </xf>
    <xf numFmtId="0" fontId="80" fillId="0" borderId="210" xfId="119" applyNumberFormat="1" applyFont="1" applyFill="1" applyBorder="1" applyAlignment="1">
      <alignment vertical="center" wrapText="1"/>
    </xf>
    <xf numFmtId="0" fontId="80" fillId="0" borderId="57" xfId="148" applyFont="1" applyFill="1" applyBorder="1" applyAlignment="1">
      <alignment horizontal="center" vertical="center"/>
    </xf>
    <xf numFmtId="0" fontId="80" fillId="0" borderId="56" xfId="126" applyFont="1" applyFill="1" applyBorder="1" applyAlignment="1">
      <alignment vertical="center"/>
    </xf>
    <xf numFmtId="0" fontId="80" fillId="0" borderId="68" xfId="124" applyNumberFormat="1" applyFont="1" applyFill="1" applyBorder="1" applyAlignment="1">
      <alignment vertical="center"/>
    </xf>
    <xf numFmtId="0" fontId="80" fillId="0" borderId="18" xfId="124" applyNumberFormat="1" applyFont="1" applyFill="1" applyBorder="1" applyAlignment="1">
      <alignment vertical="center"/>
    </xf>
    <xf numFmtId="0" fontId="80" fillId="0" borderId="56" xfId="124" applyNumberFormat="1" applyFont="1" applyFill="1" applyBorder="1" applyAlignment="1">
      <alignment vertical="center"/>
    </xf>
    <xf numFmtId="0" fontId="80" fillId="0" borderId="211" xfId="119" applyNumberFormat="1" applyFont="1" applyFill="1" applyBorder="1" applyAlignment="1">
      <alignment vertical="center" wrapText="1"/>
    </xf>
    <xf numFmtId="0" fontId="80" fillId="0" borderId="212" xfId="119" applyNumberFormat="1" applyFont="1" applyFill="1" applyBorder="1" applyAlignment="1">
      <alignment vertical="center" wrapText="1"/>
    </xf>
    <xf numFmtId="0" fontId="80" fillId="0" borderId="213" xfId="124" applyNumberFormat="1" applyFont="1" applyFill="1" applyBorder="1" applyAlignment="1">
      <alignment vertical="center"/>
    </xf>
    <xf numFmtId="0" fontId="80" fillId="0" borderId="56" xfId="124" applyFont="1" applyFill="1" applyBorder="1" applyAlignment="1">
      <alignment vertical="center"/>
    </xf>
    <xf numFmtId="0" fontId="80" fillId="0" borderId="72" xfId="126" applyFont="1" applyFill="1" applyBorder="1" applyAlignment="1">
      <alignment vertical="center"/>
    </xf>
    <xf numFmtId="0" fontId="80" fillId="0" borderId="20" xfId="124" applyNumberFormat="1" applyFont="1" applyFill="1" applyBorder="1" applyAlignment="1">
      <alignment vertical="center"/>
    </xf>
    <xf numFmtId="0" fontId="80" fillId="0" borderId="214" xfId="119" applyNumberFormat="1" applyFont="1" applyFill="1" applyBorder="1" applyAlignment="1">
      <alignment vertical="center" wrapText="1"/>
    </xf>
    <xf numFmtId="0" fontId="80" fillId="0" borderId="147" xfId="119" applyNumberFormat="1" applyFont="1" applyFill="1" applyBorder="1" applyAlignment="1">
      <alignment vertical="center" wrapText="1"/>
    </xf>
    <xf numFmtId="0" fontId="80" fillId="0" borderId="215" xfId="119" applyNumberFormat="1" applyFont="1" applyFill="1" applyBorder="1" applyAlignment="1">
      <alignment vertical="center" wrapText="1"/>
    </xf>
    <xf numFmtId="0" fontId="80" fillId="0" borderId="28" xfId="126" applyFont="1" applyFill="1" applyBorder="1" applyAlignment="1">
      <alignment vertical="center"/>
    </xf>
    <xf numFmtId="0" fontId="80" fillId="0" borderId="164" xfId="124" applyNumberFormat="1" applyFont="1" applyFill="1" applyBorder="1" applyAlignment="1">
      <alignment vertical="center"/>
    </xf>
    <xf numFmtId="0" fontId="80" fillId="0" borderId="27" xfId="124" applyNumberFormat="1" applyFont="1" applyFill="1" applyBorder="1" applyAlignment="1">
      <alignment vertical="center"/>
    </xf>
    <xf numFmtId="0" fontId="80" fillId="0" borderId="161" xfId="124" applyNumberFormat="1" applyFont="1" applyFill="1" applyBorder="1" applyAlignment="1">
      <alignment vertical="center"/>
    </xf>
    <xf numFmtId="0" fontId="80" fillId="0" borderId="216" xfId="124" applyNumberFormat="1" applyFont="1" applyFill="1" applyBorder="1" applyAlignment="1">
      <alignment vertical="center"/>
    </xf>
    <xf numFmtId="0" fontId="80" fillId="0" borderId="217" xfId="124" applyNumberFormat="1" applyFont="1" applyFill="1" applyBorder="1" applyAlignment="1">
      <alignment vertical="center"/>
    </xf>
    <xf numFmtId="0" fontId="81" fillId="0" borderId="27" xfId="0" applyFont="1" applyBorder="1"/>
    <xf numFmtId="0" fontId="80" fillId="0" borderId="58" xfId="148" applyFont="1" applyFill="1" applyBorder="1" applyAlignment="1">
      <alignment horizontal="center" vertical="center"/>
    </xf>
    <xf numFmtId="180" fontId="80" fillId="0" borderId="71" xfId="124" applyNumberFormat="1" applyFont="1" applyFill="1" applyBorder="1" applyAlignment="1">
      <alignment vertical="center"/>
    </xf>
    <xf numFmtId="0" fontId="80" fillId="0" borderId="165" xfId="124" applyNumberFormat="1" applyFont="1" applyFill="1" applyBorder="1" applyAlignment="1">
      <alignment vertical="center"/>
    </xf>
    <xf numFmtId="0" fontId="80" fillId="0" borderId="71" xfId="124" applyNumberFormat="1" applyFont="1" applyFill="1" applyBorder="1" applyAlignment="1">
      <alignment vertical="center"/>
    </xf>
    <xf numFmtId="0" fontId="80" fillId="0" borderId="34" xfId="124" applyNumberFormat="1" applyFont="1" applyFill="1" applyBorder="1" applyAlignment="1">
      <alignment vertical="center"/>
    </xf>
    <xf numFmtId="0" fontId="80" fillId="0" borderId="33" xfId="124" applyNumberFormat="1" applyFont="1" applyFill="1" applyBorder="1" applyAlignment="1">
      <alignment vertical="center"/>
    </xf>
    <xf numFmtId="0" fontId="80" fillId="0" borderId="218" xfId="124" applyNumberFormat="1" applyFont="1" applyFill="1" applyBorder="1" applyAlignment="1">
      <alignment vertical="center"/>
    </xf>
    <xf numFmtId="0" fontId="80" fillId="0" borderId="0" xfId="0" applyFont="1" applyAlignment="1"/>
    <xf numFmtId="180" fontId="80" fillId="0" borderId="15" xfId="124" applyNumberFormat="1" applyFont="1" applyFill="1" applyBorder="1" applyAlignment="1">
      <alignment vertical="center"/>
    </xf>
    <xf numFmtId="180" fontId="80" fillId="0" borderId="65" xfId="119" applyNumberFormat="1" applyFont="1" applyFill="1" applyBorder="1" applyAlignment="1">
      <alignment vertical="center" wrapText="1"/>
    </xf>
    <xf numFmtId="180" fontId="80" fillId="0" borderId="15" xfId="119" applyNumberFormat="1" applyFont="1" applyFill="1" applyBorder="1" applyAlignment="1">
      <alignment vertical="center" wrapText="1"/>
    </xf>
    <xf numFmtId="180" fontId="80" fillId="0" borderId="74" xfId="119" applyNumberFormat="1" applyFont="1" applyFill="1" applyBorder="1" applyAlignment="1">
      <alignment vertical="center" wrapText="1"/>
    </xf>
    <xf numFmtId="180" fontId="80" fillId="0" borderId="22" xfId="119" applyNumberFormat="1" applyFont="1" applyFill="1" applyBorder="1" applyAlignment="1">
      <alignment vertical="center" wrapText="1"/>
    </xf>
    <xf numFmtId="0" fontId="80" fillId="0" borderId="68" xfId="0" applyFont="1" applyBorder="1" applyAlignment="1"/>
    <xf numFmtId="180" fontId="80" fillId="0" borderId="56" xfId="124" applyNumberFormat="1" applyFont="1" applyFill="1" applyBorder="1" applyAlignment="1">
      <alignment vertical="center"/>
    </xf>
    <xf numFmtId="0" fontId="80" fillId="0" borderId="21" xfId="0" applyFont="1" applyBorder="1" applyAlignment="1"/>
    <xf numFmtId="0" fontId="80" fillId="0" borderId="164" xfId="0" applyFont="1" applyBorder="1" applyAlignment="1"/>
    <xf numFmtId="0" fontId="80" fillId="0" borderId="33" xfId="148" applyFont="1" applyFill="1" applyBorder="1" applyAlignment="1">
      <alignment horizontal="center" vertical="center"/>
    </xf>
    <xf numFmtId="180" fontId="80" fillId="0" borderId="0" xfId="0" applyNumberFormat="1" applyFont="1" applyAlignment="1"/>
    <xf numFmtId="180" fontId="80" fillId="0" borderId="34" xfId="107" applyNumberFormat="1" applyFont="1" applyFill="1" applyBorder="1" applyAlignment="1">
      <alignment vertical="center" wrapText="1"/>
    </xf>
    <xf numFmtId="180" fontId="80" fillId="0" borderId="161" xfId="107" applyNumberFormat="1" applyFont="1" applyFill="1" applyBorder="1" applyAlignment="1">
      <alignment vertical="center" wrapText="1"/>
    </xf>
    <xf numFmtId="180" fontId="80" fillId="26" borderId="165" xfId="107" applyNumberFormat="1" applyFont="1" applyFill="1" applyBorder="1" applyAlignment="1">
      <alignment vertical="center" wrapText="1"/>
    </xf>
    <xf numFmtId="0" fontId="80" fillId="0" borderId="166" xfId="124" applyFont="1" applyFill="1" applyBorder="1" applyAlignment="1">
      <alignment vertical="center"/>
    </xf>
    <xf numFmtId="0" fontId="104" fillId="0" borderId="0" xfId="107" applyFont="1" applyFill="1" applyAlignment="1">
      <alignment vertical="center"/>
    </xf>
    <xf numFmtId="0" fontId="104" fillId="0" borderId="16" xfId="107" applyFont="1" applyFill="1" applyBorder="1" applyAlignment="1">
      <alignment horizontal="center" vertical="center"/>
    </xf>
    <xf numFmtId="0" fontId="104" fillId="0" borderId="16" xfId="107" applyFont="1" applyFill="1" applyBorder="1" applyAlignment="1">
      <alignment horizontal="center" vertical="center" wrapText="1"/>
    </xf>
    <xf numFmtId="49" fontId="80" fillId="0" borderId="15" xfId="107" applyNumberFormat="1" applyFont="1" applyBorder="1" applyAlignment="1">
      <alignment horizontal="center" vertical="center" wrapText="1"/>
    </xf>
    <xf numFmtId="49" fontId="80" fillId="0" borderId="15" xfId="107" applyNumberFormat="1" applyFont="1" applyBorder="1" applyAlignment="1">
      <alignment horizontal="center" vertical="center"/>
    </xf>
    <xf numFmtId="49" fontId="80" fillId="0" borderId="15" xfId="107" applyNumberFormat="1" applyFont="1" applyFill="1" applyBorder="1" applyAlignment="1">
      <alignment horizontal="center" vertical="center"/>
    </xf>
    <xf numFmtId="0" fontId="80" fillId="0" borderId="18" xfId="107" applyFont="1" applyBorder="1" applyAlignment="1">
      <alignment vertical="center"/>
    </xf>
    <xf numFmtId="0" fontId="80" fillId="0" borderId="18" xfId="107" quotePrefix="1" applyNumberFormat="1" applyFont="1" applyBorder="1" applyAlignment="1">
      <alignment vertical="center"/>
    </xf>
    <xf numFmtId="0" fontId="80" fillId="0" borderId="18" xfId="107" quotePrefix="1" applyFont="1" applyBorder="1" applyAlignment="1">
      <alignment horizontal="right" vertical="center"/>
    </xf>
    <xf numFmtId="0" fontId="80" fillId="0" borderId="18" xfId="107" quotePrefix="1" applyFont="1" applyFill="1" applyBorder="1" applyAlignment="1">
      <alignment vertical="center"/>
    </xf>
    <xf numFmtId="0" fontId="79" fillId="0" borderId="0" xfId="126" applyFont="1" applyFill="1">
      <alignment vertical="center"/>
    </xf>
    <xf numFmtId="0" fontId="80" fillId="0" borderId="0" xfId="162" applyFont="1" applyFill="1" applyAlignment="1">
      <alignment horizontal="left"/>
    </xf>
    <xf numFmtId="0" fontId="80" fillId="0" borderId="0" xfId="107" applyFont="1" applyFill="1" applyAlignment="1">
      <alignment horizontal="left"/>
    </xf>
    <xf numFmtId="0" fontId="80" fillId="0" borderId="0" xfId="119" applyFont="1" applyFill="1"/>
    <xf numFmtId="0" fontId="80" fillId="0" borderId="0" xfId="126" applyFont="1" applyFill="1">
      <alignment vertical="center"/>
    </xf>
    <xf numFmtId="0" fontId="80" fillId="0" borderId="0" xfId="107" applyFont="1" applyFill="1" applyBorder="1"/>
    <xf numFmtId="0" fontId="80" fillId="0" borderId="18" xfId="119" applyFont="1" applyFill="1" applyBorder="1" applyAlignment="1">
      <alignment horizontal="center" vertical="center" wrapText="1"/>
    </xf>
    <xf numFmtId="0" fontId="80" fillId="0" borderId="18" xfId="107" applyFont="1" applyFill="1" applyBorder="1" applyAlignment="1">
      <alignment horizontal="center" vertical="center" wrapText="1"/>
    </xf>
    <xf numFmtId="0" fontId="80" fillId="0" borderId="65" xfId="107" applyNumberFormat="1" applyFont="1" applyFill="1" applyBorder="1" applyAlignment="1" applyProtection="1">
      <alignment horizontal="center" vertical="center"/>
    </xf>
    <xf numFmtId="205" fontId="80" fillId="0" borderId="24" xfId="126" applyNumberFormat="1" applyFont="1" applyFill="1" applyBorder="1" applyAlignment="1">
      <alignment horizontal="center"/>
    </xf>
    <xf numFmtId="205" fontId="80" fillId="0" borderId="24" xfId="126" applyNumberFormat="1" applyFont="1" applyFill="1" applyBorder="1" applyAlignment="1"/>
    <xf numFmtId="205" fontId="80" fillId="0" borderId="24" xfId="107" applyNumberFormat="1" applyFont="1" applyFill="1" applyBorder="1" applyAlignment="1">
      <alignment vertical="center" wrapText="1"/>
    </xf>
    <xf numFmtId="205" fontId="80" fillId="0" borderId="24" xfId="119" applyNumberFormat="1" applyFont="1" applyFill="1" applyBorder="1" applyAlignment="1">
      <alignment vertical="center" wrapText="1"/>
    </xf>
    <xf numFmtId="205" fontId="80" fillId="0" borderId="163" xfId="119" applyNumberFormat="1" applyFont="1" applyFill="1" applyBorder="1" applyAlignment="1">
      <alignment vertical="center" wrapText="1"/>
    </xf>
    <xf numFmtId="205" fontId="80" fillId="0" borderId="24" xfId="196" applyNumberFormat="1" applyFont="1" applyFill="1" applyBorder="1" applyAlignment="1">
      <alignment vertical="center" wrapText="1"/>
    </xf>
    <xf numFmtId="205" fontId="80" fillId="0" borderId="55" xfId="119" applyNumberFormat="1" applyFont="1" applyFill="1" applyBorder="1" applyAlignment="1" applyProtection="1">
      <alignment vertical="center" wrapText="1"/>
    </xf>
    <xf numFmtId="0" fontId="80" fillId="0" borderId="57" xfId="107" applyNumberFormat="1" applyFont="1" applyFill="1" applyBorder="1" applyAlignment="1" applyProtection="1">
      <alignment horizontal="center" vertical="center"/>
    </xf>
    <xf numFmtId="205" fontId="80" fillId="0" borderId="18" xfId="126" applyNumberFormat="1" applyFont="1" applyFill="1" applyBorder="1" applyAlignment="1"/>
    <xf numFmtId="205" fontId="80" fillId="0" borderId="18" xfId="107" applyNumberFormat="1" applyFont="1" applyFill="1" applyBorder="1" applyAlignment="1">
      <alignment vertical="center" wrapText="1"/>
    </xf>
    <xf numFmtId="205" fontId="80" fillId="0" borderId="18" xfId="119" applyNumberFormat="1" applyFont="1" applyFill="1" applyBorder="1" applyAlignment="1">
      <alignment vertical="center" wrapText="1"/>
    </xf>
    <xf numFmtId="205" fontId="80" fillId="0" borderId="68" xfId="119" applyNumberFormat="1" applyFont="1" applyFill="1" applyBorder="1" applyAlignment="1">
      <alignment vertical="center" wrapText="1"/>
    </xf>
    <xf numFmtId="205" fontId="80" fillId="0" borderId="18" xfId="196" applyNumberFormat="1" applyFont="1" applyFill="1" applyBorder="1" applyAlignment="1">
      <alignment vertical="center" wrapText="1"/>
    </xf>
    <xf numFmtId="205" fontId="80" fillId="0" borderId="56" xfId="119" applyNumberFormat="1" applyFont="1" applyFill="1" applyBorder="1" applyAlignment="1" applyProtection="1">
      <alignment vertical="center" wrapText="1"/>
    </xf>
    <xf numFmtId="0" fontId="80" fillId="0" borderId="16" xfId="126" applyFont="1" applyFill="1" applyBorder="1" applyAlignment="1">
      <alignment horizontal="center" vertical="center" wrapText="1"/>
    </xf>
    <xf numFmtId="205" fontId="80" fillId="0" borderId="129" xfId="126" applyNumberFormat="1" applyFont="1" applyFill="1" applyBorder="1" applyAlignment="1"/>
    <xf numFmtId="205" fontId="80" fillId="0" borderId="129" xfId="107" applyNumberFormat="1" applyFont="1" applyFill="1" applyBorder="1" applyAlignment="1">
      <alignment vertical="center" wrapText="1"/>
    </xf>
    <xf numFmtId="205" fontId="80" fillId="0" borderId="129" xfId="119" applyNumberFormat="1" applyFont="1" applyFill="1" applyBorder="1" applyAlignment="1">
      <alignment vertical="center" wrapText="1"/>
    </xf>
    <xf numFmtId="205" fontId="80" fillId="0" borderId="129" xfId="196" applyNumberFormat="1" applyFont="1" applyFill="1" applyBorder="1" applyAlignment="1">
      <alignment vertical="center" wrapText="1"/>
    </xf>
    <xf numFmtId="0" fontId="80" fillId="0" borderId="27" xfId="126" applyFont="1" applyFill="1" applyBorder="1" applyAlignment="1">
      <alignment horizontal="center" vertical="center" wrapText="1"/>
    </xf>
    <xf numFmtId="205" fontId="80" fillId="0" borderId="144" xfId="126" applyNumberFormat="1" applyFont="1" applyFill="1" applyBorder="1" applyAlignment="1"/>
    <xf numFmtId="205" fontId="80" fillId="0" borderId="27" xfId="119" applyNumberFormat="1" applyFont="1" applyFill="1" applyBorder="1" applyAlignment="1">
      <alignment vertical="center" wrapText="1"/>
    </xf>
    <xf numFmtId="205" fontId="80" fillId="0" borderId="144" xfId="119" applyNumberFormat="1" applyFont="1" applyFill="1" applyBorder="1" applyAlignment="1">
      <alignment vertical="center" wrapText="1"/>
    </xf>
    <xf numFmtId="205" fontId="80" fillId="0" borderId="164" xfId="119" applyNumberFormat="1" applyFont="1" applyFill="1" applyBorder="1" applyAlignment="1">
      <alignment vertical="center" wrapText="1"/>
    </xf>
    <xf numFmtId="205" fontId="80" fillId="0" borderId="28" xfId="119" applyNumberFormat="1" applyFont="1" applyFill="1" applyBorder="1" applyAlignment="1">
      <alignment vertical="center" wrapText="1"/>
    </xf>
    <xf numFmtId="0" fontId="80" fillId="0" borderId="18" xfId="126" applyFont="1" applyFill="1" applyBorder="1" applyAlignment="1">
      <alignment horizontal="center" vertical="center" wrapText="1"/>
    </xf>
    <xf numFmtId="205" fontId="80" fillId="0" borderId="56" xfId="119" applyNumberFormat="1" applyFont="1" applyFill="1" applyBorder="1" applyAlignment="1">
      <alignment vertical="center" wrapText="1"/>
    </xf>
    <xf numFmtId="205" fontId="80" fillId="0" borderId="18" xfId="126" applyNumberFormat="1" applyFont="1" applyFill="1" applyBorder="1" applyAlignment="1">
      <alignment vertical="center"/>
    </xf>
    <xf numFmtId="205" fontId="80" fillId="0" borderId="24" xfId="126" applyNumberFormat="1" applyFont="1" applyFill="1" applyBorder="1" applyAlignment="1">
      <alignment vertical="center"/>
    </xf>
    <xf numFmtId="0" fontId="80" fillId="0" borderId="146" xfId="107" applyNumberFormat="1" applyFont="1" applyFill="1" applyBorder="1" applyAlignment="1" applyProtection="1">
      <alignment horizontal="center" vertical="center"/>
    </xf>
    <xf numFmtId="205" fontId="80" fillId="0" borderId="147" xfId="126" applyNumberFormat="1" applyFont="1" applyFill="1" applyBorder="1" applyAlignment="1"/>
    <xf numFmtId="205" fontId="80" fillId="0" borderId="147" xfId="107" applyNumberFormat="1" applyFont="1" applyFill="1" applyBorder="1" applyAlignment="1">
      <alignment vertical="center" wrapText="1"/>
    </xf>
    <xf numFmtId="205" fontId="80" fillId="0" borderId="147" xfId="119" applyNumberFormat="1" applyFont="1" applyFill="1" applyBorder="1" applyAlignment="1">
      <alignment vertical="center" wrapText="1"/>
    </xf>
    <xf numFmtId="205" fontId="80" fillId="0" borderId="16" xfId="119" applyNumberFormat="1" applyFont="1" applyFill="1" applyBorder="1" applyAlignment="1">
      <alignment vertical="center" wrapText="1"/>
    </xf>
    <xf numFmtId="205" fontId="80" fillId="0" borderId="72" xfId="119" applyNumberFormat="1" applyFont="1" applyFill="1" applyBorder="1" applyAlignment="1">
      <alignment vertical="center" wrapText="1"/>
    </xf>
    <xf numFmtId="0" fontId="80" fillId="0" borderId="149" xfId="107" applyNumberFormat="1" applyFont="1" applyFill="1" applyBorder="1" applyAlignment="1" applyProtection="1">
      <alignment horizontal="center" vertical="center"/>
    </xf>
    <xf numFmtId="205" fontId="80" fillId="0" borderId="151" xfId="126" applyNumberFormat="1" applyFont="1" applyFill="1" applyBorder="1" applyAlignment="1"/>
    <xf numFmtId="205" fontId="80" fillId="0" borderId="151" xfId="107" applyNumberFormat="1" applyFont="1" applyFill="1" applyBorder="1" applyAlignment="1">
      <alignment vertical="center" wrapText="1"/>
    </xf>
    <xf numFmtId="205" fontId="80" fillId="0" borderId="151" xfId="119" applyNumberFormat="1" applyFont="1" applyFill="1" applyBorder="1" applyAlignment="1">
      <alignment vertical="center" wrapText="1"/>
    </xf>
    <xf numFmtId="205" fontId="80" fillId="0" borderId="150" xfId="119" applyNumberFormat="1" applyFont="1" applyFill="1" applyBorder="1" applyAlignment="1">
      <alignment vertical="center" wrapText="1"/>
    </xf>
    <xf numFmtId="205" fontId="80" fillId="0" borderId="151" xfId="196" applyNumberFormat="1" applyFont="1" applyFill="1" applyBorder="1" applyAlignment="1">
      <alignment vertical="center" wrapText="1"/>
    </xf>
    <xf numFmtId="205" fontId="80" fillId="0" borderId="156" xfId="119" applyNumberFormat="1" applyFont="1" applyFill="1" applyBorder="1" applyAlignment="1">
      <alignment vertical="center" wrapText="1"/>
    </xf>
    <xf numFmtId="205" fontId="80" fillId="0" borderId="153" xfId="126" applyNumberFormat="1" applyFont="1" applyFill="1" applyBorder="1" applyAlignment="1">
      <alignment vertical="center"/>
    </xf>
    <xf numFmtId="205" fontId="80" fillId="0" borderId="153" xfId="196" applyNumberFormat="1" applyFont="1" applyFill="1" applyBorder="1" applyAlignment="1">
      <alignment vertical="center" wrapText="1"/>
    </xf>
    <xf numFmtId="0" fontId="80" fillId="0" borderId="18" xfId="126" applyFont="1" applyFill="1" applyBorder="1" applyAlignment="1">
      <alignment vertical="center" wrapText="1"/>
    </xf>
    <xf numFmtId="0" fontId="80" fillId="0" borderId="34" xfId="126" applyFont="1" applyFill="1" applyBorder="1" applyAlignment="1">
      <alignment vertical="center" wrapText="1"/>
    </xf>
    <xf numFmtId="205" fontId="80" fillId="0" borderId="144" xfId="196" applyNumberFormat="1" applyFont="1" applyFill="1" applyBorder="1" applyAlignment="1">
      <alignment vertical="center" wrapText="1"/>
    </xf>
    <xf numFmtId="205" fontId="80" fillId="0" borderId="153" xfId="119" applyNumberFormat="1" applyFont="1" applyFill="1" applyBorder="1" applyAlignment="1">
      <alignment vertical="center" wrapText="1"/>
    </xf>
    <xf numFmtId="205" fontId="80" fillId="0" borderId="129" xfId="126" applyNumberFormat="1" applyFont="1" applyFill="1" applyBorder="1" applyAlignment="1">
      <alignment vertical="center"/>
    </xf>
    <xf numFmtId="0" fontId="80" fillId="0" borderId="14" xfId="126" applyFont="1" applyFill="1" applyBorder="1" applyAlignment="1">
      <alignment vertical="center" wrapText="1"/>
    </xf>
    <xf numFmtId="205" fontId="80" fillId="0" borderId="15" xfId="119" applyNumberFormat="1" applyFont="1" applyFill="1" applyBorder="1" applyAlignment="1">
      <alignment vertical="center" wrapText="1"/>
    </xf>
    <xf numFmtId="0" fontId="80" fillId="0" borderId="15" xfId="126" applyFont="1" applyFill="1" applyBorder="1" applyAlignment="1">
      <alignment vertical="center" wrapText="1"/>
    </xf>
    <xf numFmtId="0" fontId="80" fillId="0" borderId="14" xfId="126" applyFont="1" applyFill="1" applyBorder="1" applyAlignment="1">
      <alignment horizontal="center" vertical="center" wrapText="1"/>
    </xf>
    <xf numFmtId="205" fontId="80" fillId="0" borderId="147" xfId="126" applyNumberFormat="1" applyFont="1" applyFill="1" applyBorder="1" applyAlignment="1">
      <alignment vertical="center"/>
    </xf>
    <xf numFmtId="205" fontId="80" fillId="0" borderId="147" xfId="196" applyNumberFormat="1" applyFont="1" applyFill="1" applyBorder="1" applyAlignment="1">
      <alignment vertical="center" wrapText="1"/>
    </xf>
    <xf numFmtId="205" fontId="80" fillId="0" borderId="150" xfId="196" applyNumberFormat="1" applyFont="1" applyFill="1" applyBorder="1" applyAlignment="1">
      <alignment vertical="center" wrapText="1"/>
    </xf>
    <xf numFmtId="205" fontId="80" fillId="0" borderId="151" xfId="126" applyNumberFormat="1" applyFont="1" applyFill="1" applyBorder="1" applyAlignment="1">
      <alignment vertical="center"/>
    </xf>
    <xf numFmtId="0" fontId="80" fillId="0" borderId="34" xfId="107" applyNumberFormat="1" applyFont="1" applyFill="1" applyBorder="1" applyAlignment="1" applyProtection="1">
      <alignment horizontal="center" vertical="center"/>
    </xf>
    <xf numFmtId="205" fontId="80" fillId="0" borderId="154" xfId="126" applyNumberFormat="1" applyFont="1" applyFill="1" applyBorder="1" applyAlignment="1"/>
    <xf numFmtId="205" fontId="80" fillId="0" borderId="154" xfId="107" applyNumberFormat="1" applyFont="1" applyFill="1" applyBorder="1" applyAlignment="1">
      <alignment vertical="center" wrapText="1"/>
    </xf>
    <xf numFmtId="205" fontId="80" fillId="0" borderId="154" xfId="119" applyNumberFormat="1" applyFont="1" applyFill="1" applyBorder="1" applyAlignment="1">
      <alignment vertical="center" wrapText="1"/>
    </xf>
    <xf numFmtId="205" fontId="80" fillId="0" borderId="34" xfId="196" applyNumberFormat="1" applyFont="1" applyFill="1" applyBorder="1" applyAlignment="1">
      <alignment vertical="center" wrapText="1"/>
    </xf>
    <xf numFmtId="205" fontId="80" fillId="0" borderId="154" xfId="126" applyNumberFormat="1" applyFont="1" applyFill="1" applyBorder="1" applyAlignment="1">
      <alignment vertical="center"/>
    </xf>
    <xf numFmtId="205" fontId="80" fillId="0" borderId="154" xfId="196" applyNumberFormat="1" applyFont="1" applyFill="1" applyBorder="1" applyAlignment="1">
      <alignment vertical="center" wrapText="1"/>
    </xf>
    <xf numFmtId="205" fontId="80" fillId="0" borderId="161" xfId="119" applyNumberFormat="1" applyFont="1" applyFill="1" applyBorder="1" applyAlignment="1">
      <alignment vertical="center" wrapText="1"/>
    </xf>
    <xf numFmtId="49" fontId="80" fillId="0" borderId="0" xfId="107" applyNumberFormat="1" applyFont="1" applyFill="1" applyBorder="1" applyAlignment="1" applyProtection="1">
      <alignment horizontal="center" vertical="center"/>
    </xf>
    <xf numFmtId="0" fontId="80" fillId="0" borderId="0" xfId="107" applyFont="1" applyFill="1" applyAlignment="1">
      <alignment horizontal="left" vertical="center"/>
    </xf>
    <xf numFmtId="0" fontId="80" fillId="0" borderId="0" xfId="119" applyFont="1" applyFill="1" applyAlignment="1" applyProtection="1">
      <alignment horizontal="left" vertical="center"/>
      <protection locked="0"/>
    </xf>
    <xf numFmtId="0" fontId="80" fillId="0" borderId="0" xfId="119" applyFont="1" applyFill="1" applyAlignment="1" applyProtection="1">
      <alignment horizontal="center" vertical="center" wrapText="1"/>
      <protection locked="0"/>
    </xf>
    <xf numFmtId="0" fontId="80" fillId="0" borderId="0" xfId="124" applyFont="1" applyFill="1" applyAlignment="1">
      <alignment horizontal="center" vertical="center"/>
    </xf>
    <xf numFmtId="0" fontId="80" fillId="0" borderId="0" xfId="119" applyFont="1" applyFill="1" applyAlignment="1">
      <alignment horizontal="center" vertical="center" wrapText="1"/>
    </xf>
    <xf numFmtId="0" fontId="80" fillId="0" borderId="0" xfId="119" applyFont="1" applyFill="1" applyAlignment="1" applyProtection="1">
      <alignment horizontal="left" vertical="center"/>
    </xf>
    <xf numFmtId="0" fontId="80" fillId="0" borderId="0" xfId="119" applyFont="1" applyFill="1" applyAlignment="1">
      <alignment horizontal="left" vertical="center" wrapText="1"/>
    </xf>
    <xf numFmtId="0" fontId="80" fillId="0" borderId="0" xfId="124" applyFont="1" applyFill="1" applyAlignment="1">
      <alignment horizontal="left" vertical="center"/>
    </xf>
    <xf numFmtId="0" fontId="80" fillId="0" borderId="0" xfId="126" applyFont="1" applyFill="1" applyAlignment="1">
      <alignment horizontal="left"/>
    </xf>
    <xf numFmtId="43" fontId="80" fillId="0" borderId="0" xfId="196" applyFont="1" applyFill="1" applyAlignment="1"/>
    <xf numFmtId="0" fontId="80" fillId="0" borderId="24" xfId="119" applyFont="1" applyFill="1" applyBorder="1" applyAlignment="1">
      <alignment horizontal="center" vertical="center" wrapText="1"/>
    </xf>
    <xf numFmtId="205" fontId="80" fillId="0" borderId="24" xfId="107" applyNumberFormat="1" applyFont="1" applyFill="1" applyBorder="1" applyAlignment="1">
      <alignment horizontal="right" vertical="center" wrapText="1"/>
    </xf>
    <xf numFmtId="205" fontId="80" fillId="0" borderId="24" xfId="119" applyNumberFormat="1" applyFont="1" applyFill="1" applyBorder="1" applyAlignment="1">
      <alignment horizontal="right" vertical="center" wrapText="1"/>
    </xf>
    <xf numFmtId="205" fontId="80" fillId="0" borderId="24" xfId="196" applyNumberFormat="1" applyFont="1" applyFill="1" applyBorder="1" applyAlignment="1">
      <alignment horizontal="right" vertical="center" wrapText="1"/>
    </xf>
    <xf numFmtId="205" fontId="80" fillId="0" borderId="24" xfId="119" applyNumberFormat="1" applyFont="1" applyFill="1" applyBorder="1" applyAlignment="1" applyProtection="1">
      <alignment horizontal="right" vertical="center" wrapText="1"/>
    </xf>
    <xf numFmtId="0" fontId="80" fillId="0" borderId="24" xfId="126" applyFont="1" applyFill="1" applyBorder="1" applyAlignment="1">
      <alignment horizontal="right" vertical="center"/>
    </xf>
    <xf numFmtId="0" fontId="80" fillId="0" borderId="55" xfId="126" applyFont="1" applyFill="1" applyBorder="1" applyAlignment="1">
      <alignment horizontal="right" vertical="center"/>
    </xf>
    <xf numFmtId="205" fontId="80" fillId="0" borderId="18" xfId="126" applyNumberFormat="1" applyFont="1" applyFill="1" applyBorder="1" applyAlignment="1">
      <alignment horizontal="right"/>
    </xf>
    <xf numFmtId="205" fontId="80" fillId="0" borderId="18" xfId="107" applyNumberFormat="1" applyFont="1" applyFill="1" applyBorder="1" applyAlignment="1">
      <alignment horizontal="right" vertical="center" wrapText="1"/>
    </xf>
    <xf numFmtId="205" fontId="80" fillId="0" borderId="18" xfId="119" applyNumberFormat="1" applyFont="1" applyFill="1" applyBorder="1" applyAlignment="1">
      <alignment horizontal="right" vertical="center" wrapText="1"/>
    </xf>
    <xf numFmtId="205" fontId="80" fillId="0" borderId="18" xfId="196" applyNumberFormat="1" applyFont="1" applyFill="1" applyBorder="1" applyAlignment="1">
      <alignment horizontal="right" vertical="center" wrapText="1"/>
    </xf>
    <xf numFmtId="205" fontId="80" fillId="0" borderId="18" xfId="119" applyNumberFormat="1" applyFont="1" applyFill="1" applyBorder="1" applyAlignment="1" applyProtection="1">
      <alignment horizontal="right" vertical="center" wrapText="1"/>
    </xf>
    <xf numFmtId="0" fontId="80" fillId="0" borderId="18" xfId="126" applyFont="1" applyFill="1" applyBorder="1" applyAlignment="1">
      <alignment horizontal="right" vertical="center"/>
    </xf>
    <xf numFmtId="0" fontId="80" fillId="0" borderId="56" xfId="126" applyFont="1" applyFill="1" applyBorder="1" applyAlignment="1">
      <alignment horizontal="right" vertical="center"/>
    </xf>
    <xf numFmtId="205" fontId="80" fillId="0" borderId="129" xfId="126" applyNumberFormat="1" applyFont="1" applyFill="1" applyBorder="1" applyAlignment="1">
      <alignment horizontal="right"/>
    </xf>
    <xf numFmtId="205" fontId="80" fillId="0" borderId="129" xfId="107" applyNumberFormat="1" applyFont="1" applyFill="1" applyBorder="1" applyAlignment="1">
      <alignment horizontal="right" vertical="center" wrapText="1"/>
    </xf>
    <xf numFmtId="205" fontId="80" fillId="0" borderId="129" xfId="119" applyNumberFormat="1" applyFont="1" applyFill="1" applyBorder="1" applyAlignment="1">
      <alignment horizontal="right" vertical="center" wrapText="1"/>
    </xf>
    <xf numFmtId="205" fontId="80" fillId="0" borderId="129" xfId="119" applyNumberFormat="1" applyFont="1" applyFill="1" applyBorder="1" applyAlignment="1" applyProtection="1">
      <alignment horizontal="right" vertical="center" wrapText="1"/>
    </xf>
    <xf numFmtId="0" fontId="80" fillId="0" borderId="143" xfId="126" applyFont="1" applyFill="1" applyBorder="1" applyAlignment="1">
      <alignment horizontal="right" vertical="center"/>
    </xf>
    <xf numFmtId="205" fontId="80" fillId="0" borderId="144" xfId="126" applyNumberFormat="1" applyFont="1" applyFill="1" applyBorder="1" applyAlignment="1">
      <alignment horizontal="right"/>
    </xf>
    <xf numFmtId="205" fontId="80" fillId="0" borderId="144" xfId="119" applyNumberFormat="1" applyFont="1" applyFill="1" applyBorder="1" applyAlignment="1">
      <alignment horizontal="right" vertical="center" wrapText="1"/>
    </xf>
    <xf numFmtId="205" fontId="80" fillId="0" borderId="27" xfId="119" applyNumberFormat="1" applyFont="1" applyFill="1" applyBorder="1" applyAlignment="1">
      <alignment horizontal="right" vertical="center" wrapText="1"/>
    </xf>
    <xf numFmtId="205" fontId="80" fillId="0" borderId="24" xfId="126" applyNumberFormat="1" applyFont="1" applyFill="1" applyBorder="1" applyAlignment="1">
      <alignment horizontal="right"/>
    </xf>
    <xf numFmtId="0" fontId="80" fillId="0" borderId="74" xfId="126" applyFont="1" applyFill="1" applyBorder="1" applyAlignment="1">
      <alignment horizontal="right" vertical="center"/>
    </xf>
    <xf numFmtId="205" fontId="80" fillId="0" borderId="18" xfId="126" applyNumberFormat="1" applyFont="1" applyFill="1" applyBorder="1" applyAlignment="1">
      <alignment horizontal="right" vertical="center"/>
    </xf>
    <xf numFmtId="205" fontId="80" fillId="0" borderId="24" xfId="126" applyNumberFormat="1" applyFont="1" applyFill="1" applyBorder="1" applyAlignment="1">
      <alignment horizontal="right" vertical="center"/>
    </xf>
    <xf numFmtId="205" fontId="80" fillId="0" borderId="144" xfId="107" applyNumberFormat="1" applyFont="1" applyFill="1" applyBorder="1" applyAlignment="1">
      <alignment horizontal="right" vertical="center" wrapText="1"/>
    </xf>
    <xf numFmtId="0" fontId="80" fillId="0" borderId="58" xfId="107" applyNumberFormat="1" applyFont="1" applyFill="1" applyBorder="1" applyAlignment="1" applyProtection="1">
      <alignment horizontal="center" vertical="center"/>
    </xf>
    <xf numFmtId="0" fontId="80" fillId="0" borderId="34" xfId="126" applyFont="1" applyFill="1" applyBorder="1" applyAlignment="1">
      <alignment vertical="center"/>
    </xf>
    <xf numFmtId="205" fontId="80" fillId="0" borderId="154" xfId="126" applyNumberFormat="1" applyFont="1" applyFill="1" applyBorder="1" applyAlignment="1">
      <alignment horizontal="right"/>
    </xf>
    <xf numFmtId="205" fontId="80" fillId="0" borderId="154" xfId="107" applyNumberFormat="1" applyFont="1" applyFill="1" applyBorder="1" applyAlignment="1">
      <alignment horizontal="right" vertical="center" wrapText="1"/>
    </xf>
    <xf numFmtId="205" fontId="80" fillId="0" borderId="154" xfId="119" applyNumberFormat="1" applyFont="1" applyFill="1" applyBorder="1" applyAlignment="1">
      <alignment horizontal="right" vertical="center" wrapText="1"/>
    </xf>
    <xf numFmtId="205" fontId="80" fillId="0" borderId="34" xfId="119" applyNumberFormat="1" applyFont="1" applyFill="1" applyBorder="1" applyAlignment="1">
      <alignment horizontal="right" vertical="center" wrapText="1"/>
    </xf>
    <xf numFmtId="0" fontId="80" fillId="0" borderId="34" xfId="126" applyFont="1" applyFill="1" applyBorder="1" applyAlignment="1">
      <alignment horizontal="right" vertical="center"/>
    </xf>
    <xf numFmtId="0" fontId="80" fillId="0" borderId="161" xfId="126" applyFont="1" applyFill="1" applyBorder="1" applyAlignment="1">
      <alignment horizontal="right" vertical="center"/>
    </xf>
    <xf numFmtId="0" fontId="80" fillId="0" borderId="157" xfId="107" applyNumberFormat="1" applyFont="1" applyFill="1" applyBorder="1" applyAlignment="1" applyProtection="1">
      <alignment horizontal="center" vertical="center"/>
    </xf>
    <xf numFmtId="205" fontId="80" fillId="0" borderId="153" xfId="126" applyNumberFormat="1" applyFont="1" applyFill="1" applyBorder="1" applyAlignment="1">
      <alignment horizontal="right" vertical="center"/>
    </xf>
    <xf numFmtId="205" fontId="80" fillId="0" borderId="153" xfId="196" applyNumberFormat="1" applyFont="1" applyFill="1" applyBorder="1" applyAlignment="1">
      <alignment horizontal="right" vertical="center" wrapText="1"/>
    </xf>
    <xf numFmtId="0" fontId="80" fillId="0" borderId="158" xfId="107" applyNumberFormat="1" applyFont="1" applyFill="1" applyBorder="1" applyAlignment="1" applyProtection="1">
      <alignment horizontal="center" vertical="center"/>
    </xf>
    <xf numFmtId="205" fontId="80" fillId="0" borderId="129" xfId="196" applyNumberFormat="1" applyFont="1" applyFill="1" applyBorder="1" applyAlignment="1">
      <alignment horizontal="right" vertical="center" wrapText="1"/>
    </xf>
    <xf numFmtId="0" fontId="80" fillId="0" borderId="27" xfId="126" applyFont="1" applyFill="1" applyBorder="1" applyAlignment="1">
      <alignment vertical="center" wrapText="1"/>
    </xf>
    <xf numFmtId="205" fontId="80" fillId="0" borderId="144" xfId="196" applyNumberFormat="1" applyFont="1" applyFill="1" applyBorder="1" applyAlignment="1">
      <alignment horizontal="right" vertical="center" wrapText="1"/>
    </xf>
    <xf numFmtId="205" fontId="80" fillId="0" borderId="153" xfId="119" applyNumberFormat="1" applyFont="1" applyFill="1" applyBorder="1" applyAlignment="1">
      <alignment horizontal="right" vertical="center" wrapText="1"/>
    </xf>
    <xf numFmtId="205" fontId="80" fillId="0" borderId="129" xfId="126" applyNumberFormat="1" applyFont="1" applyFill="1" applyBorder="1" applyAlignment="1">
      <alignment horizontal="right" vertical="center"/>
    </xf>
    <xf numFmtId="205" fontId="80" fillId="0" borderId="144" xfId="126" applyNumberFormat="1" applyFont="1" applyFill="1" applyBorder="1" applyAlignment="1">
      <alignment horizontal="right" vertical="center"/>
    </xf>
    <xf numFmtId="0" fontId="80" fillId="0" borderId="162" xfId="107" applyNumberFormat="1" applyFont="1" applyFill="1" applyBorder="1" applyAlignment="1" applyProtection="1">
      <alignment horizontal="center" vertical="center"/>
    </xf>
    <xf numFmtId="205" fontId="80" fillId="0" borderId="34" xfId="196" applyNumberFormat="1" applyFont="1" applyFill="1" applyBorder="1" applyAlignment="1">
      <alignment horizontal="right" vertical="center" wrapText="1"/>
    </xf>
    <xf numFmtId="205" fontId="80" fillId="0" borderId="154" xfId="126" applyNumberFormat="1" applyFont="1" applyFill="1" applyBorder="1" applyAlignment="1">
      <alignment horizontal="right" vertical="center"/>
    </xf>
    <xf numFmtId="205" fontId="80" fillId="0" borderId="154" xfId="196" applyNumberFormat="1" applyFont="1" applyFill="1" applyBorder="1" applyAlignment="1">
      <alignment horizontal="right" vertical="center" wrapText="1"/>
    </xf>
    <xf numFmtId="0" fontId="80" fillId="0" borderId="33" xfId="107" applyNumberFormat="1" applyFont="1" applyFill="1" applyBorder="1" applyAlignment="1" applyProtection="1">
      <alignment horizontal="center" vertical="center"/>
    </xf>
    <xf numFmtId="205" fontId="80" fillId="0" borderId="159" xfId="119" applyNumberFormat="1" applyFont="1" applyFill="1" applyBorder="1" applyAlignment="1">
      <alignment horizontal="right" vertical="center" wrapText="1"/>
    </xf>
    <xf numFmtId="49" fontId="115" fillId="0" borderId="27" xfId="119" applyNumberFormat="1" applyFont="1" applyFill="1" applyBorder="1" applyAlignment="1" applyProtection="1">
      <alignment horizontal="center" vertical="center" wrapText="1"/>
    </xf>
    <xf numFmtId="0" fontId="115" fillId="0" borderId="56" xfId="126" applyFont="1" applyFill="1" applyBorder="1" applyAlignment="1">
      <alignment horizontal="center" vertical="center"/>
    </xf>
    <xf numFmtId="205" fontId="115" fillId="0" borderId="159" xfId="196" applyNumberFormat="1" applyFont="1" applyFill="1" applyBorder="1" applyAlignment="1">
      <alignment vertical="center" wrapText="1"/>
    </xf>
    <xf numFmtId="205" fontId="115" fillId="0" borderId="129" xfId="196" applyNumberFormat="1" applyFont="1" applyFill="1" applyBorder="1" applyAlignment="1">
      <alignment vertical="center" wrapText="1"/>
    </xf>
    <xf numFmtId="205" fontId="80" fillId="0" borderId="143" xfId="119" applyNumberFormat="1" applyFont="1" applyFill="1" applyBorder="1" applyAlignment="1" applyProtection="1">
      <alignment horizontal="right" vertical="center" wrapText="1"/>
    </xf>
    <xf numFmtId="205" fontId="115" fillId="0" borderId="144" xfId="119" applyNumberFormat="1" applyFont="1" applyFill="1" applyBorder="1" applyAlignment="1">
      <alignment vertical="center" wrapText="1"/>
    </xf>
    <xf numFmtId="205" fontId="80" fillId="0" borderId="143" xfId="119" applyNumberFormat="1" applyFont="1" applyFill="1" applyBorder="1" applyAlignment="1">
      <alignment horizontal="right" vertical="center" wrapText="1"/>
    </xf>
    <xf numFmtId="0" fontId="115" fillId="0" borderId="57" xfId="107" applyNumberFormat="1" applyFont="1" applyFill="1" applyBorder="1" applyAlignment="1" applyProtection="1">
      <alignment horizontal="center" vertical="center"/>
    </xf>
    <xf numFmtId="205" fontId="115" fillId="0" borderId="24" xfId="126" applyNumberFormat="1" applyFont="1" applyFill="1" applyBorder="1" applyAlignment="1">
      <alignment horizontal="right"/>
    </xf>
    <xf numFmtId="205" fontId="115" fillId="0" borderId="24" xfId="107" applyNumberFormat="1" applyFont="1" applyFill="1" applyBorder="1" applyAlignment="1">
      <alignment horizontal="right" vertical="center" wrapText="1"/>
    </xf>
    <xf numFmtId="205" fontId="115" fillId="0" borderId="24" xfId="119" applyNumberFormat="1" applyFont="1" applyFill="1" applyBorder="1" applyAlignment="1">
      <alignment horizontal="left" vertical="center" wrapText="1"/>
    </xf>
    <xf numFmtId="205" fontId="115" fillId="0" borderId="24" xfId="119" applyNumberFormat="1" applyFont="1" applyFill="1" applyBorder="1" applyAlignment="1">
      <alignment horizontal="right" vertical="center" wrapText="1"/>
    </xf>
    <xf numFmtId="205" fontId="115" fillId="0" borderId="24" xfId="196" applyNumberFormat="1" applyFont="1" applyFill="1" applyBorder="1" applyAlignment="1">
      <alignment horizontal="right" vertical="center" wrapText="1"/>
    </xf>
    <xf numFmtId="205" fontId="115" fillId="0" borderId="24" xfId="119" applyNumberFormat="1" applyFont="1" applyFill="1" applyBorder="1" applyAlignment="1" applyProtection="1">
      <alignment horizontal="right" vertical="center" wrapText="1"/>
    </xf>
    <xf numFmtId="0" fontId="79" fillId="0" borderId="24" xfId="126" applyFont="1" applyFill="1" applyBorder="1" applyAlignment="1">
      <alignment horizontal="right" vertical="center"/>
    </xf>
    <xf numFmtId="0" fontId="79" fillId="0" borderId="55" xfId="126" applyFont="1" applyFill="1" applyBorder="1" applyAlignment="1">
      <alignment horizontal="right" vertical="center"/>
    </xf>
    <xf numFmtId="205" fontId="115" fillId="0" borderId="18" xfId="126" applyNumberFormat="1" applyFont="1" applyFill="1" applyBorder="1" applyAlignment="1">
      <alignment horizontal="right"/>
    </xf>
    <xf numFmtId="205" fontId="115" fillId="0" borderId="18" xfId="107" applyNumberFormat="1" applyFont="1" applyFill="1" applyBorder="1" applyAlignment="1">
      <alignment horizontal="right" vertical="center" wrapText="1"/>
    </xf>
    <xf numFmtId="205" fontId="115" fillId="0" borderId="18" xfId="119" applyNumberFormat="1" applyFont="1" applyFill="1" applyBorder="1" applyAlignment="1">
      <alignment horizontal="left" vertical="center" wrapText="1"/>
    </xf>
    <xf numFmtId="205" fontId="115" fillId="0" borderId="18" xfId="119" applyNumberFormat="1" applyFont="1" applyFill="1" applyBorder="1" applyAlignment="1">
      <alignment horizontal="right" vertical="center" wrapText="1"/>
    </xf>
    <xf numFmtId="205" fontId="115" fillId="0" borderId="18" xfId="196" applyNumberFormat="1" applyFont="1" applyFill="1" applyBorder="1" applyAlignment="1">
      <alignment horizontal="right" vertical="center" wrapText="1"/>
    </xf>
    <xf numFmtId="205" fontId="115" fillId="0" borderId="18" xfId="119" applyNumberFormat="1" applyFont="1" applyFill="1" applyBorder="1" applyAlignment="1" applyProtection="1">
      <alignment horizontal="right" vertical="center" wrapText="1"/>
    </xf>
    <xf numFmtId="0" fontId="79" fillId="0" borderId="18" xfId="126" applyFont="1" applyFill="1" applyBorder="1" applyAlignment="1">
      <alignment horizontal="right" vertical="center"/>
    </xf>
    <xf numFmtId="0" fontId="79" fillId="0" borderId="56" xfId="126" applyFont="1" applyFill="1" applyBorder="1" applyAlignment="1">
      <alignment horizontal="right" vertical="center"/>
    </xf>
    <xf numFmtId="0" fontId="79" fillId="0" borderId="18" xfId="126" applyFont="1" applyFill="1" applyBorder="1" applyAlignment="1">
      <alignment horizontal="center" vertical="center" wrapText="1"/>
    </xf>
    <xf numFmtId="205" fontId="115" fillId="0" borderId="129" xfId="119" applyNumberFormat="1" applyFont="1" applyFill="1" applyBorder="1" applyAlignment="1">
      <alignment horizontal="right" vertical="center" wrapText="1"/>
    </xf>
    <xf numFmtId="205" fontId="115" fillId="0" borderId="129" xfId="119" applyNumberFormat="1" applyFont="1" applyFill="1" applyBorder="1" applyAlignment="1">
      <alignment vertical="center" wrapText="1"/>
    </xf>
    <xf numFmtId="205" fontId="115" fillId="0" borderId="143" xfId="119" applyNumberFormat="1" applyFont="1" applyFill="1" applyBorder="1" applyAlignment="1">
      <alignment horizontal="right" vertical="center" wrapText="1"/>
    </xf>
    <xf numFmtId="205" fontId="115" fillId="0" borderId="15" xfId="126" applyNumberFormat="1" applyFont="1" applyFill="1" applyBorder="1" applyAlignment="1">
      <alignment horizontal="right"/>
    </xf>
    <xf numFmtId="205" fontId="115" fillId="0" borderId="15" xfId="107" applyNumberFormat="1" applyFont="1" applyFill="1" applyBorder="1" applyAlignment="1">
      <alignment horizontal="right" vertical="center" wrapText="1"/>
    </xf>
    <xf numFmtId="205" fontId="115" fillId="0" borderId="15" xfId="119" applyNumberFormat="1" applyFont="1" applyFill="1" applyBorder="1" applyAlignment="1">
      <alignment horizontal="left" vertical="center" wrapText="1"/>
    </xf>
    <xf numFmtId="205" fontId="115" fillId="0" borderId="15" xfId="119" applyNumberFormat="1" applyFont="1" applyFill="1" applyBorder="1" applyAlignment="1">
      <alignment horizontal="right" vertical="center" wrapText="1"/>
    </xf>
    <xf numFmtId="205" fontId="115" fillId="0" borderId="15" xfId="196" applyNumberFormat="1" applyFont="1" applyFill="1" applyBorder="1" applyAlignment="1">
      <alignment horizontal="right" vertical="center" wrapText="1"/>
    </xf>
    <xf numFmtId="205" fontId="115" fillId="0" borderId="15" xfId="119" applyNumberFormat="1" applyFont="1" applyFill="1" applyBorder="1" applyAlignment="1" applyProtection="1">
      <alignment horizontal="right" vertical="center" wrapText="1"/>
    </xf>
    <xf numFmtId="0" fontId="79" fillId="0" borderId="15" xfId="126" applyFont="1" applyFill="1" applyBorder="1" applyAlignment="1">
      <alignment horizontal="right" vertical="center"/>
    </xf>
    <xf numFmtId="0" fontId="79" fillId="0" borderId="74" xfId="126" applyFont="1" applyFill="1" applyBorder="1" applyAlignment="1">
      <alignment horizontal="right" vertical="center"/>
    </xf>
    <xf numFmtId="205" fontId="115" fillId="0" borderId="144" xfId="119" applyNumberFormat="1" applyFont="1" applyFill="1" applyBorder="1" applyAlignment="1">
      <alignment horizontal="right" vertical="center" wrapText="1"/>
    </xf>
    <xf numFmtId="205" fontId="115" fillId="0" borderId="145" xfId="119" applyNumberFormat="1" applyFont="1" applyFill="1" applyBorder="1" applyAlignment="1">
      <alignment horizontal="right" vertical="center" wrapText="1"/>
    </xf>
    <xf numFmtId="205" fontId="115" fillId="0" borderId="153" xfId="126" applyNumberFormat="1" applyFont="1" applyFill="1" applyBorder="1" applyAlignment="1">
      <alignment vertical="center"/>
    </xf>
    <xf numFmtId="205" fontId="115" fillId="0" borderId="153" xfId="196" applyNumberFormat="1" applyFont="1" applyFill="1" applyBorder="1" applyAlignment="1">
      <alignment vertical="center" wrapText="1"/>
    </xf>
    <xf numFmtId="0" fontId="115" fillId="0" borderId="146" xfId="107" applyNumberFormat="1" applyFont="1" applyFill="1" applyBorder="1" applyAlignment="1" applyProtection="1">
      <alignment horizontal="center" vertical="center"/>
    </xf>
    <xf numFmtId="205" fontId="80" fillId="0" borderId="147" xfId="126" applyNumberFormat="1" applyFont="1" applyFill="1" applyBorder="1" applyAlignment="1">
      <alignment horizontal="right"/>
    </xf>
    <xf numFmtId="205" fontId="80" fillId="0" borderId="147" xfId="107" applyNumberFormat="1" applyFont="1" applyFill="1" applyBorder="1" applyAlignment="1">
      <alignment horizontal="right" vertical="center" wrapText="1"/>
    </xf>
    <xf numFmtId="205" fontId="80" fillId="0" borderId="147" xfId="119" applyNumberFormat="1" applyFont="1" applyFill="1" applyBorder="1" applyAlignment="1">
      <alignment horizontal="right" vertical="center" wrapText="1"/>
    </xf>
    <xf numFmtId="205" fontId="80" fillId="0" borderId="16" xfId="119" applyNumberFormat="1" applyFont="1" applyFill="1" applyBorder="1" applyAlignment="1">
      <alignment horizontal="right" vertical="center" wrapText="1"/>
    </xf>
    <xf numFmtId="205" fontId="80" fillId="0" borderId="148" xfId="119" applyNumberFormat="1" applyFont="1" applyFill="1" applyBorder="1" applyAlignment="1">
      <alignment horizontal="right" vertical="center" wrapText="1"/>
    </xf>
    <xf numFmtId="0" fontId="115" fillId="0" borderId="133" xfId="107" applyNumberFormat="1" applyFont="1" applyFill="1" applyBorder="1" applyAlignment="1" applyProtection="1">
      <alignment horizontal="center" vertical="center"/>
    </xf>
    <xf numFmtId="0" fontId="80" fillId="0" borderId="150" xfId="126" applyFont="1" applyFill="1" applyBorder="1" applyAlignment="1">
      <alignment vertical="center"/>
    </xf>
    <xf numFmtId="205" fontId="80" fillId="0" borderId="151" xfId="126" applyNumberFormat="1" applyFont="1" applyFill="1" applyBorder="1" applyAlignment="1">
      <alignment horizontal="right"/>
    </xf>
    <xf numFmtId="205" fontId="80" fillId="0" borderId="151" xfId="107" applyNumberFormat="1" applyFont="1" applyFill="1" applyBorder="1" applyAlignment="1">
      <alignment horizontal="right" vertical="center" wrapText="1"/>
    </xf>
    <xf numFmtId="205" fontId="80" fillId="0" borderId="151" xfId="119" applyNumberFormat="1" applyFont="1" applyFill="1" applyBorder="1" applyAlignment="1">
      <alignment horizontal="right" vertical="center" wrapText="1"/>
    </xf>
    <xf numFmtId="205" fontId="81" fillId="0" borderId="0" xfId="0" applyNumberFormat="1" applyFont="1"/>
    <xf numFmtId="205" fontId="115" fillId="0" borderId="151" xfId="196" applyNumberFormat="1" applyFont="1" applyFill="1" applyBorder="1" applyAlignment="1">
      <alignment vertical="center" wrapText="1"/>
    </xf>
    <xf numFmtId="0" fontId="80" fillId="0" borderId="150" xfId="126" applyFont="1" applyFill="1" applyBorder="1" applyAlignment="1">
      <alignment horizontal="right" vertical="center"/>
    </xf>
    <xf numFmtId="0" fontId="80" fillId="0" borderId="156" xfId="126" applyFont="1" applyFill="1" applyBorder="1" applyAlignment="1">
      <alignment horizontal="right" vertical="center"/>
    </xf>
    <xf numFmtId="205" fontId="80" fillId="0" borderId="143" xfId="196" applyNumberFormat="1" applyFont="1" applyFill="1" applyBorder="1" applyAlignment="1">
      <alignment horizontal="right" vertical="center" wrapText="1"/>
    </xf>
    <xf numFmtId="205" fontId="115" fillId="0" borderId="144" xfId="196" applyNumberFormat="1" applyFont="1" applyFill="1" applyBorder="1" applyAlignment="1">
      <alignment vertical="center" wrapText="1"/>
    </xf>
    <xf numFmtId="205" fontId="115" fillId="0" borderId="153" xfId="119" applyNumberFormat="1" applyFont="1" applyFill="1" applyBorder="1" applyAlignment="1">
      <alignment vertical="center" wrapText="1"/>
    </xf>
    <xf numFmtId="205" fontId="115" fillId="0" borderId="129" xfId="126" applyNumberFormat="1" applyFont="1" applyFill="1" applyBorder="1" applyAlignment="1">
      <alignment vertical="center"/>
    </xf>
    <xf numFmtId="205" fontId="80" fillId="0" borderId="143" xfId="126" applyNumberFormat="1" applyFont="1" applyFill="1" applyBorder="1" applyAlignment="1">
      <alignment horizontal="right" vertical="center"/>
    </xf>
    <xf numFmtId="205" fontId="80" fillId="0" borderId="147" xfId="126" applyNumberFormat="1" applyFont="1" applyFill="1" applyBorder="1" applyAlignment="1">
      <alignment horizontal="right" vertical="center"/>
    </xf>
    <xf numFmtId="205" fontId="80" fillId="0" borderId="147" xfId="196" applyNumberFormat="1" applyFont="1" applyFill="1" applyBorder="1" applyAlignment="1">
      <alignment horizontal="right" vertical="center" wrapText="1"/>
    </xf>
    <xf numFmtId="205" fontId="80" fillId="0" borderId="148" xfId="196" applyNumberFormat="1" applyFont="1" applyFill="1" applyBorder="1" applyAlignment="1">
      <alignment horizontal="right" vertical="center" wrapText="1"/>
    </xf>
    <xf numFmtId="205" fontId="80" fillId="0" borderId="150" xfId="196" applyNumberFormat="1" applyFont="1" applyFill="1" applyBorder="1" applyAlignment="1">
      <alignment horizontal="right" vertical="center" wrapText="1"/>
    </xf>
    <xf numFmtId="205" fontId="80" fillId="0" borderId="151" xfId="126" applyNumberFormat="1" applyFont="1" applyFill="1" applyBorder="1" applyAlignment="1">
      <alignment horizontal="right" vertical="center"/>
    </xf>
    <xf numFmtId="205" fontId="80" fillId="0" borderId="151" xfId="196" applyNumberFormat="1" applyFont="1" applyFill="1" applyBorder="1" applyAlignment="1">
      <alignment horizontal="right" vertical="center" wrapText="1"/>
    </xf>
    <xf numFmtId="205" fontId="80" fillId="0" borderId="152" xfId="196" applyNumberFormat="1" applyFont="1" applyFill="1" applyBorder="1" applyAlignment="1">
      <alignment horizontal="right" vertical="center" wrapText="1"/>
    </xf>
    <xf numFmtId="205" fontId="80" fillId="0" borderId="160" xfId="196" applyNumberFormat="1" applyFont="1" applyFill="1" applyBorder="1" applyAlignment="1">
      <alignment horizontal="right" vertical="center" wrapText="1"/>
    </xf>
    <xf numFmtId="0" fontId="97" fillId="0" borderId="0" xfId="0" applyFont="1" applyAlignment="1"/>
    <xf numFmtId="205" fontId="80" fillId="0" borderId="24" xfId="107" applyNumberFormat="1" applyFont="1" applyFill="1" applyBorder="1" applyAlignment="1">
      <alignment horizontal="center" vertical="center" wrapText="1"/>
    </xf>
    <xf numFmtId="205" fontId="80" fillId="0" borderId="24" xfId="119" applyNumberFormat="1" applyFont="1" applyFill="1" applyBorder="1" applyAlignment="1">
      <alignment horizontal="center" vertical="center" wrapText="1"/>
    </xf>
    <xf numFmtId="179" fontId="80" fillId="0" borderId="24" xfId="119" applyNumberFormat="1" applyFont="1" applyFill="1" applyBorder="1" applyAlignment="1">
      <alignment vertical="center" wrapText="1"/>
    </xf>
    <xf numFmtId="205" fontId="80" fillId="0" borderId="24" xfId="196" applyNumberFormat="1" applyFont="1" applyFill="1" applyBorder="1" applyAlignment="1">
      <alignment horizontal="center" vertical="center" wrapText="1"/>
    </xf>
    <xf numFmtId="205" fontId="80" fillId="0" borderId="18" xfId="107" applyNumberFormat="1" applyFont="1" applyFill="1" applyBorder="1" applyAlignment="1">
      <alignment horizontal="center" vertical="center" wrapText="1"/>
    </xf>
    <xf numFmtId="205" fontId="80" fillId="0" borderId="18" xfId="119" applyNumberFormat="1" applyFont="1" applyFill="1" applyBorder="1" applyAlignment="1">
      <alignment horizontal="center" vertical="center" wrapText="1"/>
    </xf>
    <xf numFmtId="179" fontId="80" fillId="0" borderId="18" xfId="119" applyNumberFormat="1" applyFont="1" applyFill="1" applyBorder="1" applyAlignment="1">
      <alignment vertical="center" wrapText="1"/>
    </xf>
    <xf numFmtId="205" fontId="80" fillId="0" borderId="18" xfId="196" applyNumberFormat="1" applyFont="1" applyFill="1" applyBorder="1" applyAlignment="1">
      <alignment horizontal="center" vertical="center" wrapText="1"/>
    </xf>
    <xf numFmtId="205" fontId="80" fillId="0" borderId="129" xfId="107" applyNumberFormat="1" applyFont="1" applyFill="1" applyBorder="1" applyAlignment="1">
      <alignment horizontal="center" vertical="center" wrapText="1"/>
    </xf>
    <xf numFmtId="205" fontId="80" fillId="0" borderId="129" xfId="119" applyNumberFormat="1" applyFont="1" applyFill="1" applyBorder="1" applyAlignment="1">
      <alignment horizontal="center" vertical="center" wrapText="1"/>
    </xf>
    <xf numFmtId="205" fontId="80" fillId="0" borderId="129" xfId="196" applyNumberFormat="1" applyFont="1" applyFill="1" applyBorder="1" applyAlignment="1">
      <alignment horizontal="center" vertical="center" wrapText="1"/>
    </xf>
    <xf numFmtId="205" fontId="80" fillId="0" borderId="143" xfId="119" applyNumberFormat="1" applyFont="1" applyFill="1" applyBorder="1" applyAlignment="1" applyProtection="1">
      <alignment vertical="center" wrapText="1"/>
    </xf>
    <xf numFmtId="180" fontId="80" fillId="0" borderId="27" xfId="119" applyNumberFormat="1" applyFont="1" applyFill="1" applyBorder="1" applyAlignment="1">
      <alignment vertical="center" wrapText="1"/>
    </xf>
    <xf numFmtId="179" fontId="80" fillId="0" borderId="27" xfId="119" applyNumberFormat="1" applyFont="1" applyFill="1" applyBorder="1" applyAlignment="1">
      <alignment vertical="center" wrapText="1"/>
    </xf>
    <xf numFmtId="205" fontId="80" fillId="0" borderId="145" xfId="119" applyNumberFormat="1" applyFont="1" applyFill="1" applyBorder="1" applyAlignment="1">
      <alignment vertical="center" wrapText="1"/>
    </xf>
    <xf numFmtId="205" fontId="80" fillId="0" borderId="143" xfId="119" applyNumberFormat="1" applyFont="1" applyFill="1" applyBorder="1" applyAlignment="1">
      <alignment vertical="center" wrapText="1"/>
    </xf>
    <xf numFmtId="205" fontId="80" fillId="0" borderId="144" xfId="107" applyNumberFormat="1" applyFont="1" applyFill="1" applyBorder="1" applyAlignment="1">
      <alignment vertical="center" wrapText="1"/>
    </xf>
    <xf numFmtId="179" fontId="80" fillId="0" borderId="34" xfId="119" applyNumberFormat="1" applyFont="1" applyFill="1" applyBorder="1" applyAlignment="1">
      <alignment vertical="center" wrapText="1"/>
    </xf>
    <xf numFmtId="205" fontId="80" fillId="0" borderId="155" xfId="119" applyNumberFormat="1" applyFont="1" applyFill="1" applyBorder="1" applyAlignment="1">
      <alignment vertical="center" wrapText="1"/>
    </xf>
    <xf numFmtId="0" fontId="79" fillId="0" borderId="18" xfId="126" applyFont="1" applyFill="1" applyBorder="1" applyAlignment="1">
      <alignment vertical="center" wrapText="1"/>
    </xf>
    <xf numFmtId="205" fontId="80" fillId="0" borderId="144" xfId="126" applyNumberFormat="1" applyFont="1" applyFill="1" applyBorder="1" applyAlignment="1">
      <alignment vertical="center"/>
    </xf>
    <xf numFmtId="179" fontId="80" fillId="0" borderId="34" xfId="196" applyNumberFormat="1" applyFont="1" applyFill="1" applyBorder="1" applyAlignment="1">
      <alignment vertical="center" wrapText="1"/>
    </xf>
    <xf numFmtId="43" fontId="80" fillId="0" borderId="0" xfId="196" applyFont="1" applyFill="1" applyAlignment="1" applyProtection="1">
      <alignment horizontal="left" vertical="center"/>
      <protection locked="0"/>
    </xf>
    <xf numFmtId="43" fontId="80" fillId="0" borderId="0" xfId="196" applyFont="1" applyFill="1" applyAlignment="1">
      <alignment horizontal="center" vertical="center" wrapText="1"/>
    </xf>
    <xf numFmtId="43" fontId="80" fillId="0" borderId="0" xfId="196" applyFont="1" applyFill="1" applyAlignment="1" applyProtection="1">
      <alignment horizontal="left" vertical="center"/>
    </xf>
    <xf numFmtId="43" fontId="80" fillId="0" borderId="0" xfId="196" applyFont="1" applyFill="1" applyAlignment="1" applyProtection="1">
      <alignment horizontal="center" vertical="center" wrapText="1"/>
      <protection locked="0"/>
    </xf>
    <xf numFmtId="43" fontId="80" fillId="0" borderId="0" xfId="196" applyFont="1" applyFill="1" applyBorder="1" applyAlignment="1" applyProtection="1">
      <alignment horizontal="left" vertical="center"/>
    </xf>
    <xf numFmtId="0" fontId="115" fillId="0" borderId="0" xfId="107" applyFont="1" applyFill="1"/>
    <xf numFmtId="0" fontId="79" fillId="0" borderId="0" xfId="0" applyFont="1" applyAlignment="1">
      <alignment horizontal="center"/>
    </xf>
    <xf numFmtId="205" fontId="115" fillId="0" borderId="14" xfId="119" applyNumberFormat="1" applyFont="1" applyFill="1" applyBorder="1" applyAlignment="1">
      <alignment vertical="center" wrapText="1"/>
    </xf>
    <xf numFmtId="205" fontId="115" fillId="0" borderId="18" xfId="119" applyNumberFormat="1" applyFont="1" applyFill="1" applyBorder="1" applyAlignment="1">
      <alignment vertical="center" wrapText="1"/>
    </xf>
    <xf numFmtId="205" fontId="80" fillId="0" borderId="68" xfId="107" applyNumberFormat="1" applyFont="1" applyFill="1" applyBorder="1" applyAlignment="1">
      <alignment vertical="center" wrapText="1"/>
    </xf>
    <xf numFmtId="205" fontId="115" fillId="0" borderId="15" xfId="126" applyNumberFormat="1" applyFont="1" applyFill="1" applyBorder="1" applyAlignment="1"/>
    <xf numFmtId="205" fontId="115" fillId="0" borderId="15" xfId="107" applyNumberFormat="1" applyFont="1" applyFill="1" applyBorder="1" applyAlignment="1">
      <alignment vertical="center" wrapText="1"/>
    </xf>
    <xf numFmtId="205" fontId="80" fillId="0" borderId="15" xfId="107" applyNumberFormat="1" applyFont="1" applyFill="1" applyBorder="1" applyAlignment="1">
      <alignment vertical="center" wrapText="1"/>
    </xf>
    <xf numFmtId="205" fontId="115" fillId="0" borderId="15" xfId="119" applyNumberFormat="1" applyFont="1" applyFill="1" applyBorder="1" applyAlignment="1">
      <alignment vertical="center" wrapText="1"/>
    </xf>
    <xf numFmtId="205" fontId="115" fillId="0" borderId="15" xfId="196" applyNumberFormat="1" applyFont="1" applyFill="1" applyBorder="1" applyAlignment="1">
      <alignment vertical="center" wrapText="1"/>
    </xf>
    <xf numFmtId="205" fontId="79" fillId="0" borderId="15" xfId="119" applyNumberFormat="1" applyFont="1" applyFill="1" applyBorder="1" applyAlignment="1">
      <alignment vertical="center" wrapText="1"/>
    </xf>
    <xf numFmtId="205" fontId="115" fillId="0" borderId="18" xfId="126" applyNumberFormat="1" applyFont="1" applyFill="1" applyBorder="1" applyAlignment="1"/>
    <xf numFmtId="205" fontId="115" fillId="0" borderId="18" xfId="107" applyNumberFormat="1" applyFont="1" applyFill="1" applyBorder="1" applyAlignment="1">
      <alignment vertical="center" wrapText="1"/>
    </xf>
    <xf numFmtId="205" fontId="115" fillId="0" borderId="18" xfId="196" applyNumberFormat="1" applyFont="1" applyFill="1" applyBorder="1" applyAlignment="1">
      <alignment vertical="center" wrapText="1"/>
    </xf>
    <xf numFmtId="205" fontId="79" fillId="0" borderId="18" xfId="119" applyNumberFormat="1" applyFont="1" applyFill="1" applyBorder="1" applyAlignment="1">
      <alignment vertical="center" wrapText="1"/>
    </xf>
    <xf numFmtId="205" fontId="80" fillId="0" borderId="148" xfId="119" applyNumberFormat="1" applyFont="1" applyFill="1" applyBorder="1" applyAlignment="1">
      <alignment vertical="center" wrapText="1"/>
    </xf>
    <xf numFmtId="205" fontId="80" fillId="0" borderId="152" xfId="119" applyNumberFormat="1" applyFont="1" applyFill="1" applyBorder="1" applyAlignment="1">
      <alignment vertical="center" wrapText="1"/>
    </xf>
    <xf numFmtId="0" fontId="115" fillId="0" borderId="65" xfId="107" applyNumberFormat="1" applyFont="1" applyFill="1" applyBorder="1" applyAlignment="1" applyProtection="1">
      <alignment horizontal="center" vertical="center"/>
    </xf>
    <xf numFmtId="205" fontId="115" fillId="0" borderId="147" xfId="126" applyNumberFormat="1" applyFont="1" applyFill="1" applyBorder="1" applyAlignment="1">
      <alignment vertical="center"/>
    </xf>
    <xf numFmtId="205" fontId="115" fillId="0" borderId="147" xfId="196" applyNumberFormat="1" applyFont="1" applyFill="1" applyBorder="1" applyAlignment="1">
      <alignment vertical="center" wrapText="1"/>
    </xf>
    <xf numFmtId="205" fontId="115" fillId="0" borderId="151" xfId="126" applyNumberFormat="1" applyFont="1" applyFill="1" applyBorder="1" applyAlignment="1">
      <alignment vertical="center"/>
    </xf>
    <xf numFmtId="0" fontId="115" fillId="0" borderId="58" xfId="107" applyNumberFormat="1" applyFont="1" applyFill="1" applyBorder="1" applyAlignment="1" applyProtection="1">
      <alignment horizontal="center" vertical="center"/>
    </xf>
    <xf numFmtId="0" fontId="115" fillId="0" borderId="208" xfId="107" applyNumberFormat="1" applyFont="1" applyFill="1" applyBorder="1" applyAlignment="1" applyProtection="1">
      <alignment horizontal="center" vertical="center"/>
    </xf>
    <xf numFmtId="0" fontId="80" fillId="0" borderId="166" xfId="126" applyFont="1" applyFill="1" applyBorder="1">
      <alignment vertical="center"/>
    </xf>
    <xf numFmtId="0" fontId="80" fillId="27" borderId="0" xfId="51" applyFont="1" applyFill="1" applyBorder="1" applyAlignment="1" applyProtection="1">
      <alignment horizontal="left" vertical="center"/>
      <protection locked="0"/>
    </xf>
    <xf numFmtId="0" fontId="77" fillId="0" borderId="18" xfId="107" applyFont="1" applyFill="1" applyBorder="1" applyAlignment="1" applyProtection="1">
      <alignment horizontal="center" vertical="center" wrapText="1"/>
    </xf>
    <xf numFmtId="0" fontId="77" fillId="0" borderId="18" xfId="107" applyFont="1" applyFill="1" applyBorder="1" applyAlignment="1" applyProtection="1">
      <alignment horizontal="center" vertical="center"/>
    </xf>
    <xf numFmtId="49" fontId="77" fillId="0" borderId="18" xfId="107" applyNumberFormat="1" applyFont="1" applyFill="1" applyBorder="1" applyAlignment="1" applyProtection="1">
      <alignment horizontal="center" vertical="center"/>
    </xf>
    <xf numFmtId="197" fontId="77" fillId="0" borderId="131" xfId="107" applyNumberFormat="1" applyFont="1" applyFill="1" applyBorder="1" applyAlignment="1" applyProtection="1">
      <alignment horizontal="left" vertical="center" wrapText="1"/>
      <protection locked="0"/>
    </xf>
    <xf numFmtId="182" fontId="83" fillId="0" borderId="18" xfId="107" applyNumberFormat="1" applyFont="1" applyFill="1" applyBorder="1" applyAlignment="1" applyProtection="1">
      <alignment horizontal="right" vertical="center" wrapText="1"/>
      <protection locked="0"/>
    </xf>
    <xf numFmtId="197" fontId="77" fillId="0" borderId="0" xfId="107" applyNumberFormat="1" applyFont="1" applyFill="1" applyBorder="1" applyAlignment="1" applyProtection="1">
      <alignment horizontal="left" vertical="center" wrapText="1"/>
      <protection locked="0"/>
    </xf>
    <xf numFmtId="218" fontId="83" fillId="0" borderId="18" xfId="107" applyNumberFormat="1" applyFont="1" applyFill="1" applyBorder="1" applyAlignment="1" applyProtection="1">
      <alignment horizontal="left" vertical="center" wrapText="1"/>
      <protection locked="0"/>
    </xf>
    <xf numFmtId="198" fontId="83" fillId="0" borderId="18" xfId="107" applyNumberFormat="1" applyFont="1" applyFill="1" applyBorder="1" applyAlignment="1" applyProtection="1">
      <alignment horizontal="right" vertical="center" wrapText="1"/>
      <protection locked="0"/>
    </xf>
    <xf numFmtId="201" fontId="83" fillId="0" borderId="18" xfId="107" applyNumberFormat="1" applyFont="1" applyFill="1" applyBorder="1" applyAlignment="1" applyProtection="1">
      <alignment horizontal="right" vertical="center"/>
      <protection locked="0"/>
    </xf>
    <xf numFmtId="197" fontId="77" fillId="0" borderId="16" xfId="107" applyNumberFormat="1" applyFont="1" applyFill="1" applyBorder="1" applyAlignment="1" applyProtection="1">
      <alignment horizontal="left" vertical="center" wrapText="1"/>
      <protection locked="0"/>
    </xf>
    <xf numFmtId="197" fontId="77" fillId="0" borderId="17" xfId="107" applyNumberFormat="1" applyFont="1" applyFill="1" applyBorder="1" applyAlignment="1" applyProtection="1">
      <alignment horizontal="left" vertical="center" wrapText="1"/>
      <protection locked="0"/>
    </xf>
    <xf numFmtId="197" fontId="77" fillId="0" borderId="18" xfId="51" quotePrefix="1" applyNumberFormat="1" applyFont="1" applyFill="1" applyBorder="1" applyAlignment="1" applyProtection="1">
      <alignment horizontal="left" vertical="center" wrapText="1"/>
      <protection locked="0"/>
    </xf>
    <xf numFmtId="182" fontId="83" fillId="0" borderId="18" xfId="51" quotePrefix="1" applyNumberFormat="1" applyFont="1" applyFill="1" applyBorder="1" applyAlignment="1" applyProtection="1">
      <alignment horizontal="right" vertical="center" wrapText="1"/>
      <protection locked="0"/>
    </xf>
    <xf numFmtId="218" fontId="83" fillId="0" borderId="18" xfId="51" quotePrefix="1" applyNumberFormat="1" applyFont="1" applyFill="1" applyBorder="1" applyAlignment="1" applyProtection="1">
      <alignment horizontal="left" vertical="center" wrapText="1"/>
      <protection locked="0"/>
    </xf>
    <xf numFmtId="197" fontId="77" fillId="0" borderId="18" xfId="51" applyNumberFormat="1" applyFont="1" applyFill="1" applyBorder="1" applyAlignment="1" applyProtection="1">
      <alignment horizontal="left" vertical="center" wrapText="1"/>
      <protection locked="0"/>
    </xf>
    <xf numFmtId="198" fontId="83" fillId="0" borderId="18" xfId="51" applyNumberFormat="1" applyFont="1" applyFill="1" applyBorder="1" applyAlignment="1" applyProtection="1">
      <alignment horizontal="right" vertical="center" wrapText="1"/>
      <protection locked="0"/>
    </xf>
    <xf numFmtId="0" fontId="80" fillId="26" borderId="68" xfId="107" applyFont="1" applyFill="1" applyBorder="1" applyAlignment="1">
      <alignment horizontal="center" vertical="center" wrapText="1"/>
    </xf>
    <xf numFmtId="0" fontId="80" fillId="26" borderId="187" xfId="107" applyFont="1" applyFill="1" applyBorder="1" applyAlignment="1">
      <alignment horizontal="center" vertical="center" wrapText="1"/>
    </xf>
    <xf numFmtId="0" fontId="80" fillId="26" borderId="18" xfId="107" applyFont="1" applyFill="1" applyBorder="1" applyAlignment="1">
      <alignment horizontal="center" vertical="center" wrapText="1"/>
    </xf>
    <xf numFmtId="0" fontId="80" fillId="26" borderId="188" xfId="107" applyFont="1" applyFill="1" applyBorder="1" applyAlignment="1">
      <alignment horizontal="center" vertical="center" wrapText="1"/>
    </xf>
    <xf numFmtId="0" fontId="77" fillId="0" borderId="0" xfId="107" applyFont="1" applyFill="1" applyBorder="1" applyAlignment="1" applyProtection="1">
      <alignment vertical="center"/>
      <protection locked="0"/>
    </xf>
    <xf numFmtId="49" fontId="77" fillId="0" borderId="0" xfId="107" applyNumberFormat="1" applyFont="1" applyFill="1" applyBorder="1" applyAlignment="1" applyProtection="1">
      <alignment horizontal="center" vertical="top"/>
    </xf>
    <xf numFmtId="0" fontId="80" fillId="0" borderId="0" xfId="107" applyFont="1" applyFill="1" applyBorder="1" applyAlignment="1" applyProtection="1">
      <alignment vertical="center"/>
    </xf>
    <xf numFmtId="0" fontId="77" fillId="0" borderId="0" xfId="107" applyFont="1" applyFill="1" applyBorder="1" applyAlignment="1" applyProtection="1">
      <alignment vertical="center"/>
    </xf>
    <xf numFmtId="0" fontId="80" fillId="0" borderId="0" xfId="107" applyFont="1" applyFill="1" applyBorder="1" applyAlignment="1" applyProtection="1">
      <alignment horizontal="left" vertical="center"/>
    </xf>
    <xf numFmtId="0" fontId="80" fillId="0" borderId="0" xfId="51" applyFont="1" applyFill="1" applyAlignment="1" applyProtection="1">
      <alignment vertical="center"/>
      <protection locked="0"/>
    </xf>
    <xf numFmtId="0" fontId="80" fillId="0" borderId="0" xfId="51" applyFont="1" applyFill="1" applyAlignment="1">
      <alignment vertical="center"/>
    </xf>
    <xf numFmtId="0" fontId="79" fillId="0" borderId="0" xfId="124" applyFont="1">
      <alignment vertical="center"/>
    </xf>
    <xf numFmtId="0" fontId="80" fillId="0" borderId="14" xfId="107" applyFont="1" applyBorder="1" applyAlignment="1">
      <alignment horizontal="center" vertical="center" wrapText="1"/>
    </xf>
    <xf numFmtId="0" fontId="80" fillId="0" borderId="15" xfId="107" quotePrefix="1" applyFont="1" applyBorder="1" applyAlignment="1">
      <alignment horizontal="center" vertical="center" wrapText="1"/>
    </xf>
    <xf numFmtId="198" fontId="80" fillId="0" borderId="18" xfId="107" applyNumberFormat="1" applyFont="1" applyFill="1" applyBorder="1" applyAlignment="1">
      <alignment horizontal="right" vertical="center"/>
    </xf>
    <xf numFmtId="183" fontId="80" fillId="0" borderId="18" xfId="107" applyNumberFormat="1" applyFont="1" applyFill="1" applyBorder="1" applyAlignment="1">
      <alignment horizontal="right" vertical="center" wrapText="1"/>
    </xf>
    <xf numFmtId="198" fontId="80" fillId="29" borderId="129" xfId="107" applyNumberFormat="1" applyFont="1" applyFill="1" applyBorder="1" applyAlignment="1">
      <alignment horizontal="right" vertical="center"/>
    </xf>
    <xf numFmtId="0" fontId="80" fillId="0" borderId="18" xfId="107" applyNumberFormat="1" applyFont="1" applyFill="1" applyBorder="1" applyAlignment="1">
      <alignment horizontal="right" vertical="center"/>
    </xf>
    <xf numFmtId="197" fontId="80" fillId="0" borderId="18" xfId="107" applyNumberFormat="1" applyFont="1" applyFill="1" applyBorder="1" applyAlignment="1">
      <alignment horizontal="left" vertical="center" wrapText="1"/>
    </xf>
    <xf numFmtId="0" fontId="80" fillId="0" borderId="18" xfId="107" applyFont="1" applyBorder="1" applyAlignment="1">
      <alignment horizontal="left" vertical="center" wrapText="1"/>
    </xf>
    <xf numFmtId="201" fontId="80" fillId="26" borderId="18" xfId="107" applyNumberFormat="1" applyFont="1" applyFill="1" applyBorder="1" applyAlignment="1">
      <alignment horizontal="right" vertical="center"/>
    </xf>
    <xf numFmtId="197" fontId="80" fillId="31" borderId="18" xfId="107" applyNumberFormat="1" applyFont="1" applyFill="1" applyBorder="1" applyAlignment="1">
      <alignment horizontal="left" vertical="center" wrapText="1"/>
    </xf>
    <xf numFmtId="183" fontId="80" fillId="0" borderId="18" xfId="107" applyNumberFormat="1" applyFont="1" applyFill="1" applyBorder="1" applyAlignment="1">
      <alignment horizontal="right"/>
    </xf>
    <xf numFmtId="201" fontId="80" fillId="31" borderId="18" xfId="107" applyNumberFormat="1" applyFont="1" applyFill="1" applyBorder="1" applyAlignment="1">
      <alignment horizontal="right" vertical="center"/>
    </xf>
    <xf numFmtId="0" fontId="80" fillId="0" borderId="0" xfId="0" applyFont="1" applyAlignment="1">
      <alignment vertical="center"/>
    </xf>
    <xf numFmtId="0" fontId="80" fillId="0" borderId="0" xfId="159" applyFont="1" applyFill="1" applyAlignment="1">
      <alignment vertical="center"/>
    </xf>
    <xf numFmtId="0" fontId="80" fillId="0" borderId="0" xfId="0" applyFont="1" applyFill="1" applyAlignment="1">
      <alignment vertical="center"/>
    </xf>
    <xf numFmtId="0" fontId="80" fillId="0" borderId="0" xfId="159" applyFont="1" applyFill="1" applyBorder="1" applyAlignment="1">
      <alignment vertical="center"/>
    </xf>
    <xf numFmtId="0" fontId="80" fillId="0" borderId="16" xfId="107" applyFont="1" applyFill="1" applyBorder="1" applyAlignment="1" applyProtection="1">
      <alignment horizontal="distributed" vertical="center" wrapText="1"/>
    </xf>
    <xf numFmtId="0" fontId="80" fillId="0" borderId="14" xfId="107" applyFont="1" applyFill="1" applyBorder="1" applyAlignment="1" applyProtection="1">
      <alignment horizontal="center" vertical="center"/>
    </xf>
    <xf numFmtId="0" fontId="80" fillId="0" borderId="14" xfId="107" applyFont="1" applyFill="1" applyBorder="1" applyAlignment="1" applyProtection="1">
      <alignment horizontal="distributed" vertical="center" wrapText="1"/>
    </xf>
    <xf numFmtId="0" fontId="80" fillId="0" borderId="0" xfId="107" applyFont="1" applyFill="1" applyBorder="1" applyAlignment="1" applyProtection="1">
      <alignment horizontal="distributed" vertical="center" wrapText="1"/>
    </xf>
    <xf numFmtId="0" fontId="80" fillId="0" borderId="0" xfId="107" applyFont="1" applyFill="1" applyBorder="1" applyAlignment="1" applyProtection="1">
      <alignment horizontal="center" vertical="center"/>
    </xf>
    <xf numFmtId="49" fontId="80" fillId="0" borderId="15" xfId="107" applyNumberFormat="1" applyFont="1" applyFill="1" applyBorder="1" applyAlignment="1" applyProtection="1">
      <alignment horizontal="center" vertical="center" wrapText="1"/>
    </xf>
    <xf numFmtId="49" fontId="80" fillId="0" borderId="0" xfId="107" applyNumberFormat="1" applyFont="1" applyFill="1" applyBorder="1" applyAlignment="1" applyProtection="1">
      <alignment horizontal="center" vertical="center" wrapText="1"/>
    </xf>
    <xf numFmtId="49" fontId="80" fillId="0" borderId="18" xfId="107" applyNumberFormat="1" applyFont="1" applyFill="1" applyBorder="1" applyAlignment="1" applyProtection="1">
      <alignment horizontal="center" vertical="center"/>
    </xf>
    <xf numFmtId="197" fontId="80" fillId="0" borderId="18" xfId="107" applyNumberFormat="1" applyFont="1" applyFill="1" applyBorder="1" applyAlignment="1" applyProtection="1">
      <alignment horizontal="left" vertical="center" wrapText="1"/>
    </xf>
    <xf numFmtId="197" fontId="80" fillId="0" borderId="131" xfId="107" applyNumberFormat="1" applyFont="1" applyFill="1" applyBorder="1" applyAlignment="1" applyProtection="1">
      <alignment horizontal="left" vertical="center" wrapText="1"/>
    </xf>
    <xf numFmtId="197" fontId="80" fillId="0" borderId="0" xfId="107" applyNumberFormat="1" applyFont="1" applyFill="1" applyBorder="1" applyAlignment="1" applyProtection="1">
      <alignment horizontal="left" vertical="center" wrapText="1"/>
    </xf>
    <xf numFmtId="197" fontId="80" fillId="0" borderId="18" xfId="107" applyNumberFormat="1" applyFont="1" applyFill="1" applyBorder="1" applyAlignment="1" applyProtection="1">
      <alignment horizontal="center" vertical="center" wrapText="1"/>
    </xf>
    <xf numFmtId="198" fontId="80" fillId="0" borderId="18" xfId="107" applyNumberFormat="1" applyFont="1" applyFill="1" applyBorder="1" applyAlignment="1" applyProtection="1">
      <alignment horizontal="right" vertical="center" wrapText="1"/>
    </xf>
    <xf numFmtId="183" fontId="80" fillId="0" borderId="18" xfId="181" applyNumberFormat="1" applyFont="1" applyFill="1" applyBorder="1" applyAlignment="1" applyProtection="1">
      <alignment horizontal="right" vertical="center" wrapText="1"/>
    </xf>
    <xf numFmtId="183" fontId="80" fillId="27" borderId="18" xfId="181" applyNumberFormat="1" applyFont="1" applyFill="1" applyBorder="1" applyAlignment="1" applyProtection="1">
      <alignment horizontal="right" vertical="center" wrapText="1"/>
    </xf>
    <xf numFmtId="197" fontId="80" fillId="0" borderId="16" xfId="107" applyNumberFormat="1" applyFont="1" applyFill="1" applyBorder="1" applyAlignment="1" applyProtection="1">
      <alignment horizontal="left" vertical="center" wrapText="1"/>
      <protection locked="0"/>
    </xf>
    <xf numFmtId="197" fontId="80" fillId="0" borderId="17" xfId="107" applyNumberFormat="1" applyFont="1" applyFill="1" applyBorder="1" applyAlignment="1" applyProtection="1">
      <alignment horizontal="left" vertical="center" wrapText="1"/>
      <protection locked="0"/>
    </xf>
    <xf numFmtId="197" fontId="80" fillId="0" borderId="131" xfId="107" applyNumberFormat="1" applyFont="1" applyFill="1" applyBorder="1" applyAlignment="1" applyProtection="1">
      <alignment horizontal="left" vertical="center" wrapText="1"/>
      <protection locked="0"/>
    </xf>
    <xf numFmtId="197" fontId="80" fillId="0" borderId="18" xfId="107" applyNumberFormat="1" applyFont="1" applyFill="1" applyBorder="1" applyAlignment="1" applyProtection="1">
      <alignment horizontal="left" vertical="center" wrapText="1"/>
      <protection locked="0"/>
    </xf>
    <xf numFmtId="197" fontId="80" fillId="0" borderId="18" xfId="107" applyNumberFormat="1" applyFont="1" applyFill="1" applyBorder="1" applyAlignment="1" applyProtection="1">
      <alignment horizontal="center" vertical="center" wrapText="1"/>
      <protection locked="0"/>
    </xf>
    <xf numFmtId="198" fontId="80" fillId="0" borderId="18" xfId="107" applyNumberFormat="1" applyFont="1" applyFill="1" applyBorder="1" applyAlignment="1" applyProtection="1">
      <alignment horizontal="right" vertical="center" wrapText="1"/>
      <protection locked="0"/>
    </xf>
    <xf numFmtId="197" fontId="80" fillId="0" borderId="18" xfId="0" quotePrefix="1" applyNumberFormat="1" applyFont="1" applyFill="1" applyBorder="1" applyAlignment="1">
      <alignment horizontal="left" vertical="center" wrapText="1"/>
    </xf>
    <xf numFmtId="197" fontId="80" fillId="0" borderId="18" xfId="0" applyNumberFormat="1" applyFont="1" applyFill="1" applyBorder="1" applyAlignment="1">
      <alignment horizontal="center" vertical="center" wrapText="1"/>
    </xf>
    <xf numFmtId="197" fontId="80" fillId="0" borderId="18" xfId="0" applyNumberFormat="1" applyFont="1" applyFill="1" applyBorder="1" applyAlignment="1">
      <alignment horizontal="left" vertical="center" wrapText="1"/>
    </xf>
    <xf numFmtId="198" fontId="80" fillId="0" borderId="18" xfId="0" applyNumberFormat="1" applyFont="1" applyFill="1" applyBorder="1" applyAlignment="1">
      <alignment horizontal="right" vertical="center" wrapText="1"/>
    </xf>
    <xf numFmtId="197" fontId="80" fillId="0" borderId="129" xfId="0" quotePrefix="1" applyNumberFormat="1" applyFont="1" applyFill="1" applyBorder="1" applyAlignment="1">
      <alignment horizontal="left" vertical="center" wrapText="1"/>
    </xf>
    <xf numFmtId="197" fontId="80" fillId="0" borderId="129" xfId="0" applyNumberFormat="1" applyFont="1" applyFill="1" applyBorder="1" applyAlignment="1">
      <alignment horizontal="center" vertical="center" wrapText="1"/>
    </xf>
    <xf numFmtId="197" fontId="80" fillId="0" borderId="129" xfId="0" applyNumberFormat="1" applyFont="1" applyFill="1" applyBorder="1" applyAlignment="1">
      <alignment horizontal="left" vertical="center" wrapText="1"/>
    </xf>
    <xf numFmtId="0" fontId="80" fillId="0" borderId="0" xfId="107" applyFont="1" applyFill="1" applyBorder="1" applyAlignment="1" applyProtection="1">
      <alignment vertical="center"/>
      <protection locked="0"/>
    </xf>
    <xf numFmtId="49" fontId="80" fillId="0" borderId="0" xfId="107" applyNumberFormat="1" applyFont="1" applyFill="1" applyBorder="1" applyAlignment="1" applyProtection="1">
      <alignment horizontal="center" vertical="top"/>
    </xf>
    <xf numFmtId="0" fontId="80" fillId="0" borderId="0" xfId="107" applyFont="1" applyFill="1" applyBorder="1" applyAlignment="1" applyProtection="1">
      <alignment horizontal="left" vertical="center"/>
      <protection locked="0"/>
    </xf>
    <xf numFmtId="0" fontId="97" fillId="0" borderId="0" xfId="0" applyFont="1"/>
    <xf numFmtId="0" fontId="73" fillId="0" borderId="0" xfId="164" applyFont="1" applyAlignment="1">
      <alignment vertical="center" wrapText="1"/>
    </xf>
    <xf numFmtId="0" fontId="73" fillId="0" borderId="0" xfId="164" applyFont="1" applyAlignment="1">
      <alignment wrapText="1"/>
    </xf>
    <xf numFmtId="0" fontId="73" fillId="0" borderId="0" xfId="107" quotePrefix="1" applyFont="1" applyFill="1" applyAlignment="1">
      <alignment vertical="center"/>
    </xf>
    <xf numFmtId="0" fontId="73" fillId="0" borderId="0" xfId="164" applyFont="1" applyAlignment="1">
      <alignment horizontal="right" vertical="center"/>
    </xf>
    <xf numFmtId="0" fontId="84" fillId="0" borderId="18" xfId="107" applyFont="1" applyBorder="1" applyAlignment="1">
      <alignment horizontal="centerContinuous" vertical="center" wrapText="1"/>
    </xf>
    <xf numFmtId="0" fontId="84" fillId="0" borderId="18" xfId="107" applyFont="1" applyBorder="1" applyAlignment="1">
      <alignment horizontal="center" vertical="center" wrapText="1"/>
    </xf>
    <xf numFmtId="0" fontId="84" fillId="0" borderId="18" xfId="107" quotePrefix="1" applyFont="1" applyFill="1" applyBorder="1" applyAlignment="1">
      <alignment horizontal="center" vertical="center" wrapText="1"/>
    </xf>
    <xf numFmtId="0" fontId="84" fillId="0" borderId="18" xfId="107" quotePrefix="1" applyFont="1" applyBorder="1" applyAlignment="1">
      <alignment horizontal="center" vertical="center" wrapText="1"/>
    </xf>
    <xf numFmtId="0" fontId="73" fillId="0" borderId="18" xfId="148" applyFont="1" applyFill="1" applyBorder="1" applyAlignment="1">
      <alignment horizontal="center" vertical="center" wrapText="1"/>
    </xf>
    <xf numFmtId="0" fontId="73" fillId="0" borderId="18" xfId="107" applyFont="1" applyFill="1" applyBorder="1" applyAlignment="1">
      <alignment horizontal="left" vertical="center" wrapText="1"/>
    </xf>
    <xf numFmtId="198" fontId="73" fillId="0" borderId="18" xfId="107" applyNumberFormat="1" applyFont="1" applyFill="1" applyBorder="1" applyAlignment="1">
      <alignment horizontal="right" vertical="center" wrapText="1"/>
    </xf>
    <xf numFmtId="197" fontId="73" fillId="0" borderId="18" xfId="107" applyNumberFormat="1" applyFont="1" applyFill="1" applyBorder="1" applyAlignment="1">
      <alignment horizontal="left" vertical="center" wrapText="1"/>
    </xf>
    <xf numFmtId="198" fontId="73" fillId="0" borderId="129" xfId="107" applyNumberFormat="1" applyFont="1" applyFill="1" applyBorder="1" applyAlignment="1">
      <alignment horizontal="right" vertical="center" wrapText="1"/>
    </xf>
    <xf numFmtId="209" fontId="73" fillId="0" borderId="18" xfId="148" quotePrefix="1" applyNumberFormat="1" applyFont="1" applyFill="1" applyBorder="1" applyAlignment="1">
      <alignment horizontal="center" vertical="center" wrapText="1"/>
    </xf>
    <xf numFmtId="0" fontId="73" fillId="0" borderId="0" xfId="137" applyFont="1" applyAlignment="1">
      <alignment vertical="center" wrapText="1"/>
    </xf>
    <xf numFmtId="0" fontId="73" fillId="0" borderId="18" xfId="107" applyFont="1" applyFill="1" applyBorder="1" applyAlignment="1">
      <alignment vertical="center" wrapText="1"/>
    </xf>
    <xf numFmtId="49" fontId="73" fillId="0" borderId="18" xfId="148" applyNumberFormat="1" applyFont="1" applyFill="1" applyBorder="1" applyAlignment="1">
      <alignment horizontal="center" vertical="center" wrapText="1"/>
    </xf>
    <xf numFmtId="0" fontId="73" fillId="0" borderId="0" xfId="107" applyFont="1" applyFill="1" applyAlignment="1">
      <alignment horizontal="right" vertical="center" wrapText="1"/>
    </xf>
    <xf numFmtId="0" fontId="73" fillId="0" borderId="18" xfId="107" applyFont="1" applyFill="1" applyBorder="1" applyAlignment="1">
      <alignment horizontal="left" vertical="center" wrapText="1" indent="2"/>
    </xf>
    <xf numFmtId="0" fontId="73" fillId="0" borderId="18" xfId="107" applyFont="1" applyFill="1" applyBorder="1" applyAlignment="1">
      <alignment horizontal="left" vertical="center" wrapText="1" indent="4"/>
    </xf>
    <xf numFmtId="0" fontId="73" fillId="0" borderId="18" xfId="107" applyFont="1" applyBorder="1" applyAlignment="1">
      <alignment vertical="center" wrapText="1"/>
    </xf>
    <xf numFmtId="0" fontId="73" fillId="0" borderId="18" xfId="137" applyFont="1" applyBorder="1" applyAlignment="1">
      <alignment vertical="center" wrapText="1"/>
    </xf>
    <xf numFmtId="0" fontId="73" fillId="0" borderId="18" xfId="137" applyFont="1" applyBorder="1" applyAlignment="1">
      <alignment wrapText="1"/>
    </xf>
    <xf numFmtId="0" fontId="73" fillId="0" borderId="0" xfId="107" quotePrefix="1" applyFont="1" applyFill="1" applyAlignment="1">
      <alignment horizontal="center" vertical="center" wrapText="1"/>
    </xf>
    <xf numFmtId="0" fontId="66" fillId="0" borderId="0" xfId="107" applyNumberFormat="1" applyFont="1" applyFill="1" applyAlignment="1">
      <alignment vertical="center"/>
    </xf>
    <xf numFmtId="0" fontId="73" fillId="0" borderId="0" xfId="137" applyNumberFormat="1" applyFont="1" applyFill="1" applyAlignment="1">
      <alignment vertical="center" wrapText="1"/>
    </xf>
    <xf numFmtId="0" fontId="73" fillId="0" borderId="0" xfId="137" applyNumberFormat="1" applyFont="1" applyAlignment="1">
      <alignment wrapText="1"/>
    </xf>
    <xf numFmtId="0" fontId="73" fillId="0" borderId="0" xfId="107" applyNumberFormat="1" applyFont="1" applyFill="1" applyAlignment="1">
      <alignment vertical="center"/>
    </xf>
    <xf numFmtId="0" fontId="73" fillId="0" borderId="0" xfId="137" applyNumberFormat="1" applyFont="1" applyAlignment="1">
      <alignment horizontal="right" vertical="center"/>
    </xf>
    <xf numFmtId="0" fontId="84" fillId="0" borderId="18" xfId="107" applyNumberFormat="1" applyFont="1" applyFill="1" applyBorder="1" applyAlignment="1">
      <alignment horizontal="center" vertical="center" wrapText="1"/>
    </xf>
    <xf numFmtId="0" fontId="84" fillId="0" borderId="18" xfId="107" applyNumberFormat="1" applyFont="1" applyFill="1" applyBorder="1" applyAlignment="1" applyProtection="1">
      <alignment horizontal="center" vertical="center" wrapText="1"/>
    </xf>
    <xf numFmtId="0" fontId="84" fillId="0" borderId="18" xfId="107" quotePrefix="1" applyNumberFormat="1" applyFont="1" applyFill="1" applyBorder="1" applyAlignment="1" applyProtection="1">
      <alignment horizontal="center" vertical="center" wrapText="1"/>
    </xf>
    <xf numFmtId="0" fontId="73" fillId="0" borderId="18" xfId="107" applyNumberFormat="1" applyFont="1" applyFill="1" applyBorder="1" applyAlignment="1">
      <alignment horizontal="center" vertical="center" wrapText="1"/>
    </xf>
    <xf numFmtId="0" fontId="73" fillId="0" borderId="18" xfId="107" applyNumberFormat="1" applyFont="1" applyFill="1" applyBorder="1" applyAlignment="1" applyProtection="1">
      <alignment horizontal="center" vertical="center" wrapText="1"/>
    </xf>
    <xf numFmtId="0" fontId="73" fillId="0" borderId="18" xfId="107" applyNumberFormat="1" applyFont="1" applyFill="1" applyBorder="1" applyAlignment="1" applyProtection="1">
      <alignment horizontal="left" vertical="center" wrapText="1"/>
    </xf>
    <xf numFmtId="0" fontId="73" fillId="0" borderId="18" xfId="107" applyNumberFormat="1" applyFont="1" applyFill="1" applyBorder="1" applyAlignment="1" applyProtection="1">
      <alignment horizontal="right" vertical="center" wrapText="1"/>
    </xf>
    <xf numFmtId="219" fontId="73" fillId="0" borderId="18" xfId="191" applyNumberFormat="1" applyFont="1" applyFill="1" applyBorder="1" applyAlignment="1">
      <alignment wrapText="1"/>
    </xf>
    <xf numFmtId="0" fontId="73" fillId="0" borderId="18" xfId="107" applyNumberFormat="1" applyFont="1" applyFill="1" applyBorder="1" applyAlignment="1">
      <alignment horizontal="left" vertical="center" wrapText="1"/>
    </xf>
    <xf numFmtId="178" fontId="66" fillId="26" borderId="18" xfId="167" applyNumberFormat="1" applyFont="1" applyFill="1" applyBorder="1" applyAlignment="1" applyProtection="1">
      <alignment horizontal="center" vertical="center" wrapText="1"/>
    </xf>
    <xf numFmtId="178" fontId="73" fillId="26" borderId="129" xfId="167" applyNumberFormat="1" applyFont="1" applyFill="1" applyBorder="1" applyAlignment="1">
      <alignment horizontal="left" vertical="center" wrapText="1"/>
    </xf>
    <xf numFmtId="178" fontId="73" fillId="26" borderId="18" xfId="167" applyNumberFormat="1" applyFont="1" applyFill="1" applyBorder="1" applyAlignment="1">
      <alignment horizontal="right" vertical="center" wrapText="1"/>
    </xf>
    <xf numFmtId="0" fontId="66" fillId="26" borderId="15" xfId="107" applyNumberFormat="1" applyFont="1" applyFill="1" applyBorder="1" applyAlignment="1" applyProtection="1">
      <alignment horizontal="center" vertical="center" wrapText="1"/>
    </xf>
    <xf numFmtId="0" fontId="73" fillId="0" borderId="0" xfId="107" applyNumberFormat="1" applyFont="1" applyFill="1" applyAlignment="1">
      <alignment horizontal="center" vertical="center" wrapText="1"/>
    </xf>
    <xf numFmtId="0" fontId="73" fillId="0" borderId="0" xfId="107" applyNumberFormat="1" applyFont="1" applyFill="1" applyBorder="1" applyAlignment="1">
      <alignment vertical="center" wrapText="1"/>
    </xf>
    <xf numFmtId="0" fontId="73" fillId="0" borderId="0" xfId="107" applyFont="1" applyFill="1" applyBorder="1" applyAlignment="1">
      <alignment horizontal="left" vertical="center" wrapText="1"/>
    </xf>
    <xf numFmtId="0" fontId="73" fillId="0" borderId="0" xfId="107" applyNumberFormat="1" applyFont="1" applyFill="1" applyBorder="1" applyAlignment="1">
      <alignment horizontal="left" vertical="center" wrapText="1"/>
    </xf>
    <xf numFmtId="0" fontId="73" fillId="0" borderId="0" xfId="107" applyFont="1" applyFill="1" applyBorder="1" applyAlignment="1">
      <alignment horizontal="left" vertical="center"/>
    </xf>
    <xf numFmtId="0" fontId="73" fillId="0" borderId="0" xfId="107" applyFont="1" applyFill="1" applyBorder="1" applyAlignment="1">
      <alignment vertical="center"/>
    </xf>
    <xf numFmtId="0" fontId="73" fillId="0" borderId="0" xfId="107" applyFont="1" applyFill="1" applyBorder="1" applyAlignment="1">
      <alignment vertical="center" wrapText="1"/>
    </xf>
    <xf numFmtId="0" fontId="73" fillId="0" borderId="0" xfId="137" applyNumberFormat="1" applyFont="1" applyFill="1" applyAlignment="1">
      <alignment wrapText="1"/>
    </xf>
    <xf numFmtId="0" fontId="66" fillId="0" borderId="0" xfId="115" applyFont="1" applyFill="1" applyAlignment="1" applyProtection="1">
      <alignment vertical="center"/>
    </xf>
    <xf numFmtId="0" fontId="73" fillId="0" borderId="0" xfId="161" applyFont="1" applyFill="1" applyAlignment="1">
      <alignment vertical="center" wrapText="1"/>
    </xf>
    <xf numFmtId="0" fontId="73" fillId="0" borderId="0" xfId="115" quotePrefix="1" applyFont="1" applyFill="1" applyAlignment="1">
      <alignment vertical="center"/>
    </xf>
    <xf numFmtId="0" fontId="73" fillId="0" borderId="0" xfId="115" quotePrefix="1" applyFont="1" applyFill="1" applyAlignment="1">
      <alignment vertical="center" wrapText="1"/>
    </xf>
    <xf numFmtId="0" fontId="73" fillId="0" borderId="0" xfId="161" applyFont="1" applyFill="1" applyAlignment="1">
      <alignment horizontal="right" vertical="center"/>
    </xf>
    <xf numFmtId="0" fontId="84" fillId="0" borderId="18" xfId="115" applyFont="1" applyFill="1" applyBorder="1" applyAlignment="1">
      <alignment horizontal="centerContinuous" vertical="center" wrapText="1"/>
    </xf>
    <xf numFmtId="0" fontId="84" fillId="0" borderId="18" xfId="115" applyFont="1" applyFill="1" applyBorder="1" applyAlignment="1">
      <alignment horizontal="center" vertical="center" wrapText="1"/>
    </xf>
    <xf numFmtId="0" fontId="84" fillId="0" borderId="18" xfId="115" quotePrefix="1" applyFont="1" applyFill="1" applyBorder="1" applyAlignment="1">
      <alignment horizontal="center" vertical="center" wrapText="1"/>
    </xf>
    <xf numFmtId="0" fontId="73" fillId="0" borderId="18" xfId="151" applyFont="1" applyFill="1" applyBorder="1" applyAlignment="1">
      <alignment horizontal="center" vertical="center" wrapText="1"/>
    </xf>
    <xf numFmtId="198" fontId="73" fillId="0" borderId="18" xfId="107" applyNumberFormat="1" applyFont="1" applyFill="1" applyBorder="1" applyAlignment="1">
      <alignment horizontal="left" vertical="center" wrapText="1"/>
    </xf>
    <xf numFmtId="178" fontId="73" fillId="0" borderId="18" xfId="167" applyNumberFormat="1" applyFont="1" applyFill="1" applyBorder="1" applyAlignment="1" applyProtection="1">
      <alignment horizontal="right" vertical="center" wrapText="1"/>
      <protection locked="0"/>
    </xf>
    <xf numFmtId="178" fontId="73" fillId="0" borderId="18" xfId="167" applyNumberFormat="1" applyFont="1" applyFill="1" applyBorder="1" applyAlignment="1" applyProtection="1">
      <alignment horizontal="left" vertical="center" wrapText="1"/>
      <protection locked="0"/>
    </xf>
    <xf numFmtId="0" fontId="73" fillId="0" borderId="18" xfId="115" applyFont="1" applyFill="1" applyBorder="1" applyAlignment="1">
      <alignment horizontal="left" vertical="center" wrapText="1" indent="2"/>
    </xf>
    <xf numFmtId="0" fontId="73" fillId="0" borderId="18" xfId="115" applyFont="1" applyFill="1" applyBorder="1" applyAlignment="1">
      <alignment horizontal="left" vertical="center" wrapText="1"/>
    </xf>
    <xf numFmtId="0" fontId="73" fillId="0" borderId="18" xfId="115" applyFont="1" applyFill="1" applyBorder="1" applyAlignment="1">
      <alignment vertical="center"/>
    </xf>
    <xf numFmtId="198" fontId="66" fillId="0" borderId="18" xfId="107" applyNumberFormat="1" applyFont="1" applyFill="1" applyBorder="1" applyAlignment="1">
      <alignment horizontal="left" vertical="center" wrapText="1"/>
    </xf>
    <xf numFmtId="178" fontId="73" fillId="26" borderId="18" xfId="167" applyNumberFormat="1" applyFont="1" applyFill="1" applyBorder="1" applyAlignment="1">
      <alignment horizontal="left" vertical="center" wrapText="1"/>
    </xf>
    <xf numFmtId="0" fontId="73" fillId="0" borderId="68" xfId="107" applyFont="1" applyFill="1" applyBorder="1" applyAlignment="1">
      <alignment horizontal="left" vertical="center" indent="2"/>
    </xf>
    <xf numFmtId="0" fontId="73" fillId="0" borderId="68" xfId="107" applyFont="1" applyFill="1" applyBorder="1" applyAlignment="1">
      <alignment horizontal="left" vertical="center" indent="4"/>
    </xf>
    <xf numFmtId="0" fontId="66" fillId="0" borderId="68" xfId="107" applyFont="1" applyFill="1" applyBorder="1" applyAlignment="1">
      <alignment horizontal="left" vertical="center" indent="6"/>
    </xf>
    <xf numFmtId="178" fontId="73" fillId="31" borderId="18" xfId="167" applyNumberFormat="1" applyFont="1" applyFill="1" applyBorder="1" applyAlignment="1">
      <alignment horizontal="right" vertical="center" wrapText="1"/>
    </xf>
    <xf numFmtId="0" fontId="73" fillId="0" borderId="68" xfId="107" applyFont="1" applyFill="1" applyBorder="1" applyAlignment="1">
      <alignment horizontal="left" vertical="center" indent="6"/>
    </xf>
    <xf numFmtId="0" fontId="66" fillId="0" borderId="68" xfId="107" applyFont="1" applyFill="1" applyBorder="1" applyAlignment="1">
      <alignment horizontal="left" vertical="center"/>
    </xf>
    <xf numFmtId="0" fontId="66" fillId="0" borderId="68" xfId="107" applyFont="1" applyFill="1" applyBorder="1" applyAlignment="1">
      <alignment horizontal="left" vertical="center" indent="4"/>
    </xf>
    <xf numFmtId="0" fontId="73" fillId="0" borderId="68" xfId="107" applyFont="1" applyFill="1" applyBorder="1" applyAlignment="1">
      <alignment vertical="center"/>
    </xf>
    <xf numFmtId="0" fontId="73" fillId="0" borderId="0" xfId="107" applyFont="1" applyAlignment="1">
      <alignment horizontal="center" vertical="center"/>
    </xf>
    <xf numFmtId="0" fontId="73" fillId="0" borderId="0" xfId="107" applyFont="1" applyBorder="1" applyAlignment="1">
      <alignment horizontal="center" vertical="center"/>
    </xf>
    <xf numFmtId="0" fontId="73" fillId="0" borderId="0" xfId="107" applyFont="1" applyAlignment="1">
      <alignment vertical="center"/>
    </xf>
    <xf numFmtId="0" fontId="73" fillId="0" borderId="0" xfId="107" applyFont="1" applyBorder="1" applyAlignment="1">
      <alignment horizontal="left" vertical="center" wrapText="1"/>
    </xf>
    <xf numFmtId="0" fontId="73" fillId="0" borderId="0" xfId="161" applyFont="1" applyFill="1" applyAlignment="1">
      <alignment wrapText="1"/>
    </xf>
    <xf numFmtId="0" fontId="73" fillId="0" borderId="0" xfId="159" applyFont="1" applyFill="1" applyAlignment="1">
      <alignment vertical="center" wrapText="1"/>
    </xf>
    <xf numFmtId="0" fontId="73" fillId="0" borderId="0" xfId="159" applyFont="1" applyFill="1" applyAlignment="1">
      <alignment wrapText="1"/>
    </xf>
    <xf numFmtId="0" fontId="84" fillId="0" borderId="18" xfId="107" applyFont="1" applyFill="1" applyBorder="1" applyAlignment="1">
      <alignment vertical="center" wrapText="1"/>
    </xf>
    <xf numFmtId="201" fontId="73" fillId="0" borderId="18" xfId="107" applyNumberFormat="1" applyFont="1" applyFill="1" applyBorder="1" applyAlignment="1" applyProtection="1">
      <alignment horizontal="right" vertical="center" wrapText="1"/>
    </xf>
    <xf numFmtId="198" fontId="73" fillId="0" borderId="18" xfId="107" applyNumberFormat="1" applyFont="1" applyFill="1" applyBorder="1" applyAlignment="1" applyProtection="1">
      <alignment horizontal="right" vertical="center" wrapText="1"/>
    </xf>
    <xf numFmtId="219" fontId="73" fillId="0" borderId="0" xfId="191" applyNumberFormat="1" applyFont="1" applyFill="1" applyBorder="1" applyAlignment="1">
      <alignment wrapText="1"/>
    </xf>
    <xf numFmtId="0" fontId="66" fillId="0" borderId="0" xfId="124" applyFont="1" applyFill="1" applyAlignment="1">
      <alignment vertical="center"/>
    </xf>
    <xf numFmtId="0" fontId="73" fillId="0" borderId="0" xfId="145" applyFont="1" applyAlignment="1">
      <alignment horizontal="left" vertical="center" wrapText="1"/>
    </xf>
    <xf numFmtId="0" fontId="73" fillId="0" borderId="0" xfId="145" applyFont="1" applyAlignment="1">
      <alignment vertical="center"/>
    </xf>
    <xf numFmtId="0" fontId="73" fillId="0" borderId="0" xfId="145" applyFont="1" applyAlignment="1">
      <alignment vertical="center" wrapText="1"/>
    </xf>
    <xf numFmtId="0" fontId="73" fillId="0" borderId="0" xfId="145" applyFont="1" applyAlignment="1">
      <alignment horizontal="center" vertical="center" wrapText="1"/>
    </xf>
    <xf numFmtId="0" fontId="73" fillId="0" borderId="0" xfId="145" applyFont="1" applyAlignment="1">
      <alignment horizontal="center" vertical="center"/>
    </xf>
    <xf numFmtId="49" fontId="84" fillId="0" borderId="18" xfId="145" quotePrefix="1" applyNumberFormat="1" applyFont="1" applyFill="1" applyBorder="1" applyAlignment="1">
      <alignment horizontal="center" vertical="center" wrapText="1"/>
    </xf>
    <xf numFmtId="0" fontId="84" fillId="0" borderId="18" xfId="145" applyFont="1" applyFill="1" applyBorder="1" applyAlignment="1">
      <alignment horizontal="center" vertical="center" wrapText="1"/>
    </xf>
    <xf numFmtId="182" fontId="84" fillId="0" borderId="18" xfId="145" applyNumberFormat="1" applyFont="1" applyFill="1" applyBorder="1" applyAlignment="1">
      <alignment horizontal="center" vertical="center" wrapText="1"/>
    </xf>
    <xf numFmtId="49" fontId="84" fillId="0" borderId="18" xfId="145" applyNumberFormat="1" applyFont="1" applyFill="1" applyBorder="1" applyAlignment="1">
      <alignment horizontal="center" vertical="center" wrapText="1"/>
    </xf>
    <xf numFmtId="182" fontId="84" fillId="0" borderId="18" xfId="145" quotePrefix="1" applyNumberFormat="1" applyFont="1" applyFill="1" applyBorder="1" applyAlignment="1">
      <alignment horizontal="center" vertical="center" wrapText="1"/>
    </xf>
    <xf numFmtId="204" fontId="73" fillId="0" borderId="76" xfId="98" applyNumberFormat="1" applyFont="1" applyFill="1" applyBorder="1" applyAlignment="1">
      <alignment horizontal="center" vertical="center" wrapText="1"/>
    </xf>
    <xf numFmtId="49" fontId="84" fillId="0" borderId="76" xfId="145" applyNumberFormat="1" applyFont="1" applyFill="1" applyBorder="1" applyAlignment="1">
      <alignment horizontal="left" vertical="center" wrapText="1"/>
    </xf>
    <xf numFmtId="198" fontId="73" fillId="0" borderId="76" xfId="145" applyNumberFormat="1" applyFont="1" applyFill="1" applyBorder="1" applyAlignment="1">
      <alignment horizontal="right" vertical="center" wrapText="1"/>
    </xf>
    <xf numFmtId="182" fontId="73" fillId="0" borderId="251" xfId="145" applyNumberFormat="1" applyFont="1" applyFill="1" applyBorder="1" applyAlignment="1">
      <alignment horizontal="right" vertical="center" wrapText="1"/>
    </xf>
    <xf numFmtId="204" fontId="73" fillId="0" borderId="32" xfId="98" applyNumberFormat="1" applyFont="1" applyFill="1" applyBorder="1" applyAlignment="1">
      <alignment horizontal="center" vertical="center" wrapText="1"/>
    </xf>
    <xf numFmtId="0" fontId="73" fillId="0" borderId="76" xfId="145" applyFont="1" applyFill="1" applyBorder="1" applyAlignment="1">
      <alignment horizontal="left" vertical="center" wrapText="1" indent="2"/>
    </xf>
    <xf numFmtId="198" fontId="73" fillId="0" borderId="32" xfId="145" applyNumberFormat="1" applyFont="1" applyFill="1" applyBorder="1" applyAlignment="1">
      <alignment horizontal="right" vertical="center" wrapText="1"/>
    </xf>
    <xf numFmtId="182" fontId="73" fillId="26" borderId="32" xfId="145" applyNumberFormat="1" applyFont="1" applyFill="1" applyBorder="1" applyAlignment="1">
      <alignment horizontal="right" vertical="center" wrapText="1"/>
    </xf>
    <xf numFmtId="0" fontId="73" fillId="0" borderId="32" xfId="145" applyFont="1" applyFill="1" applyBorder="1" applyAlignment="1">
      <alignment horizontal="left" vertical="center" wrapText="1" indent="4"/>
    </xf>
    <xf numFmtId="198" fontId="73" fillId="0" borderId="115" xfId="145" applyNumberFormat="1" applyFont="1" applyFill="1" applyBorder="1" applyAlignment="1">
      <alignment horizontal="right" vertical="center" wrapText="1"/>
    </xf>
    <xf numFmtId="182" fontId="73" fillId="0" borderId="32" xfId="145" applyNumberFormat="1" applyFont="1" applyFill="1" applyBorder="1" applyAlignment="1">
      <alignment horizontal="right" vertical="center" wrapText="1"/>
    </xf>
    <xf numFmtId="204" fontId="73" fillId="0" borderId="91" xfId="98" applyNumberFormat="1" applyFont="1" applyFill="1" applyBorder="1" applyAlignment="1">
      <alignment horizontal="center" vertical="center" wrapText="1"/>
    </xf>
    <xf numFmtId="0" fontId="73" fillId="0" borderId="91" xfId="145" applyFont="1" applyFill="1" applyBorder="1" applyAlignment="1">
      <alignment horizontal="left" vertical="center" wrapText="1" indent="4"/>
    </xf>
    <xf numFmtId="198" fontId="73" fillId="0" borderId="91" xfId="145" applyNumberFormat="1" applyFont="1" applyFill="1" applyBorder="1" applyAlignment="1">
      <alignment horizontal="right" vertical="center" wrapText="1"/>
    </xf>
    <xf numFmtId="198" fontId="73" fillId="0" borderId="116" xfId="145" applyNumberFormat="1" applyFont="1" applyFill="1" applyBorder="1" applyAlignment="1">
      <alignment horizontal="right" vertical="center" wrapText="1"/>
    </xf>
    <xf numFmtId="182" fontId="73" fillId="0" borderId="91" xfId="145" applyNumberFormat="1" applyFont="1" applyFill="1" applyBorder="1" applyAlignment="1">
      <alignment horizontal="right" vertical="center" wrapText="1"/>
    </xf>
    <xf numFmtId="182" fontId="73" fillId="26" borderId="76" xfId="145" applyNumberFormat="1" applyFont="1" applyFill="1" applyBorder="1" applyAlignment="1">
      <alignment horizontal="right" vertical="center" wrapText="1"/>
    </xf>
    <xf numFmtId="204" fontId="73" fillId="0" borderId="183" xfId="98" applyNumberFormat="1" applyFont="1" applyFill="1" applyBorder="1" applyAlignment="1">
      <alignment horizontal="center" vertical="center" wrapText="1"/>
    </xf>
    <xf numFmtId="0" fontId="73" fillId="0" borderId="183" xfId="145" applyFont="1" applyFill="1" applyBorder="1" applyAlignment="1">
      <alignment horizontal="left" vertical="center" wrapText="1" indent="4"/>
    </xf>
    <xf numFmtId="198" fontId="73" fillId="0" borderId="183" xfId="145" applyNumberFormat="1" applyFont="1" applyFill="1" applyBorder="1" applyAlignment="1">
      <alignment horizontal="right" vertical="center" wrapText="1"/>
    </xf>
    <xf numFmtId="198" fontId="73" fillId="0" borderId="252" xfId="145" applyNumberFormat="1" applyFont="1" applyFill="1" applyBorder="1" applyAlignment="1">
      <alignment horizontal="right" vertical="center" wrapText="1"/>
    </xf>
    <xf numFmtId="182" fontId="73" fillId="0" borderId="183" xfId="145" applyNumberFormat="1" applyFont="1" applyFill="1" applyBorder="1" applyAlignment="1">
      <alignment horizontal="right" vertical="center" wrapText="1"/>
    </xf>
    <xf numFmtId="204" fontId="73" fillId="0" borderId="18" xfId="98" applyNumberFormat="1" applyFont="1" applyFill="1" applyBorder="1" applyAlignment="1">
      <alignment horizontal="center" vertical="center" wrapText="1"/>
    </xf>
    <xf numFmtId="0" fontId="73" fillId="0" borderId="18" xfId="145" applyFont="1" applyFill="1" applyBorder="1" applyAlignment="1">
      <alignment horizontal="left" vertical="center" wrapText="1" indent="2"/>
    </xf>
    <xf numFmtId="198" fontId="73" fillId="0" borderId="18" xfId="145" applyNumberFormat="1" applyFont="1" applyFill="1" applyBorder="1" applyAlignment="1">
      <alignment horizontal="right" vertical="center" wrapText="1"/>
    </xf>
    <xf numFmtId="182" fontId="73" fillId="0" borderId="129" xfId="145" applyNumberFormat="1" applyFont="1" applyFill="1" applyBorder="1" applyAlignment="1">
      <alignment horizontal="right" vertical="center" wrapText="1"/>
    </xf>
    <xf numFmtId="0" fontId="73" fillId="0" borderId="32" xfId="145" applyFont="1" applyFill="1" applyBorder="1" applyAlignment="1">
      <alignment horizontal="left" vertical="center" wrapText="1" indent="6"/>
    </xf>
    <xf numFmtId="0" fontId="73" fillId="0" borderId="91" xfId="145" applyFont="1" applyFill="1" applyBorder="1" applyAlignment="1">
      <alignment horizontal="left" vertical="center" wrapText="1" indent="6"/>
    </xf>
    <xf numFmtId="182" fontId="73" fillId="0" borderId="116" xfId="145" applyNumberFormat="1" applyFont="1" applyFill="1" applyBorder="1" applyAlignment="1">
      <alignment horizontal="right" vertical="center" wrapText="1"/>
    </xf>
    <xf numFmtId="182" fontId="73" fillId="0" borderId="115" xfId="145" applyNumberFormat="1" applyFont="1" applyFill="1" applyBorder="1" applyAlignment="1">
      <alignment horizontal="right" vertical="center" wrapText="1"/>
    </xf>
    <xf numFmtId="0" fontId="73" fillId="0" borderId="32" xfId="145" applyFont="1" applyFill="1" applyBorder="1" applyAlignment="1">
      <alignment horizontal="left" vertical="center" wrapText="1" indent="8"/>
    </xf>
    <xf numFmtId="0" fontId="73" fillId="0" borderId="32" xfId="145" applyFont="1" applyFill="1" applyBorder="1" applyAlignment="1">
      <alignment horizontal="left" vertical="center" wrapText="1" indent="10"/>
    </xf>
    <xf numFmtId="0" fontId="73" fillId="0" borderId="91" xfId="145" applyFont="1" applyFill="1" applyBorder="1" applyAlignment="1">
      <alignment horizontal="left" vertical="center" wrapText="1" indent="10"/>
    </xf>
    <xf numFmtId="49" fontId="73" fillId="0" borderId="76" xfId="98" applyNumberFormat="1" applyFont="1" applyFill="1" applyBorder="1" applyAlignment="1">
      <alignment horizontal="center" vertical="center" wrapText="1"/>
    </xf>
    <xf numFmtId="49" fontId="73" fillId="0" borderId="32" xfId="98" applyNumberFormat="1" applyFont="1" applyFill="1" applyBorder="1" applyAlignment="1">
      <alignment horizontal="center" vertical="center" wrapText="1"/>
    </xf>
    <xf numFmtId="198" fontId="73" fillId="0" borderId="253" xfId="145" applyNumberFormat="1" applyFont="1" applyFill="1" applyBorder="1" applyAlignment="1">
      <alignment horizontal="right" vertical="center" wrapText="1"/>
    </xf>
    <xf numFmtId="49" fontId="73" fillId="0" borderId="183" xfId="98" applyNumberFormat="1" applyFont="1" applyFill="1" applyBorder="1" applyAlignment="1">
      <alignment horizontal="center" vertical="center" wrapText="1"/>
    </xf>
    <xf numFmtId="198" fontId="73" fillId="0" borderId="254" xfId="145" applyNumberFormat="1" applyFont="1" applyFill="1" applyBorder="1" applyAlignment="1">
      <alignment horizontal="right" vertical="center" wrapText="1"/>
    </xf>
    <xf numFmtId="49" fontId="84" fillId="0" borderId="18" xfId="145" applyNumberFormat="1" applyFont="1" applyFill="1" applyBorder="1" applyAlignment="1">
      <alignment horizontal="left" vertical="center" wrapText="1"/>
    </xf>
    <xf numFmtId="182" fontId="73" fillId="26" borderId="18" xfId="145" applyNumberFormat="1" applyFont="1" applyFill="1" applyBorder="1" applyAlignment="1">
      <alignment horizontal="right" vertical="center" wrapText="1"/>
    </xf>
    <xf numFmtId="49" fontId="73" fillId="0" borderId="76" xfId="145" applyNumberFormat="1" applyFont="1" applyFill="1" applyBorder="1" applyAlignment="1">
      <alignment horizontal="left" vertical="center" wrapText="1" indent="2"/>
    </xf>
    <xf numFmtId="49" fontId="73" fillId="0" borderId="32" xfId="145" applyNumberFormat="1" applyFont="1" applyFill="1" applyBorder="1" applyAlignment="1">
      <alignment horizontal="left" vertical="center" wrapText="1" indent="4"/>
    </xf>
    <xf numFmtId="205" fontId="73" fillId="0" borderId="32" xfId="98" applyNumberFormat="1" applyFont="1" applyFill="1" applyBorder="1" applyAlignment="1">
      <alignment horizontal="center" vertical="center" wrapText="1"/>
    </xf>
    <xf numFmtId="205" fontId="73" fillId="0" borderId="91" xfId="98" applyNumberFormat="1" applyFont="1" applyFill="1" applyBorder="1" applyAlignment="1">
      <alignment horizontal="center" vertical="center" wrapText="1"/>
    </xf>
    <xf numFmtId="0" fontId="73" fillId="0" borderId="91" xfId="145" applyFont="1" applyFill="1" applyBorder="1" applyAlignment="1">
      <alignment horizontal="left" vertical="center" wrapText="1" indent="8"/>
    </xf>
    <xf numFmtId="205" fontId="73" fillId="0" borderId="76" xfId="98" applyNumberFormat="1" applyFont="1" applyFill="1" applyBorder="1" applyAlignment="1">
      <alignment horizontal="center" vertical="center" wrapText="1"/>
    </xf>
    <xf numFmtId="205" fontId="73" fillId="0" borderId="183" xfId="98" applyNumberFormat="1" applyFont="1" applyFill="1" applyBorder="1" applyAlignment="1">
      <alignment horizontal="center" vertical="center" wrapText="1"/>
    </xf>
    <xf numFmtId="0" fontId="73" fillId="0" borderId="183" xfId="145" applyFont="1" applyFill="1" applyBorder="1" applyAlignment="1">
      <alignment horizontal="left" vertical="center" wrapText="1" indent="8"/>
    </xf>
    <xf numFmtId="182" fontId="73" fillId="0" borderId="252" xfId="145" applyNumberFormat="1" applyFont="1" applyFill="1" applyBorder="1" applyAlignment="1">
      <alignment horizontal="right" vertical="center" wrapText="1"/>
    </xf>
    <xf numFmtId="205" fontId="73" fillId="0" borderId="18" xfId="98" applyNumberFormat="1" applyFont="1" applyFill="1" applyBorder="1" applyAlignment="1">
      <alignment horizontal="center" vertical="center" wrapText="1"/>
    </xf>
    <xf numFmtId="205" fontId="73" fillId="0" borderId="15" xfId="98" applyNumberFormat="1" applyFont="1" applyFill="1" applyBorder="1" applyAlignment="1">
      <alignment horizontal="center" vertical="center" wrapText="1"/>
    </xf>
    <xf numFmtId="0" fontId="84" fillId="0" borderId="15" xfId="145" applyFont="1" applyFill="1" applyBorder="1" applyAlignment="1">
      <alignment horizontal="left" vertical="center" wrapText="1"/>
    </xf>
    <xf numFmtId="198" fontId="73" fillId="0" borderId="15" xfId="145" applyNumberFormat="1" applyFont="1" applyFill="1" applyBorder="1" applyAlignment="1">
      <alignment horizontal="right" vertical="center" wrapText="1"/>
    </xf>
    <xf numFmtId="182" fontId="73" fillId="0" borderId="15" xfId="145" applyNumberFormat="1" applyFont="1" applyFill="1" applyBorder="1" applyAlignment="1">
      <alignment horizontal="right" vertical="center" wrapText="1"/>
    </xf>
    <xf numFmtId="205" fontId="73" fillId="0" borderId="0" xfId="98" applyNumberFormat="1" applyFont="1" applyFill="1" applyBorder="1" applyAlignment="1">
      <alignment horizontal="center" vertical="center" wrapText="1"/>
    </xf>
    <xf numFmtId="0" fontId="84" fillId="0" borderId="0" xfId="145" applyFont="1" applyFill="1" applyBorder="1" applyAlignment="1">
      <alignment horizontal="left" vertical="center" wrapText="1"/>
    </xf>
    <xf numFmtId="198" fontId="73" fillId="0" borderId="0" xfId="145" applyNumberFormat="1" applyFont="1" applyFill="1" applyBorder="1" applyAlignment="1">
      <alignment horizontal="right" vertical="center" wrapText="1"/>
    </xf>
    <xf numFmtId="182" fontId="73" fillId="0" borderId="0" xfId="145" applyNumberFormat="1" applyFont="1" applyFill="1" applyBorder="1" applyAlignment="1">
      <alignment horizontal="right" vertical="center" wrapText="1"/>
    </xf>
    <xf numFmtId="0" fontId="73" fillId="0" borderId="0" xfId="145" applyFont="1" applyFill="1" applyBorder="1" applyAlignment="1">
      <alignment horizontal="center" vertical="center"/>
    </xf>
    <xf numFmtId="0" fontId="73" fillId="0" borderId="0" xfId="145" applyFont="1" applyFill="1" applyBorder="1" applyAlignment="1">
      <alignment vertical="center"/>
    </xf>
    <xf numFmtId="0" fontId="73" fillId="0" borderId="0" xfId="145" applyFont="1" applyFill="1" applyBorder="1" applyAlignment="1">
      <alignment vertical="center" wrapText="1"/>
    </xf>
    <xf numFmtId="0" fontId="73" fillId="0" borderId="0" xfId="145" applyFont="1" applyFill="1" applyBorder="1" applyAlignment="1">
      <alignment vertical="top" wrapText="1"/>
    </xf>
    <xf numFmtId="0" fontId="73" fillId="0" borderId="0" xfId="145" applyFont="1" applyFill="1" applyBorder="1" applyAlignment="1">
      <alignment horizontal="left" vertical="center"/>
    </xf>
    <xf numFmtId="0" fontId="73" fillId="0" borderId="0" xfId="145" applyFont="1" applyFill="1" applyBorder="1" applyAlignment="1">
      <alignment horizontal="left" vertical="center" wrapText="1"/>
    </xf>
    <xf numFmtId="49" fontId="73" fillId="0" borderId="0" xfId="145" applyNumberFormat="1" applyFont="1" applyFill="1" applyBorder="1" applyAlignment="1">
      <alignment horizontal="center" vertical="center" wrapText="1"/>
    </xf>
    <xf numFmtId="0" fontId="73" fillId="0" borderId="0" xfId="145" applyFont="1" applyFill="1" applyBorder="1" applyAlignment="1">
      <alignment horizontal="center" vertical="center" wrapText="1"/>
    </xf>
    <xf numFmtId="0" fontId="66" fillId="0" borderId="0" xfId="129" applyFont="1" applyFill="1" applyAlignment="1">
      <alignment vertical="center"/>
    </xf>
    <xf numFmtId="0" fontId="73" fillId="0" borderId="0" xfId="146" applyFont="1" applyAlignment="1">
      <alignment vertical="center" wrapText="1"/>
    </xf>
    <xf numFmtId="0" fontId="73" fillId="0" borderId="0" xfId="145" applyFont="1" applyBorder="1" applyAlignment="1">
      <alignment vertical="center"/>
    </xf>
    <xf numFmtId="0" fontId="73" fillId="0" borderId="0" xfId="145" applyFont="1" applyBorder="1" applyAlignment="1">
      <alignment vertical="center" wrapText="1"/>
    </xf>
    <xf numFmtId="0" fontId="73" fillId="0" borderId="0" xfId="145" applyFont="1" applyAlignment="1">
      <alignment horizontal="right" vertical="center" wrapText="1"/>
    </xf>
    <xf numFmtId="0" fontId="73" fillId="0" borderId="0" xfId="145" applyFont="1" applyAlignment="1">
      <alignment horizontal="right" vertical="center"/>
    </xf>
    <xf numFmtId="0" fontId="73" fillId="0" borderId="18" xfId="145" applyFont="1" applyFill="1" applyBorder="1" applyAlignment="1">
      <alignment horizontal="center" vertical="center" wrapText="1"/>
    </xf>
    <xf numFmtId="49" fontId="73" fillId="0" borderId="18" xfId="145" applyNumberFormat="1" applyFont="1" applyFill="1" applyBorder="1" applyAlignment="1">
      <alignment horizontal="left" vertical="center" wrapText="1"/>
    </xf>
    <xf numFmtId="188" fontId="73" fillId="26" borderId="76" xfId="145" applyNumberFormat="1" applyFont="1" applyFill="1" applyBorder="1" applyAlignment="1">
      <alignment horizontal="left" vertical="center" wrapText="1"/>
    </xf>
    <xf numFmtId="178" fontId="73" fillId="0" borderId="251" xfId="167" applyNumberFormat="1" applyFont="1" applyFill="1" applyBorder="1" applyAlignment="1">
      <alignment horizontal="right" vertical="center" wrapText="1"/>
    </xf>
    <xf numFmtId="49" fontId="73" fillId="0" borderId="18" xfId="145" applyNumberFormat="1" applyFont="1" applyFill="1" applyBorder="1" applyAlignment="1">
      <alignment horizontal="left" vertical="center" wrapText="1" indent="2"/>
    </xf>
    <xf numFmtId="188" fontId="73" fillId="26" borderId="32" xfId="145" applyNumberFormat="1" applyFont="1" applyFill="1" applyBorder="1" applyAlignment="1">
      <alignment horizontal="left" vertical="center" wrapText="1"/>
    </xf>
    <xf numFmtId="178" fontId="73" fillId="26" borderId="32" xfId="167" applyNumberFormat="1" applyFont="1" applyFill="1" applyBorder="1" applyAlignment="1">
      <alignment horizontal="right" vertical="center" wrapText="1"/>
    </xf>
    <xf numFmtId="0" fontId="73" fillId="0" borderId="0" xfId="146" applyFont="1" applyFill="1" applyAlignment="1">
      <alignment vertical="center" wrapText="1"/>
    </xf>
    <xf numFmtId="49" fontId="73" fillId="0" borderId="18" xfId="145" applyNumberFormat="1" applyFont="1" applyFill="1" applyBorder="1" applyAlignment="1">
      <alignment horizontal="left" vertical="center" wrapText="1" indent="4"/>
    </xf>
    <xf numFmtId="49" fontId="73" fillId="0" borderId="18" xfId="145" applyNumberFormat="1" applyFont="1" applyFill="1" applyBorder="1" applyAlignment="1">
      <alignment horizontal="left" vertical="center" wrapText="1" indent="6"/>
    </xf>
    <xf numFmtId="178" fontId="73" fillId="0" borderId="32" xfId="167" applyNumberFormat="1" applyFont="1" applyFill="1" applyBorder="1" applyAlignment="1">
      <alignment horizontal="right" vertical="center" wrapText="1"/>
    </xf>
    <xf numFmtId="178" fontId="73" fillId="0" borderId="115" xfId="167" applyNumberFormat="1" applyFont="1" applyFill="1" applyBorder="1" applyAlignment="1">
      <alignment horizontal="right" vertical="center" wrapText="1"/>
    </xf>
    <xf numFmtId="49" fontId="73" fillId="27" borderId="18" xfId="145" applyNumberFormat="1" applyFont="1" applyFill="1" applyBorder="1" applyAlignment="1">
      <alignment horizontal="left" vertical="center" wrapText="1" indent="6"/>
    </xf>
    <xf numFmtId="0" fontId="73" fillId="0" borderId="0" xfId="129" applyFont="1" applyFill="1" applyAlignment="1">
      <alignment vertical="center" wrapText="1"/>
    </xf>
    <xf numFmtId="0" fontId="73" fillId="0" borderId="15" xfId="145" applyFont="1" applyBorder="1" applyAlignment="1">
      <alignment vertical="center" wrapText="1"/>
    </xf>
    <xf numFmtId="188" fontId="73" fillId="26" borderId="32" xfId="145" applyNumberFormat="1" applyFont="1" applyFill="1" applyBorder="1" applyAlignment="1">
      <alignment vertical="center" wrapText="1"/>
    </xf>
    <xf numFmtId="188" fontId="73" fillId="26" borderId="32" xfId="145" applyNumberFormat="1" applyFont="1" applyFill="1" applyBorder="1" applyAlignment="1">
      <alignment horizontal="center" vertical="center" wrapText="1"/>
    </xf>
    <xf numFmtId="178" fontId="73" fillId="0" borderId="32" xfId="167" applyNumberFormat="1" applyFont="1" applyFill="1" applyBorder="1" applyAlignment="1">
      <alignment horizontal="left" vertical="center" wrapText="1"/>
    </xf>
    <xf numFmtId="0" fontId="73" fillId="0" borderId="18" xfId="145" applyFont="1" applyFill="1" applyBorder="1" applyAlignment="1">
      <alignment horizontal="left" vertical="center" wrapText="1"/>
    </xf>
    <xf numFmtId="188" fontId="73" fillId="26" borderId="91" xfId="145" applyNumberFormat="1" applyFont="1" applyFill="1" applyBorder="1" applyAlignment="1">
      <alignment horizontal="left" vertical="center" wrapText="1"/>
    </xf>
    <xf numFmtId="178" fontId="73" fillId="26" borderId="91" xfId="167" applyNumberFormat="1" applyFont="1" applyFill="1" applyBorder="1" applyAlignment="1">
      <alignment horizontal="right" vertical="center" wrapText="1"/>
    </xf>
    <xf numFmtId="188" fontId="73" fillId="0" borderId="0" xfId="145" applyNumberFormat="1" applyFont="1" applyFill="1" applyBorder="1" applyAlignment="1">
      <alignment horizontal="left" vertical="center" wrapText="1"/>
    </xf>
    <xf numFmtId="0" fontId="73" fillId="0" borderId="0" xfId="129" applyFont="1" applyAlignment="1">
      <alignment horizontal="center" vertical="center"/>
    </xf>
    <xf numFmtId="188" fontId="73" fillId="0" borderId="0" xfId="145" applyNumberFormat="1" applyFont="1" applyFill="1" applyBorder="1" applyAlignment="1">
      <alignment horizontal="left" vertical="center"/>
    </xf>
    <xf numFmtId="0" fontId="73" fillId="0" borderId="0" xfId="0" applyFont="1" applyFill="1" applyAlignment="1">
      <alignment horizontal="center" vertical="center"/>
    </xf>
    <xf numFmtId="0" fontId="73" fillId="0" borderId="0" xfId="0" applyFont="1" applyBorder="1" applyAlignment="1">
      <alignment vertical="center"/>
    </xf>
    <xf numFmtId="0" fontId="66" fillId="0" borderId="0" xfId="116" applyFont="1" applyFill="1" applyAlignment="1">
      <alignment vertical="center"/>
    </xf>
    <xf numFmtId="0" fontId="73" fillId="0" borderId="0" xfId="116" applyFont="1" applyFill="1" applyAlignment="1">
      <alignment vertical="center"/>
    </xf>
    <xf numFmtId="0" fontId="73" fillId="0" borderId="19" xfId="116" quotePrefix="1" applyFont="1" applyFill="1" applyBorder="1" applyAlignment="1">
      <alignment vertical="center"/>
    </xf>
    <xf numFmtId="0" fontId="73" fillId="0" borderId="19" xfId="161" applyFont="1" applyFill="1" applyBorder="1" applyAlignment="1">
      <alignment vertical="center"/>
    </xf>
    <xf numFmtId="0" fontId="73" fillId="0" borderId="0" xfId="116" applyFont="1" applyFill="1" applyBorder="1" applyAlignment="1">
      <alignment horizontal="right" vertical="center" wrapText="1"/>
    </xf>
    <xf numFmtId="0" fontId="73" fillId="0" borderId="0" xfId="116" applyFont="1" applyFill="1" applyAlignment="1">
      <alignment horizontal="right" vertical="center"/>
    </xf>
    <xf numFmtId="0" fontId="84" fillId="0" borderId="18" xfId="116" applyFont="1" applyFill="1" applyBorder="1" applyAlignment="1">
      <alignment horizontal="centerContinuous" vertical="center" wrapText="1"/>
    </xf>
    <xf numFmtId="0" fontId="84" fillId="0" borderId="18" xfId="116" quotePrefix="1" applyFont="1" applyFill="1" applyBorder="1" applyAlignment="1">
      <alignment horizontal="center" vertical="center" wrapText="1"/>
    </xf>
    <xf numFmtId="0" fontId="73" fillId="0" borderId="18" xfId="152" applyFont="1" applyFill="1" applyBorder="1" applyAlignment="1">
      <alignment horizontal="center" vertical="center" wrapText="1"/>
    </xf>
    <xf numFmtId="182" fontId="73" fillId="0" borderId="18" xfId="116" applyNumberFormat="1" applyFont="1" applyFill="1" applyBorder="1" applyAlignment="1" applyProtection="1">
      <alignment horizontal="right" vertical="center" wrapText="1"/>
      <protection locked="0"/>
    </xf>
    <xf numFmtId="197" fontId="73" fillId="0" borderId="18" xfId="116" applyNumberFormat="1" applyFont="1" applyFill="1" applyBorder="1" applyAlignment="1" applyProtection="1">
      <alignment horizontal="left" vertical="center" wrapText="1"/>
      <protection locked="0"/>
    </xf>
    <xf numFmtId="198" fontId="73" fillId="33" borderId="18" xfId="107" applyNumberFormat="1" applyFont="1" applyFill="1" applyBorder="1" applyAlignment="1">
      <alignment horizontal="right" vertical="center" wrapText="1"/>
    </xf>
    <xf numFmtId="182" fontId="73" fillId="0" borderId="129" xfId="116" applyNumberFormat="1" applyFont="1" applyFill="1" applyBorder="1" applyAlignment="1" applyProtection="1">
      <alignment horizontal="right" vertical="center" wrapText="1"/>
      <protection locked="0"/>
    </xf>
    <xf numFmtId="0" fontId="73" fillId="0" borderId="0" xfId="152" applyFont="1" applyFill="1" applyBorder="1" applyAlignment="1">
      <alignment horizontal="center" vertical="center" wrapText="1"/>
    </xf>
    <xf numFmtId="0" fontId="73" fillId="0" borderId="0" xfId="107" applyFont="1" applyBorder="1" applyAlignment="1">
      <alignment horizontal="center" vertical="center" wrapText="1"/>
    </xf>
    <xf numFmtId="182" fontId="73" fillId="0" borderId="0" xfId="116" applyNumberFormat="1" applyFont="1" applyFill="1" applyBorder="1" applyAlignment="1" applyProtection="1">
      <alignment horizontal="right" vertical="center" wrapText="1"/>
      <protection locked="0"/>
    </xf>
    <xf numFmtId="197" fontId="73" fillId="0" borderId="0" xfId="116" applyNumberFormat="1" applyFont="1" applyFill="1" applyBorder="1" applyAlignment="1" applyProtection="1">
      <alignment horizontal="left" vertical="center" wrapText="1"/>
      <protection locked="0"/>
    </xf>
    <xf numFmtId="0" fontId="73" fillId="0" borderId="0" xfId="116" applyFont="1" applyFill="1" applyAlignment="1">
      <alignment horizontal="center" vertical="center"/>
    </xf>
    <xf numFmtId="0" fontId="73" fillId="0" borderId="0" xfId="116" applyFont="1" applyFill="1" applyAlignment="1">
      <alignment horizontal="left" vertical="center"/>
    </xf>
    <xf numFmtId="0" fontId="73" fillId="0" borderId="0" xfId="152" applyFont="1" applyFill="1" applyBorder="1" applyAlignment="1">
      <alignment horizontal="center" vertical="center"/>
    </xf>
    <xf numFmtId="0" fontId="73" fillId="0" borderId="0" xfId="107" applyFont="1" applyAlignment="1">
      <alignment horizontal="left" vertical="center"/>
    </xf>
    <xf numFmtId="0" fontId="73" fillId="0" borderId="0" xfId="161" applyFont="1" applyFill="1" applyAlignment="1">
      <alignment horizontal="left" vertical="center" wrapText="1"/>
    </xf>
    <xf numFmtId="0" fontId="73" fillId="0" borderId="0" xfId="148" applyFont="1" applyBorder="1" applyAlignment="1">
      <alignment horizontal="center" vertical="center"/>
    </xf>
    <xf numFmtId="0" fontId="66" fillId="0" borderId="0" xfId="162" applyFont="1" applyFill="1" applyAlignment="1">
      <alignment vertical="center"/>
    </xf>
    <xf numFmtId="0" fontId="73" fillId="0" borderId="19" xfId="107" quotePrefix="1" applyFont="1" applyFill="1" applyBorder="1" applyAlignment="1">
      <alignment vertical="center"/>
    </xf>
    <xf numFmtId="0" fontId="73" fillId="0" borderId="19" xfId="159" applyFont="1" applyFill="1" applyBorder="1" applyAlignment="1">
      <alignment vertical="center" wrapText="1"/>
    </xf>
    <xf numFmtId="198" fontId="73" fillId="0" borderId="18" xfId="107" applyNumberFormat="1" applyFont="1" applyFill="1" applyBorder="1" applyAlignment="1">
      <alignment horizontal="center" vertical="center" wrapText="1"/>
    </xf>
    <xf numFmtId="201" fontId="73" fillId="0" borderId="18" xfId="107" applyNumberFormat="1" applyFont="1" applyFill="1" applyBorder="1" applyAlignment="1">
      <alignment horizontal="right" vertical="center" wrapText="1"/>
    </xf>
    <xf numFmtId="179" fontId="73" fillId="0" borderId="18" xfId="107" applyNumberFormat="1" applyFont="1" applyFill="1" applyBorder="1" applyAlignment="1">
      <alignment horizontal="right" vertical="center" wrapText="1"/>
    </xf>
    <xf numFmtId="0" fontId="73" fillId="0" borderId="4" xfId="107" applyFont="1" applyFill="1" applyBorder="1" applyAlignment="1">
      <alignment vertical="center" wrapText="1"/>
    </xf>
    <xf numFmtId="198" fontId="73" fillId="0" borderId="18" xfId="159" applyNumberFormat="1" applyFont="1" applyFill="1" applyBorder="1" applyAlignment="1">
      <alignment horizontal="left" vertical="center" wrapText="1"/>
    </xf>
    <xf numFmtId="198" fontId="73" fillId="0" borderId="18" xfId="159" applyNumberFormat="1" applyFont="1" applyFill="1" applyBorder="1" applyAlignment="1">
      <alignment horizontal="right" vertical="center" wrapText="1"/>
    </xf>
    <xf numFmtId="198" fontId="73" fillId="0" borderId="18" xfId="159" applyNumberFormat="1" applyFont="1" applyFill="1" applyBorder="1" applyAlignment="1">
      <alignment horizontal="center" vertical="center" wrapText="1"/>
    </xf>
    <xf numFmtId="198" fontId="73" fillId="0" borderId="0" xfId="159" applyNumberFormat="1" applyFont="1" applyFill="1" applyBorder="1" applyAlignment="1">
      <alignment horizontal="center" vertical="center" wrapText="1"/>
    </xf>
    <xf numFmtId="198" fontId="73" fillId="0" borderId="0" xfId="159" applyNumberFormat="1" applyFont="1" applyFill="1" applyBorder="1" applyAlignment="1">
      <alignment horizontal="left" vertical="center" wrapText="1"/>
    </xf>
    <xf numFmtId="198" fontId="73" fillId="0" borderId="0" xfId="107" applyNumberFormat="1" applyFont="1" applyFill="1" applyBorder="1" applyAlignment="1">
      <alignment horizontal="left" vertical="center" wrapText="1"/>
    </xf>
    <xf numFmtId="201" fontId="73" fillId="0" borderId="0" xfId="107" applyNumberFormat="1" applyFont="1" applyFill="1" applyBorder="1" applyAlignment="1">
      <alignment horizontal="right" vertical="center" wrapText="1"/>
    </xf>
    <xf numFmtId="198" fontId="73" fillId="0" borderId="0" xfId="107" applyNumberFormat="1" applyFont="1" applyFill="1" applyBorder="1" applyAlignment="1">
      <alignment horizontal="right" vertical="center" wrapText="1"/>
    </xf>
    <xf numFmtId="198" fontId="73" fillId="0" borderId="0" xfId="159" applyNumberFormat="1" applyFont="1" applyFill="1" applyBorder="1" applyAlignment="1">
      <alignment horizontal="right" vertical="center" wrapText="1"/>
    </xf>
    <xf numFmtId="0" fontId="73" fillId="0" borderId="0" xfId="137" applyFont="1" applyFill="1" applyAlignment="1">
      <alignment vertical="center" wrapText="1"/>
    </xf>
    <xf numFmtId="49" fontId="73" fillId="0" borderId="0" xfId="107" applyNumberFormat="1" applyFont="1" applyFill="1" applyAlignment="1">
      <alignment vertical="center"/>
    </xf>
    <xf numFmtId="0" fontId="73" fillId="0" borderId="0" xfId="115" applyFont="1" applyFill="1" applyAlignment="1" applyProtection="1">
      <alignment vertical="center"/>
    </xf>
    <xf numFmtId="0" fontId="73" fillId="0" borderId="0" xfId="115" applyFont="1" applyFill="1" applyAlignment="1">
      <alignment vertical="center"/>
    </xf>
    <xf numFmtId="0" fontId="73" fillId="0" borderId="19" xfId="115" applyFont="1" applyFill="1" applyBorder="1" applyAlignment="1">
      <alignment vertical="center"/>
    </xf>
    <xf numFmtId="0" fontId="73" fillId="0" borderId="0" xfId="161" applyFont="1" applyFill="1" applyBorder="1" applyAlignment="1">
      <alignment vertical="center" wrapText="1"/>
    </xf>
    <xf numFmtId="0" fontId="73" fillId="0" borderId="19" xfId="115" applyFont="1" applyFill="1" applyBorder="1" applyAlignment="1">
      <alignment vertical="center" wrapText="1"/>
    </xf>
    <xf numFmtId="0" fontId="73" fillId="0" borderId="19" xfId="115" applyFont="1" applyFill="1" applyBorder="1" applyAlignment="1">
      <alignment horizontal="right" vertical="center"/>
    </xf>
    <xf numFmtId="0" fontId="84" fillId="0" borderId="18" xfId="108" applyFont="1" applyBorder="1" applyAlignment="1">
      <alignment horizontal="center" vertical="center" wrapText="1"/>
    </xf>
    <xf numFmtId="0" fontId="84" fillId="0" borderId="18" xfId="108" quotePrefix="1" applyFont="1" applyBorder="1" applyAlignment="1">
      <alignment horizontal="center" vertical="center" wrapText="1"/>
    </xf>
    <xf numFmtId="182" fontId="73" fillId="0" borderId="18" xfId="115" applyNumberFormat="1" applyFont="1" applyFill="1" applyBorder="1" applyAlignment="1" applyProtection="1">
      <alignment horizontal="right" vertical="center" wrapText="1"/>
      <protection locked="0"/>
    </xf>
    <xf numFmtId="10" fontId="73" fillId="0" borderId="18" xfId="115" applyNumberFormat="1" applyFont="1" applyFill="1" applyBorder="1" applyAlignment="1" applyProtection="1">
      <alignment horizontal="right" vertical="center" wrapText="1"/>
      <protection locked="0"/>
    </xf>
    <xf numFmtId="197" fontId="73" fillId="0" borderId="18" xfId="115" applyNumberFormat="1" applyFont="1" applyFill="1" applyBorder="1" applyAlignment="1" applyProtection="1">
      <alignment horizontal="left" vertical="center" wrapText="1"/>
      <protection locked="0"/>
    </xf>
    <xf numFmtId="182" fontId="73" fillId="0" borderId="129" xfId="115" applyNumberFormat="1" applyFont="1" applyFill="1" applyBorder="1" applyAlignment="1" applyProtection="1">
      <alignment horizontal="right" vertical="center" wrapText="1"/>
      <protection locked="0"/>
    </xf>
    <xf numFmtId="10" fontId="73" fillId="0" borderId="129" xfId="115" applyNumberFormat="1" applyFont="1" applyFill="1" applyBorder="1" applyAlignment="1" applyProtection="1">
      <alignment horizontal="right" vertical="center" wrapText="1"/>
      <protection locked="0"/>
    </xf>
    <xf numFmtId="0" fontId="73" fillId="0" borderId="0" xfId="107" applyFont="1" applyFill="1" applyBorder="1" applyAlignment="1">
      <alignment horizontal="center" vertical="center"/>
    </xf>
    <xf numFmtId="0" fontId="73" fillId="0" borderId="19" xfId="107" applyFont="1" applyFill="1" applyBorder="1" applyAlignment="1">
      <alignment vertical="center"/>
    </xf>
    <xf numFmtId="0" fontId="73" fillId="0" borderId="19" xfId="107" applyFont="1" applyFill="1" applyBorder="1" applyAlignment="1">
      <alignment vertical="center" wrapText="1"/>
    </xf>
    <xf numFmtId="0" fontId="73" fillId="0" borderId="0" xfId="137" applyFont="1" applyAlignment="1">
      <alignment horizontal="right" vertical="center"/>
    </xf>
    <xf numFmtId="49" fontId="73" fillId="0" borderId="18" xfId="107" applyNumberFormat="1" applyFont="1" applyFill="1" applyBorder="1" applyAlignment="1">
      <alignment horizontal="center" vertical="center" wrapText="1"/>
    </xf>
    <xf numFmtId="10" fontId="73" fillId="0" borderId="18" xfId="107" applyNumberFormat="1" applyFont="1" applyFill="1" applyBorder="1" applyAlignment="1">
      <alignment horizontal="center" vertical="center" wrapText="1"/>
    </xf>
    <xf numFmtId="179" fontId="73" fillId="0" borderId="18" xfId="107" applyNumberFormat="1" applyFont="1" applyFill="1" applyBorder="1" applyAlignment="1">
      <alignment horizontal="center" vertical="center" wrapText="1"/>
    </xf>
    <xf numFmtId="219" fontId="73" fillId="0" borderId="18" xfId="191" applyNumberFormat="1" applyFont="1" applyFill="1" applyBorder="1" applyAlignment="1">
      <alignment horizontal="center" vertical="center" wrapText="1"/>
    </xf>
    <xf numFmtId="49" fontId="73" fillId="26" borderId="18" xfId="107" applyNumberFormat="1" applyFont="1" applyFill="1" applyBorder="1" applyAlignment="1">
      <alignment horizontal="center" vertical="center" wrapText="1"/>
    </xf>
    <xf numFmtId="49" fontId="73" fillId="26" borderId="129" xfId="107" applyNumberFormat="1" applyFont="1" applyFill="1" applyBorder="1" applyAlignment="1">
      <alignment horizontal="center" vertical="center" wrapText="1"/>
    </xf>
    <xf numFmtId="10" fontId="73" fillId="26" borderId="129" xfId="107" applyNumberFormat="1" applyFont="1" applyFill="1" applyBorder="1" applyAlignment="1">
      <alignment horizontal="center" vertical="center" wrapText="1"/>
    </xf>
    <xf numFmtId="179" fontId="73" fillId="26" borderId="18" xfId="107" applyNumberFormat="1" applyFont="1" applyFill="1" applyBorder="1" applyAlignment="1">
      <alignment horizontal="center" vertical="center" wrapText="1"/>
    </xf>
    <xf numFmtId="179" fontId="73" fillId="26" borderId="129" xfId="107" applyNumberFormat="1" applyFont="1" applyFill="1" applyBorder="1" applyAlignment="1">
      <alignment horizontal="center" vertical="center" wrapText="1"/>
    </xf>
    <xf numFmtId="0" fontId="73" fillId="26" borderId="129" xfId="107" applyNumberFormat="1" applyFont="1" applyFill="1" applyBorder="1" applyAlignment="1">
      <alignment horizontal="center" vertical="center" wrapText="1"/>
    </xf>
    <xf numFmtId="0" fontId="73" fillId="26" borderId="18" xfId="107" applyNumberFormat="1" applyFont="1" applyFill="1" applyBorder="1" applyAlignment="1">
      <alignment horizontal="center" vertical="center" wrapText="1"/>
    </xf>
    <xf numFmtId="49" fontId="73" fillId="0" borderId="0" xfId="107" applyNumberFormat="1" applyFont="1" applyFill="1" applyBorder="1" applyAlignment="1">
      <alignment horizontal="center" vertical="center" wrapText="1"/>
    </xf>
    <xf numFmtId="49" fontId="73" fillId="0" borderId="0" xfId="107" applyNumberFormat="1" applyFont="1" applyFill="1" applyBorder="1" applyAlignment="1">
      <alignment horizontal="left" vertical="center" wrapText="1"/>
    </xf>
    <xf numFmtId="10" fontId="73" fillId="0" borderId="0" xfId="107" applyNumberFormat="1" applyFont="1" applyFill="1" applyBorder="1" applyAlignment="1">
      <alignment horizontal="right" vertical="center" wrapText="1"/>
    </xf>
    <xf numFmtId="179" fontId="73" fillId="0" borderId="0" xfId="107" applyNumberFormat="1" applyFont="1" applyFill="1" applyBorder="1" applyAlignment="1">
      <alignment horizontal="right" vertical="center" wrapText="1"/>
    </xf>
    <xf numFmtId="0" fontId="66" fillId="0" borderId="0" xfId="107" applyFont="1" applyFill="1" applyAlignment="1">
      <alignment horizontal="center" vertical="center" wrapText="1"/>
    </xf>
    <xf numFmtId="0" fontId="66" fillId="0" borderId="0" xfId="107" applyFont="1" applyFill="1" applyAlignment="1">
      <alignment vertical="top"/>
    </xf>
    <xf numFmtId="0" fontId="73" fillId="0" borderId="0" xfId="114" applyFont="1" applyFill="1" applyAlignment="1">
      <alignment horizontal="left" vertical="center"/>
    </xf>
    <xf numFmtId="0" fontId="73" fillId="0" borderId="0" xfId="114" applyFont="1" applyFill="1" applyAlignment="1">
      <alignment horizontal="left" vertical="center" wrapText="1"/>
    </xf>
    <xf numFmtId="0" fontId="73" fillId="0" borderId="0" xfId="107" applyFont="1" applyFill="1" applyAlignment="1">
      <alignment horizontal="left" vertical="top"/>
    </xf>
    <xf numFmtId="0" fontId="73" fillId="0" borderId="0" xfId="148" applyFont="1" applyFill="1" applyBorder="1" applyAlignment="1">
      <alignment horizontal="center" vertical="top"/>
    </xf>
    <xf numFmtId="0" fontId="73" fillId="0" borderId="0" xfId="114" applyFont="1" applyFill="1" applyAlignment="1">
      <alignment vertical="center"/>
    </xf>
    <xf numFmtId="0" fontId="73" fillId="0" borderId="0" xfId="114" applyFont="1" applyFill="1" applyAlignment="1">
      <alignment vertical="center" wrapText="1"/>
    </xf>
    <xf numFmtId="0" fontId="73" fillId="0" borderId="0" xfId="107" applyFont="1" applyFill="1" applyAlignment="1">
      <alignment vertical="top"/>
    </xf>
    <xf numFmtId="0" fontId="83" fillId="0" borderId="0" xfId="114" applyFont="1" applyFill="1" applyAlignment="1">
      <alignment horizontal="right"/>
    </xf>
    <xf numFmtId="0" fontId="83" fillId="0" borderId="18" xfId="107" applyFont="1" applyFill="1" applyBorder="1" applyAlignment="1">
      <alignment horizontal="centerContinuous" vertical="center" wrapText="1"/>
    </xf>
    <xf numFmtId="0" fontId="83" fillId="0" borderId="18" xfId="61" applyFont="1" applyFill="1" applyBorder="1" applyAlignment="1">
      <alignment horizontal="center" vertical="center" wrapText="1"/>
    </xf>
    <xf numFmtId="0" fontId="83" fillId="0" borderId="17" xfId="114" applyFont="1" applyFill="1" applyBorder="1" applyAlignment="1">
      <alignment horizontal="center" vertical="center" wrapText="1"/>
    </xf>
    <xf numFmtId="0" fontId="83" fillId="0" borderId="0" xfId="161" applyFont="1" applyFill="1" applyAlignment="1">
      <alignment horizontal="center" vertical="center" wrapText="1"/>
    </xf>
    <xf numFmtId="0" fontId="83" fillId="0" borderId="14" xfId="107" applyFont="1" applyFill="1" applyBorder="1" applyAlignment="1">
      <alignment horizontal="center" vertical="center" wrapText="1"/>
    </xf>
    <xf numFmtId="0" fontId="83" fillId="0" borderId="16" xfId="114" applyFont="1" applyFill="1" applyBorder="1" applyAlignment="1">
      <alignment horizontal="center" vertical="center" wrapText="1"/>
    </xf>
    <xf numFmtId="0" fontId="83" fillId="0" borderId="15" xfId="61" quotePrefix="1" applyFont="1" applyFill="1" applyBorder="1" applyAlignment="1">
      <alignment horizontal="center" vertical="center" wrapText="1"/>
    </xf>
    <xf numFmtId="0" fontId="83" fillId="0" borderId="18" xfId="150" applyFont="1" applyFill="1" applyBorder="1" applyAlignment="1">
      <alignment horizontal="center" vertical="center" wrapText="1"/>
    </xf>
    <xf numFmtId="0" fontId="83" fillId="0" borderId="16" xfId="150" applyFont="1" applyFill="1" applyBorder="1" applyAlignment="1">
      <alignment horizontal="center" vertical="center" wrapText="1"/>
    </xf>
    <xf numFmtId="0" fontId="83" fillId="0" borderId="16" xfId="161" applyFont="1" applyFill="1" applyBorder="1" applyAlignment="1">
      <alignment horizontal="center" vertical="center" wrapText="1"/>
    </xf>
    <xf numFmtId="0" fontId="83" fillId="0" borderId="131" xfId="161" applyFont="1" applyFill="1" applyBorder="1" applyAlignment="1">
      <alignment horizontal="distributed" vertical="center"/>
    </xf>
    <xf numFmtId="219" fontId="83" fillId="0" borderId="18" xfId="191" applyNumberFormat="1" applyFont="1" applyFill="1" applyBorder="1"/>
    <xf numFmtId="219" fontId="83" fillId="28" borderId="18" xfId="191" applyNumberFormat="1" applyFont="1" applyFill="1" applyBorder="1"/>
    <xf numFmtId="10" fontId="83" fillId="0" borderId="18" xfId="214" applyNumberFormat="1" applyFont="1" applyFill="1" applyBorder="1"/>
    <xf numFmtId="0" fontId="83" fillId="0" borderId="14" xfId="150" applyFont="1" applyFill="1" applyBorder="1" applyAlignment="1">
      <alignment horizontal="center" vertical="center" wrapText="1"/>
    </xf>
    <xf numFmtId="0" fontId="83" fillId="0" borderId="14" xfId="161" applyFont="1" applyFill="1" applyBorder="1" applyAlignment="1">
      <alignment horizontal="center" vertical="center" wrapText="1"/>
    </xf>
    <xf numFmtId="0" fontId="83" fillId="0" borderId="131" xfId="161" applyFont="1" applyFill="1" applyBorder="1" applyAlignment="1">
      <alignment horizontal="distributed" vertical="center" wrapText="1"/>
    </xf>
    <xf numFmtId="0" fontId="83" fillId="0" borderId="15" xfId="161" applyFont="1" applyFill="1" applyBorder="1" applyAlignment="1">
      <alignment horizontal="center" vertical="center" wrapText="1"/>
    </xf>
    <xf numFmtId="0" fontId="83" fillId="0" borderId="18" xfId="161" quotePrefix="1" applyFont="1" applyFill="1" applyBorder="1" applyAlignment="1">
      <alignment horizontal="center" vertical="center" wrapText="1"/>
    </xf>
    <xf numFmtId="0" fontId="83" fillId="0" borderId="18" xfId="114" applyFont="1" applyFill="1" applyBorder="1" applyAlignment="1">
      <alignment horizontal="center" vertical="center" wrapText="1"/>
    </xf>
    <xf numFmtId="0" fontId="83" fillId="0" borderId="18" xfId="161" applyFont="1" applyFill="1" applyBorder="1" applyAlignment="1">
      <alignment horizontal="center" vertical="center" wrapText="1"/>
    </xf>
    <xf numFmtId="0" fontId="83" fillId="0" borderId="131" xfId="161" quotePrefix="1" applyFont="1" applyFill="1" applyBorder="1" applyAlignment="1">
      <alignment horizontal="distributed" vertical="distributed"/>
    </xf>
    <xf numFmtId="0" fontId="83" fillId="0" borderId="18" xfId="161" quotePrefix="1" applyFont="1" applyFill="1" applyBorder="1" applyAlignment="1">
      <alignment horizontal="distributed" vertical="distributed"/>
    </xf>
    <xf numFmtId="0" fontId="83" fillId="0" borderId="18" xfId="161" applyFont="1" applyFill="1" applyBorder="1" applyAlignment="1">
      <alignment horizontal="distributed" vertical="center"/>
    </xf>
    <xf numFmtId="0" fontId="83" fillId="0" borderId="17" xfId="150" applyFont="1" applyFill="1" applyBorder="1" applyAlignment="1">
      <alignment horizontal="center" vertical="center" wrapText="1"/>
    </xf>
    <xf numFmtId="0" fontId="83" fillId="0" borderId="15" xfId="150" applyFont="1" applyFill="1" applyBorder="1" applyAlignment="1">
      <alignment horizontal="center" vertical="center" wrapText="1"/>
    </xf>
    <xf numFmtId="0" fontId="83" fillId="0" borderId="0" xfId="161" applyFont="1" applyFill="1" applyAlignment="1">
      <alignment horizontal="center" vertical="center"/>
    </xf>
    <xf numFmtId="0" fontId="83" fillId="0" borderId="0" xfId="61" applyFont="1" applyFill="1" applyAlignment="1">
      <alignment horizontal="center" vertical="center"/>
    </xf>
    <xf numFmtId="0" fontId="83" fillId="0" borderId="0" xfId="61" applyFont="1" applyFill="1" applyAlignment="1">
      <alignment vertical="center"/>
    </xf>
    <xf numFmtId="0" fontId="83" fillId="0" borderId="0" xfId="61" applyFont="1" applyAlignment="1">
      <alignment vertical="center"/>
    </xf>
    <xf numFmtId="0" fontId="83" fillId="0" borderId="0" xfId="61" applyFont="1" applyFill="1" applyBorder="1" applyAlignment="1">
      <alignment horizontal="left" vertical="center"/>
    </xf>
    <xf numFmtId="0" fontId="83" fillId="0" borderId="0" xfId="61" applyFont="1" applyFill="1" applyAlignment="1">
      <alignment horizontal="left" vertical="center"/>
    </xf>
    <xf numFmtId="0" fontId="83" fillId="0" borderId="0" xfId="98" applyFont="1" applyFill="1" applyBorder="1" applyAlignment="1">
      <alignment vertical="center"/>
    </xf>
    <xf numFmtId="0" fontId="83" fillId="0" borderId="0" xfId="98" applyFont="1" applyFill="1" applyBorder="1" applyAlignment="1">
      <alignment horizontal="left" vertical="center"/>
    </xf>
    <xf numFmtId="0" fontId="83" fillId="0" borderId="0" xfId="61" applyFont="1" applyAlignment="1">
      <alignment horizontal="left" vertical="center"/>
    </xf>
    <xf numFmtId="0" fontId="83" fillId="0" borderId="0" xfId="0" applyFont="1" applyFill="1" applyAlignment="1">
      <alignment vertical="center"/>
    </xf>
    <xf numFmtId="0" fontId="83" fillId="0" borderId="0" xfId="0" applyFont="1" applyFill="1" applyAlignment="1">
      <alignment horizontal="center" vertical="center"/>
    </xf>
    <xf numFmtId="0" fontId="83" fillId="0" borderId="0" xfId="0" applyFont="1" applyAlignment="1">
      <alignment vertical="center" wrapText="1"/>
    </xf>
    <xf numFmtId="0" fontId="83" fillId="0" borderId="0" xfId="107" applyFont="1" applyFill="1" applyAlignment="1">
      <alignment horizontal="left" vertical="top"/>
    </xf>
    <xf numFmtId="0" fontId="66" fillId="0" borderId="0" xfId="162" applyFont="1" applyFill="1" applyAlignment="1"/>
    <xf numFmtId="0" fontId="73" fillId="0" borderId="0" xfId="162" applyFont="1" applyFill="1" applyAlignment="1"/>
    <xf numFmtId="49" fontId="73" fillId="0" borderId="19" xfId="103" quotePrefix="1" applyNumberFormat="1" applyFont="1" applyFill="1" applyBorder="1" applyAlignment="1">
      <alignment vertical="center"/>
    </xf>
    <xf numFmtId="0" fontId="73" fillId="0" borderId="19" xfId="114" applyFont="1" applyFill="1" applyBorder="1" applyAlignment="1">
      <alignment wrapText="1"/>
    </xf>
    <xf numFmtId="0" fontId="73" fillId="0" borderId="19" xfId="125" applyFont="1" applyFill="1" applyBorder="1" applyAlignment="1">
      <alignment horizontal="center" vertical="center" wrapText="1"/>
    </xf>
    <xf numFmtId="0" fontId="73" fillId="0" borderId="19" xfId="125" applyFont="1" applyFill="1" applyBorder="1" applyAlignment="1">
      <alignment horizontal="right" vertical="center"/>
    </xf>
    <xf numFmtId="49" fontId="84" fillId="0" borderId="18" xfId="103" applyNumberFormat="1" applyFont="1" applyFill="1" applyBorder="1" applyAlignment="1">
      <alignment horizontal="center" vertical="center" wrapText="1"/>
    </xf>
    <xf numFmtId="49" fontId="84" fillId="0" borderId="18" xfId="103" applyNumberFormat="1" applyFont="1" applyFill="1" applyBorder="1" applyAlignment="1">
      <alignment horizontal="centerContinuous" vertical="center" wrapText="1"/>
    </xf>
    <xf numFmtId="49" fontId="84" fillId="0" borderId="18" xfId="103" quotePrefix="1" applyNumberFormat="1" applyFont="1" applyFill="1" applyBorder="1" applyAlignment="1">
      <alignment horizontal="centerContinuous" vertical="center" wrapText="1"/>
    </xf>
    <xf numFmtId="49" fontId="73" fillId="0" borderId="18" xfId="103" applyNumberFormat="1" applyFont="1" applyFill="1" applyBorder="1" applyAlignment="1">
      <alignment horizontal="center" vertical="center" wrapText="1"/>
    </xf>
    <xf numFmtId="49" fontId="73" fillId="0" borderId="18" xfId="103" applyNumberFormat="1" applyFont="1" applyFill="1" applyBorder="1" applyAlignment="1">
      <alignment vertical="center" wrapText="1"/>
    </xf>
    <xf numFmtId="198" fontId="73" fillId="0" borderId="18" xfId="103" applyNumberFormat="1" applyFont="1" applyFill="1" applyBorder="1" applyAlignment="1">
      <alignment horizontal="right" vertical="center" wrapText="1"/>
    </xf>
    <xf numFmtId="201" fontId="73" fillId="0" borderId="18" xfId="103" applyNumberFormat="1" applyFont="1" applyFill="1" applyBorder="1" applyAlignment="1">
      <alignment horizontal="right" vertical="center" wrapText="1"/>
    </xf>
    <xf numFmtId="0" fontId="73" fillId="0" borderId="250" xfId="125" applyFont="1" applyFill="1" applyBorder="1" applyAlignment="1">
      <alignment vertical="center" wrapText="1"/>
    </xf>
    <xf numFmtId="49" fontId="73" fillId="0" borderId="18" xfId="103" applyNumberFormat="1" applyFont="1" applyFill="1" applyBorder="1" applyAlignment="1">
      <alignment horizontal="left" vertical="center" wrapText="1"/>
    </xf>
    <xf numFmtId="49" fontId="73" fillId="0" borderId="18" xfId="98" applyNumberFormat="1" applyFont="1" applyFill="1" applyBorder="1" applyAlignment="1">
      <alignment horizontal="left" vertical="center" wrapText="1" indent="2"/>
    </xf>
    <xf numFmtId="49" fontId="73" fillId="0" borderId="18" xfId="103" applyNumberFormat="1" applyFont="1" applyFill="1" applyBorder="1" applyAlignment="1">
      <alignment horizontal="left" vertical="center" wrapText="1" indent="4"/>
    </xf>
    <xf numFmtId="0" fontId="73" fillId="0" borderId="18" xfId="125" applyFont="1" applyFill="1" applyBorder="1" applyAlignment="1">
      <alignment vertical="center" wrapText="1"/>
    </xf>
    <xf numFmtId="49" fontId="73" fillId="0" borderId="18" xfId="103" applyNumberFormat="1" applyFont="1" applyFill="1" applyBorder="1" applyAlignment="1">
      <alignment horizontal="left" vertical="center" wrapText="1" indent="6"/>
    </xf>
    <xf numFmtId="49" fontId="73" fillId="0" borderId="18" xfId="103" applyNumberFormat="1" applyFont="1" applyFill="1" applyBorder="1" applyAlignment="1">
      <alignment horizontal="left" vertical="center" wrapText="1" indent="8"/>
    </xf>
    <xf numFmtId="49" fontId="73" fillId="0" borderId="18" xfId="103" applyNumberFormat="1" applyFont="1" applyFill="1" applyBorder="1" applyAlignment="1">
      <alignment horizontal="left" vertical="center" wrapText="1" indent="2"/>
    </xf>
    <xf numFmtId="49" fontId="73" fillId="0" borderId="18" xfId="98" applyNumberFormat="1" applyFont="1" applyFill="1" applyBorder="1" applyAlignment="1">
      <alignment horizontal="left" vertical="center" wrapText="1" indent="4"/>
    </xf>
    <xf numFmtId="49" fontId="73" fillId="0" borderId="1" xfId="103" applyNumberFormat="1" applyFont="1" applyFill="1" applyBorder="1" applyAlignment="1">
      <alignment horizontal="center" vertical="center"/>
    </xf>
    <xf numFmtId="49" fontId="73" fillId="0" borderId="1" xfId="103" applyNumberFormat="1" applyFont="1" applyFill="1" applyBorder="1" applyAlignment="1">
      <alignment horizontal="left" vertical="center"/>
    </xf>
    <xf numFmtId="49" fontId="73" fillId="0" borderId="1" xfId="103" applyNumberFormat="1" applyFont="1" applyFill="1" applyBorder="1" applyAlignment="1">
      <alignment horizontal="left" vertical="center" wrapText="1"/>
    </xf>
    <xf numFmtId="49" fontId="73" fillId="0" borderId="0" xfId="103" applyNumberFormat="1" applyFont="1" applyFill="1" applyAlignment="1">
      <alignment vertical="center" wrapText="1"/>
    </xf>
    <xf numFmtId="49" fontId="73" fillId="0" borderId="0" xfId="103" applyNumberFormat="1" applyFont="1" applyFill="1" applyAlignment="1">
      <alignment horizontal="center" vertical="center"/>
    </xf>
    <xf numFmtId="49" fontId="73" fillId="0" borderId="0" xfId="103" applyNumberFormat="1" applyFont="1" applyFill="1" applyAlignment="1">
      <alignment horizontal="left" vertical="center"/>
    </xf>
    <xf numFmtId="49" fontId="73" fillId="0" borderId="0" xfId="103" applyNumberFormat="1" applyFont="1" applyFill="1" applyAlignment="1">
      <alignment horizontal="left" vertical="center" wrapText="1"/>
    </xf>
    <xf numFmtId="0" fontId="73" fillId="0" borderId="0" xfId="161" applyFont="1" applyFill="1" applyAlignment="1">
      <alignment vertical="center"/>
    </xf>
    <xf numFmtId="0" fontId="73" fillId="0" borderId="0" xfId="159" applyFont="1" applyAlignment="1">
      <alignment vertical="center"/>
    </xf>
    <xf numFmtId="0" fontId="73" fillId="0" borderId="0" xfId="159" applyFont="1" applyAlignment="1">
      <alignment vertical="center" wrapText="1"/>
    </xf>
    <xf numFmtId="49" fontId="73" fillId="0" borderId="0" xfId="103" applyNumberFormat="1" applyFont="1" applyFill="1" applyBorder="1" applyAlignment="1">
      <alignment vertical="center"/>
    </xf>
    <xf numFmtId="49" fontId="73" fillId="0" borderId="0" xfId="103" applyNumberFormat="1" applyFont="1" applyFill="1" applyBorder="1" applyAlignment="1">
      <alignment vertical="center" wrapText="1"/>
    </xf>
    <xf numFmtId="0" fontId="73" fillId="0" borderId="0" xfId="125" applyFont="1" applyFill="1" applyAlignment="1">
      <alignment horizontal="center" vertical="center"/>
    </xf>
    <xf numFmtId="0" fontId="73" fillId="0" borderId="0" xfId="125" applyFont="1" applyFill="1" applyAlignment="1">
      <alignment vertical="center"/>
    </xf>
    <xf numFmtId="0" fontId="73" fillId="0" borderId="0" xfId="125" applyFont="1" applyFill="1" applyBorder="1" applyAlignment="1">
      <alignment vertical="center"/>
    </xf>
    <xf numFmtId="0" fontId="66" fillId="0" borderId="0" xfId="0" applyFont="1" applyAlignment="1"/>
    <xf numFmtId="0" fontId="77" fillId="0" borderId="0" xfId="107" applyFont="1" applyFill="1" applyAlignment="1">
      <alignment horizontal="left"/>
    </xf>
    <xf numFmtId="0" fontId="77" fillId="0" borderId="0" xfId="107" applyFont="1" applyFill="1" applyAlignment="1">
      <alignment vertical="center"/>
    </xf>
    <xf numFmtId="0" fontId="89" fillId="0" borderId="0" xfId="107" applyFont="1" applyFill="1" applyAlignment="1">
      <alignment horizontal="right"/>
    </xf>
    <xf numFmtId="0" fontId="77" fillId="0" borderId="18" xfId="107" applyFont="1" applyFill="1" applyBorder="1" applyAlignment="1">
      <alignment horizontal="center" vertical="center"/>
    </xf>
    <xf numFmtId="0" fontId="77" fillId="0" borderId="16" xfId="107" applyFont="1" applyFill="1" applyBorder="1" applyAlignment="1">
      <alignment horizontal="distributed" vertical="center"/>
    </xf>
    <xf numFmtId="0" fontId="77" fillId="0" borderId="21" xfId="107" applyFont="1" applyFill="1" applyBorder="1" applyAlignment="1">
      <alignment horizontal="center" vertical="center"/>
    </xf>
    <xf numFmtId="0" fontId="77" fillId="0" borderId="0" xfId="107" applyFont="1" applyFill="1" applyAlignment="1">
      <alignment horizontal="distributed" vertical="center"/>
    </xf>
    <xf numFmtId="0" fontId="77" fillId="0" borderId="15" xfId="107" quotePrefix="1" applyFont="1" applyFill="1" applyBorder="1" applyAlignment="1">
      <alignment horizontal="center"/>
    </xf>
    <xf numFmtId="41" fontId="77" fillId="0" borderId="15" xfId="191" applyFont="1" applyFill="1" applyBorder="1" applyAlignment="1">
      <alignment horizontal="center"/>
    </xf>
    <xf numFmtId="0" fontId="77" fillId="0" borderId="18" xfId="107" applyFont="1" applyFill="1" applyBorder="1" applyAlignment="1">
      <alignment horizontal="center"/>
    </xf>
    <xf numFmtId="0" fontId="77" fillId="0" borderId="18" xfId="107" applyFont="1" applyFill="1" applyBorder="1"/>
    <xf numFmtId="219" fontId="77" fillId="0" borderId="18" xfId="191" applyNumberFormat="1" applyFont="1" applyFill="1" applyBorder="1"/>
    <xf numFmtId="219" fontId="77" fillId="28" borderId="18" xfId="191" applyNumberFormat="1" applyFont="1" applyFill="1" applyBorder="1"/>
    <xf numFmtId="10" fontId="77" fillId="28" borderId="18" xfId="214" applyNumberFormat="1" applyFont="1" applyFill="1" applyBorder="1"/>
    <xf numFmtId="10" fontId="77" fillId="0" borderId="18" xfId="214" applyNumberFormat="1" applyFont="1" applyFill="1" applyBorder="1"/>
    <xf numFmtId="0" fontId="77" fillId="0" borderId="18" xfId="107" applyFont="1" applyFill="1" applyBorder="1" applyAlignment="1">
      <alignment horizontal="left"/>
    </xf>
    <xf numFmtId="0" fontId="77" fillId="0" borderId="18" xfId="107" applyFont="1" applyFill="1" applyBorder="1" applyAlignment="1">
      <alignment horizontal="left" wrapText="1"/>
    </xf>
    <xf numFmtId="0" fontId="77" fillId="0" borderId="18" xfId="107" applyFont="1" applyFill="1" applyBorder="1" applyAlignment="1">
      <alignment horizontal="left" vertical="center" wrapText="1"/>
    </xf>
    <xf numFmtId="0" fontId="77" fillId="0" borderId="18" xfId="107" applyFont="1" applyFill="1" applyBorder="1" applyAlignment="1">
      <alignment horizontal="left" vertical="center"/>
    </xf>
    <xf numFmtId="0" fontId="83" fillId="0" borderId="18" xfId="107" applyFont="1" applyFill="1" applyBorder="1" applyAlignment="1">
      <alignment horizontal="left"/>
    </xf>
    <xf numFmtId="0" fontId="77" fillId="0" borderId="18" xfId="107" quotePrefix="1" applyFont="1" applyFill="1" applyBorder="1" applyAlignment="1">
      <alignment horizontal="center"/>
    </xf>
    <xf numFmtId="0" fontId="77" fillId="0" borderId="18" xfId="107" applyFont="1" applyFill="1" applyBorder="1" applyAlignment="1">
      <alignment wrapText="1"/>
    </xf>
    <xf numFmtId="202" fontId="77" fillId="0" borderId="18" xfId="191" applyNumberFormat="1" applyFont="1" applyFill="1" applyBorder="1"/>
    <xf numFmtId="0" fontId="77" fillId="0" borderId="0" xfId="107" applyFont="1" applyFill="1" applyBorder="1" applyAlignment="1">
      <alignment horizontal="center"/>
    </xf>
    <xf numFmtId="0" fontId="77" fillId="0" borderId="0" xfId="107" applyFont="1" applyFill="1" applyAlignment="1">
      <alignment horizontal="left" vertical="center"/>
    </xf>
    <xf numFmtId="0" fontId="66" fillId="0" borderId="0" xfId="0" applyFont="1" applyAlignment="1">
      <alignment horizontal="left"/>
    </xf>
    <xf numFmtId="0" fontId="77" fillId="0" borderId="0" xfId="107" applyFont="1" applyFill="1" applyAlignment="1">
      <alignment horizontal="center" vertical="center"/>
    </xf>
    <xf numFmtId="0" fontId="77" fillId="0" borderId="0" xfId="107" applyFont="1" applyFill="1" applyAlignment="1"/>
    <xf numFmtId="0" fontId="77" fillId="0" borderId="0" xfId="107" applyFont="1" applyFill="1" applyAlignment="1">
      <alignment horizontal="center"/>
    </xf>
    <xf numFmtId="197" fontId="86" fillId="0" borderId="18" xfId="157" applyNumberFormat="1" applyFont="1" applyFill="1" applyBorder="1" applyAlignment="1">
      <alignment horizontal="left" vertical="center" wrapText="1"/>
    </xf>
    <xf numFmtId="49" fontId="74" fillId="0" borderId="18" xfId="98" applyNumberFormat="1" applyFont="1" applyFill="1" applyBorder="1" applyAlignment="1">
      <alignment horizontal="left" vertical="center" wrapText="1" indent="2"/>
    </xf>
    <xf numFmtId="0" fontId="74" fillId="0" borderId="0" xfId="125" applyFont="1" applyFill="1" applyBorder="1" applyAlignment="1">
      <alignment vertical="center"/>
    </xf>
    <xf numFmtId="0" fontId="118" fillId="0" borderId="0" xfId="107" applyFont="1" applyFill="1" applyBorder="1" applyAlignment="1">
      <alignment horizontal="left" vertical="center"/>
    </xf>
    <xf numFmtId="209" fontId="74" fillId="0" borderId="18" xfId="148" quotePrefix="1" applyNumberFormat="1" applyFont="1" applyFill="1" applyBorder="1" applyAlignment="1">
      <alignment horizontal="center" vertical="center" wrapText="1"/>
    </xf>
    <xf numFmtId="0" fontId="75" fillId="0" borderId="18" xfId="107" applyFont="1" applyFill="1" applyBorder="1" applyAlignment="1">
      <alignment horizontal="left" vertical="center" wrapText="1"/>
    </xf>
    <xf numFmtId="209" fontId="35" fillId="0" borderId="18" xfId="148" quotePrefix="1" applyNumberFormat="1" applyFont="1" applyFill="1" applyBorder="1" applyAlignment="1">
      <alignment horizontal="center" vertical="center" wrapText="1"/>
    </xf>
    <xf numFmtId="0" fontId="74" fillId="0" borderId="18" xfId="107" applyFont="1" applyFill="1" applyBorder="1" applyAlignment="1">
      <alignment vertical="center" wrapText="1"/>
    </xf>
    <xf numFmtId="183" fontId="119" fillId="35" borderId="15" xfId="195" applyNumberFormat="1" applyFont="1" applyFill="1" applyBorder="1" applyAlignment="1" applyProtection="1">
      <alignment horizontal="center" vertical="center" wrapText="1"/>
    </xf>
    <xf numFmtId="0" fontId="74" fillId="0" borderId="32" xfId="124" applyFont="1" applyFill="1" applyBorder="1" applyAlignment="1" applyProtection="1">
      <alignment horizontal="left" vertical="center" wrapText="1" indent="8"/>
    </xf>
    <xf numFmtId="0" fontId="29" fillId="0" borderId="0" xfId="96" applyFont="1" applyFill="1" applyBorder="1" applyAlignment="1" applyProtection="1">
      <alignment horizontal="left" vertical="top"/>
    </xf>
    <xf numFmtId="0" fontId="29" fillId="0" borderId="0" xfId="96" applyFont="1" applyFill="1" applyBorder="1" applyAlignment="1" applyProtection="1">
      <alignment horizontal="left" vertical="center"/>
    </xf>
    <xf numFmtId="0" fontId="74" fillId="0" borderId="0" xfId="96" applyFont="1" applyFill="1" applyBorder="1" applyAlignment="1" applyProtection="1">
      <alignment horizontal="left" vertical="top"/>
    </xf>
    <xf numFmtId="0" fontId="29" fillId="0" borderId="0" xfId="96" applyFont="1" applyFill="1" applyBorder="1" applyAlignment="1" applyProtection="1">
      <alignment vertical="center"/>
    </xf>
    <xf numFmtId="0" fontId="74" fillId="0" borderId="0" xfId="93" applyFont="1" applyFill="1" applyBorder="1" applyAlignment="1" applyProtection="1">
      <alignment vertical="center"/>
    </xf>
    <xf numFmtId="0" fontId="55" fillId="0" borderId="0" xfId="93" applyFont="1" applyFill="1" applyBorder="1" applyAlignment="1" applyProtection="1">
      <alignment vertical="center"/>
    </xf>
    <xf numFmtId="0" fontId="66" fillId="0" borderId="0" xfId="93" applyFont="1" applyFill="1" applyBorder="1" applyAlignment="1" applyProtection="1">
      <alignment vertical="center"/>
    </xf>
    <xf numFmtId="0" fontId="73" fillId="0" borderId="0" xfId="0" applyFont="1" applyAlignment="1">
      <alignment horizontal="center" vertical="center"/>
    </xf>
    <xf numFmtId="0" fontId="73" fillId="0" borderId="0" xfId="0" applyFont="1" applyAlignment="1">
      <alignment vertical="center"/>
    </xf>
    <xf numFmtId="0" fontId="86" fillId="0" borderId="0" xfId="0" applyFont="1" applyAlignment="1">
      <alignment horizontal="center" vertical="center"/>
    </xf>
    <xf numFmtId="0" fontId="55" fillId="0" borderId="0" xfId="0" applyFont="1" applyFill="1" applyAlignment="1"/>
    <xf numFmtId="0" fontId="72" fillId="0" borderId="66" xfId="124" applyFont="1" applyFill="1" applyBorder="1" applyAlignment="1">
      <alignment vertical="center" wrapText="1"/>
    </xf>
    <xf numFmtId="0" fontId="72" fillId="0" borderId="74" xfId="124" applyFont="1" applyFill="1" applyBorder="1" applyAlignment="1">
      <alignment vertical="center" wrapText="1"/>
    </xf>
    <xf numFmtId="0" fontId="72" fillId="0" borderId="58" xfId="124" applyFont="1" applyFill="1" applyBorder="1" applyAlignment="1">
      <alignment vertical="center" wrapText="1"/>
    </xf>
    <xf numFmtId="0" fontId="72" fillId="0" borderId="28" xfId="124" applyFont="1" applyFill="1" applyBorder="1" applyAlignment="1">
      <alignment vertical="center" wrapText="1"/>
    </xf>
    <xf numFmtId="0" fontId="72" fillId="0" borderId="57" xfId="124" applyFont="1" applyFill="1" applyBorder="1" applyAlignment="1">
      <alignment vertical="center" wrapText="1"/>
    </xf>
    <xf numFmtId="178" fontId="72" fillId="0" borderId="132" xfId="167" applyNumberFormat="1" applyFont="1" applyFill="1" applyBorder="1" applyAlignment="1" applyProtection="1">
      <alignment horizontal="center" vertical="center" wrapText="1"/>
      <protection locked="0"/>
    </xf>
    <xf numFmtId="0" fontId="86" fillId="0" borderId="32" xfId="96" applyFont="1" applyFill="1" applyBorder="1" applyAlignment="1" applyProtection="1">
      <alignment horizontal="left" vertical="center" wrapText="1"/>
      <protection locked="0"/>
    </xf>
    <xf numFmtId="178" fontId="72" fillId="0" borderId="32" xfId="167" applyNumberFormat="1" applyFont="1" applyFill="1" applyBorder="1" applyAlignment="1" applyProtection="1">
      <alignment horizontal="center" vertical="center" wrapText="1"/>
      <protection locked="0"/>
    </xf>
    <xf numFmtId="0" fontId="86" fillId="0" borderId="32" xfId="124" applyFont="1" applyFill="1" applyBorder="1" applyAlignment="1" applyProtection="1">
      <alignment horizontal="left" vertical="center" wrapText="1"/>
      <protection locked="0"/>
    </xf>
    <xf numFmtId="183" fontId="72" fillId="0" borderId="32" xfId="195" applyNumberFormat="1" applyFont="1" applyFill="1" applyBorder="1" applyAlignment="1" applyProtection="1">
      <alignment horizontal="center" vertical="center" wrapText="1"/>
    </xf>
    <xf numFmtId="193" fontId="72" fillId="35" borderId="32" xfId="124" applyNumberFormat="1" applyFont="1" applyFill="1" applyBorder="1" applyAlignment="1" applyProtection="1">
      <alignment horizontal="center" vertical="center"/>
    </xf>
    <xf numFmtId="49" fontId="74" fillId="0" borderId="0" xfId="181" applyNumberFormat="1" applyFont="1" applyFill="1" applyBorder="1" applyAlignment="1" applyProtection="1">
      <alignment horizontal="center" vertical="center"/>
    </xf>
    <xf numFmtId="0" fontId="62" fillId="0" borderId="0" xfId="111" quotePrefix="1" applyFont="1" applyFill="1" applyAlignment="1">
      <alignment vertical="center"/>
    </xf>
    <xf numFmtId="0" fontId="127" fillId="0" borderId="0" xfId="61" applyFont="1" applyFill="1" applyAlignment="1">
      <alignment horizontal="left" vertical="center"/>
    </xf>
    <xf numFmtId="0" fontId="62" fillId="0" borderId="0" xfId="0" applyFont="1" applyAlignment="1">
      <alignment vertical="top"/>
    </xf>
    <xf numFmtId="0" fontId="62" fillId="0" borderId="0" xfId="131" applyFont="1"/>
    <xf numFmtId="0" fontId="126" fillId="0" borderId="0" xfId="0" applyFont="1" applyFill="1" applyAlignment="1">
      <alignment vertical="center"/>
    </xf>
    <xf numFmtId="0" fontId="129" fillId="0" borderId="0" xfId="61" applyFont="1" applyAlignment="1">
      <alignment vertical="center"/>
    </xf>
    <xf numFmtId="0" fontId="127" fillId="0" borderId="0" xfId="61" applyFont="1" applyFill="1" applyAlignment="1">
      <alignment horizontal="left" vertical="top"/>
    </xf>
    <xf numFmtId="0" fontId="130" fillId="0" borderId="0" xfId="0" applyFont="1"/>
    <xf numFmtId="184" fontId="72" fillId="0" borderId="18" xfId="0" applyNumberFormat="1" applyFont="1" applyBorder="1" applyAlignment="1">
      <alignment horizontal="center" vertical="center"/>
    </xf>
    <xf numFmtId="177" fontId="72" fillId="0" borderId="18" xfId="181" applyFont="1" applyBorder="1" applyAlignment="1">
      <alignment horizontal="right" vertical="center"/>
    </xf>
    <xf numFmtId="177" fontId="73" fillId="0" borderId="18" xfId="181" applyFont="1" applyBorder="1" applyAlignment="1">
      <alignment horizontal="center" vertical="center"/>
    </xf>
    <xf numFmtId="193" fontId="11" fillId="0" borderId="32" xfId="124" applyNumberFormat="1" applyFont="1" applyFill="1" applyBorder="1" applyAlignment="1" applyProtection="1">
      <alignment horizontal="center" vertical="center"/>
    </xf>
    <xf numFmtId="0" fontId="42" fillId="0" borderId="0" xfId="128" quotePrefix="1" applyFont="1" applyFill="1" applyAlignment="1">
      <alignment horizontal="center"/>
    </xf>
    <xf numFmtId="0" fontId="44" fillId="0" borderId="0" xfId="128" applyFont="1" applyFill="1" applyAlignment="1">
      <alignment horizontal="center"/>
    </xf>
    <xf numFmtId="0" fontId="43" fillId="0" borderId="0" xfId="128" applyFont="1" applyFill="1" applyAlignment="1">
      <alignment horizontal="center"/>
    </xf>
    <xf numFmtId="0" fontId="84" fillId="0" borderId="18" xfId="157" applyFont="1" applyFill="1" applyBorder="1" applyAlignment="1">
      <alignment horizontal="center" vertical="center" wrapText="1"/>
    </xf>
    <xf numFmtId="0" fontId="77" fillId="0" borderId="16" xfId="107" applyFont="1" applyFill="1" applyBorder="1" applyAlignment="1">
      <alignment horizontal="center" vertical="center"/>
    </xf>
    <xf numFmtId="0" fontId="77" fillId="0" borderId="14" xfId="107" applyFont="1" applyFill="1" applyBorder="1" applyAlignment="1">
      <alignment horizontal="center" vertical="center"/>
    </xf>
    <xf numFmtId="0" fontId="77" fillId="0" borderId="17" xfId="0" applyFont="1" applyFill="1" applyBorder="1" applyAlignment="1">
      <alignment horizontal="center"/>
    </xf>
    <xf numFmtId="0" fontId="77" fillId="0" borderId="21" xfId="0" applyFont="1" applyFill="1" applyBorder="1" applyAlignment="1">
      <alignment horizontal="center"/>
    </xf>
    <xf numFmtId="0" fontId="77" fillId="0" borderId="19" xfId="107" applyFont="1" applyFill="1" applyBorder="1" applyAlignment="1">
      <alignment horizontal="center"/>
    </xf>
    <xf numFmtId="0" fontId="77" fillId="0" borderId="15" xfId="0" applyFont="1" applyFill="1" applyBorder="1" applyAlignment="1">
      <alignment horizontal="center" vertical="center"/>
    </xf>
    <xf numFmtId="0" fontId="77" fillId="0" borderId="18" xfId="107" applyFont="1" applyFill="1" applyBorder="1" applyAlignment="1">
      <alignment horizontal="center" vertical="center"/>
    </xf>
    <xf numFmtId="0" fontId="77" fillId="0" borderId="131" xfId="107" applyFont="1" applyFill="1" applyBorder="1" applyAlignment="1">
      <alignment horizontal="center" vertical="center"/>
    </xf>
    <xf numFmtId="0" fontId="77" fillId="0" borderId="20" xfId="107" applyFont="1" applyFill="1" applyBorder="1" applyAlignment="1">
      <alignment horizontal="center" vertical="center"/>
    </xf>
    <xf numFmtId="0" fontId="77" fillId="0" borderId="68" xfId="107" applyFont="1" applyFill="1" applyBorder="1" applyAlignment="1">
      <alignment horizontal="center" vertical="center"/>
    </xf>
    <xf numFmtId="0" fontId="77" fillId="0" borderId="68" xfId="0" applyFont="1" applyFill="1" applyBorder="1" applyAlignment="1"/>
    <xf numFmtId="49" fontId="73" fillId="0" borderId="18" xfId="103" applyNumberFormat="1" applyFont="1" applyFill="1" applyBorder="1" applyAlignment="1">
      <alignment horizontal="left" vertical="center" wrapText="1"/>
    </xf>
    <xf numFmtId="0" fontId="73" fillId="0" borderId="18" xfId="161" applyFont="1" applyBorder="1" applyAlignment="1">
      <alignment vertical="center" wrapText="1"/>
    </xf>
    <xf numFmtId="49" fontId="73" fillId="0" borderId="131" xfId="103" applyNumberFormat="1" applyFont="1" applyFill="1" applyBorder="1" applyAlignment="1">
      <alignment horizontal="left" vertical="center" wrapText="1"/>
    </xf>
    <xf numFmtId="49" fontId="73" fillId="0" borderId="68" xfId="103" applyNumberFormat="1" applyFont="1" applyFill="1" applyBorder="1" applyAlignment="1">
      <alignment horizontal="left" vertical="center" wrapText="1"/>
    </xf>
    <xf numFmtId="49" fontId="73" fillId="0" borderId="18" xfId="103" applyNumberFormat="1" applyFont="1" applyFill="1" applyBorder="1" applyAlignment="1">
      <alignment horizontal="center" vertical="center" wrapText="1"/>
    </xf>
    <xf numFmtId="49" fontId="84" fillId="0" borderId="18" xfId="103" applyNumberFormat="1" applyFont="1" applyFill="1" applyBorder="1" applyAlignment="1">
      <alignment horizontal="center" vertical="center" wrapText="1"/>
    </xf>
    <xf numFmtId="49" fontId="84" fillId="0" borderId="131" xfId="103" applyNumberFormat="1" applyFont="1" applyFill="1" applyBorder="1" applyAlignment="1">
      <alignment horizontal="center" vertical="center" wrapText="1"/>
    </xf>
    <xf numFmtId="49" fontId="84" fillId="0" borderId="68" xfId="103" applyNumberFormat="1" applyFont="1" applyFill="1" applyBorder="1" applyAlignment="1">
      <alignment horizontal="center" vertical="center" wrapText="1"/>
    </xf>
    <xf numFmtId="0" fontId="83" fillId="0" borderId="16" xfId="107" applyFont="1" applyFill="1" applyBorder="1" applyAlignment="1">
      <alignment horizontal="center" vertical="center" wrapText="1"/>
    </xf>
    <xf numFmtId="0" fontId="83" fillId="0" borderId="14" xfId="107" applyFont="1" applyFill="1" applyBorder="1" applyAlignment="1">
      <alignment horizontal="center" vertical="center" wrapText="1"/>
    </xf>
    <xf numFmtId="0" fontId="83" fillId="0" borderId="131" xfId="161" applyFont="1" applyFill="1" applyBorder="1" applyAlignment="1">
      <alignment horizontal="center" vertical="center" wrapText="1"/>
    </xf>
    <xf numFmtId="0" fontId="83" fillId="0" borderId="68" xfId="161" applyFont="1" applyFill="1" applyBorder="1" applyAlignment="1">
      <alignment horizontal="center" vertical="center" wrapText="1"/>
    </xf>
    <xf numFmtId="0" fontId="83" fillId="0" borderId="131" xfId="0" applyFont="1" applyFill="1" applyBorder="1" applyAlignment="1">
      <alignment horizontal="center" vertical="center" wrapText="1"/>
    </xf>
    <xf numFmtId="0" fontId="83" fillId="0" borderId="68" xfId="0" applyFont="1" applyFill="1" applyBorder="1" applyAlignment="1">
      <alignment horizontal="center" vertical="center" wrapText="1"/>
    </xf>
    <xf numFmtId="0" fontId="83" fillId="0" borderId="20" xfId="161" applyFont="1" applyFill="1" applyBorder="1" applyAlignment="1">
      <alignment horizontal="center" vertical="center" wrapText="1"/>
    </xf>
    <xf numFmtId="0" fontId="83" fillId="0" borderId="16" xfId="114" applyFont="1" applyFill="1" applyBorder="1" applyAlignment="1">
      <alignment horizontal="center" vertical="center" wrapText="1"/>
    </xf>
    <xf numFmtId="0" fontId="83" fillId="0" borderId="14" xfId="114" applyFont="1" applyFill="1" applyBorder="1" applyAlignment="1">
      <alignment horizontal="center" vertical="center" wrapText="1"/>
    </xf>
    <xf numFmtId="0" fontId="83" fillId="0" borderId="20" xfId="0" applyFont="1" applyFill="1" applyBorder="1" applyAlignment="1">
      <alignment horizontal="center" vertical="center" wrapText="1"/>
    </xf>
    <xf numFmtId="0" fontId="83" fillId="0" borderId="16" xfId="103" applyFont="1" applyFill="1" applyBorder="1" applyAlignment="1">
      <alignment horizontal="center" vertical="center"/>
    </xf>
    <xf numFmtId="0" fontId="83" fillId="0" borderId="14" xfId="103" applyFont="1" applyFill="1" applyBorder="1" applyAlignment="1">
      <alignment horizontal="center" vertical="center"/>
    </xf>
    <xf numFmtId="0" fontId="83" fillId="0" borderId="15" xfId="103" applyFont="1" applyFill="1" applyBorder="1" applyAlignment="1">
      <alignment horizontal="center" vertical="center"/>
    </xf>
    <xf numFmtId="0" fontId="83" fillId="0" borderId="17" xfId="161" applyFont="1" applyFill="1" applyBorder="1" applyAlignment="1">
      <alignment horizontal="center" vertical="center" wrapText="1"/>
    </xf>
    <xf numFmtId="0" fontId="83" fillId="0" borderId="1" xfId="161" applyFont="1" applyFill="1" applyBorder="1" applyAlignment="1">
      <alignment horizontal="center" vertical="center" wrapText="1"/>
    </xf>
    <xf numFmtId="0" fontId="83" fillId="0" borderId="21" xfId="161" applyFont="1" applyFill="1" applyBorder="1" applyAlignment="1">
      <alignment horizontal="center" vertical="center" wrapText="1"/>
    </xf>
    <xf numFmtId="0" fontId="83" fillId="0" borderId="4" xfId="161" applyFont="1" applyFill="1" applyBorder="1" applyAlignment="1">
      <alignment horizontal="center" vertical="center" wrapText="1"/>
    </xf>
    <xf numFmtId="0" fontId="83" fillId="0" borderId="0" xfId="161" applyFont="1" applyFill="1" applyBorder="1" applyAlignment="1">
      <alignment horizontal="center" vertical="center" wrapText="1"/>
    </xf>
    <xf numFmtId="0" fontId="83" fillId="0" borderId="60" xfId="161" applyFont="1" applyFill="1" applyBorder="1" applyAlignment="1">
      <alignment horizontal="center" vertical="center" wrapText="1"/>
    </xf>
    <xf numFmtId="0" fontId="83" fillId="0" borderId="23" xfId="161" quotePrefix="1" applyFont="1" applyFill="1" applyBorder="1" applyAlignment="1">
      <alignment horizontal="center" vertical="center" wrapText="1"/>
    </xf>
    <xf numFmtId="0" fontId="83" fillId="0" borderId="19" xfId="161" quotePrefix="1" applyFont="1" applyFill="1" applyBorder="1" applyAlignment="1">
      <alignment horizontal="center" vertical="center" wrapText="1"/>
    </xf>
    <xf numFmtId="0" fontId="83" fillId="0" borderId="22" xfId="161" quotePrefix="1" applyFont="1" applyFill="1" applyBorder="1" applyAlignment="1">
      <alignment horizontal="center" vertical="center" wrapText="1"/>
    </xf>
    <xf numFmtId="0" fontId="83" fillId="0" borderId="1" xfId="161" quotePrefix="1" applyFont="1" applyFill="1" applyBorder="1" applyAlignment="1">
      <alignment horizontal="center" vertical="center"/>
    </xf>
    <xf numFmtId="0" fontId="84" fillId="0" borderId="18" xfId="107" applyFont="1" applyFill="1" applyBorder="1" applyAlignment="1">
      <alignment horizontal="center" vertical="center" wrapText="1"/>
    </xf>
    <xf numFmtId="0" fontId="84" fillId="0" borderId="18" xfId="107" applyFont="1" applyBorder="1" applyAlignment="1">
      <alignment horizontal="center" vertical="center" wrapText="1"/>
    </xf>
    <xf numFmtId="0" fontId="84" fillId="0" borderId="18" xfId="137" applyFont="1" applyFill="1" applyBorder="1" applyAlignment="1">
      <alignment horizontal="center" vertical="center" wrapText="1"/>
    </xf>
    <xf numFmtId="0" fontId="84" fillId="0" borderId="18" xfId="148" applyFont="1" applyFill="1" applyBorder="1" applyAlignment="1">
      <alignment horizontal="center" vertical="center" wrapText="1"/>
    </xf>
    <xf numFmtId="0" fontId="73" fillId="0" borderId="18" xfId="151" applyFont="1" applyFill="1" applyBorder="1" applyAlignment="1">
      <alignment horizontal="center" vertical="center" wrapText="1"/>
    </xf>
    <xf numFmtId="0" fontId="73" fillId="0" borderId="18" xfId="148" applyFont="1" applyFill="1" applyBorder="1" applyAlignment="1">
      <alignment horizontal="center" vertical="center" wrapText="1"/>
    </xf>
    <xf numFmtId="0" fontId="73" fillId="0" borderId="18" xfId="107" applyFont="1" applyFill="1" applyBorder="1" applyAlignment="1">
      <alignment horizontal="center" vertical="center" wrapText="1"/>
    </xf>
    <xf numFmtId="0" fontId="84" fillId="0" borderId="18" xfId="151" applyFont="1" applyFill="1" applyBorder="1" applyAlignment="1">
      <alignment horizontal="center" vertical="center" wrapText="1"/>
    </xf>
    <xf numFmtId="0" fontId="84" fillId="0" borderId="18" xfId="115" applyFont="1" applyFill="1" applyBorder="1" applyAlignment="1">
      <alignment horizontal="center" vertical="center" wrapText="1"/>
    </xf>
    <xf numFmtId="0" fontId="84" fillId="0" borderId="131" xfId="115" applyFont="1" applyFill="1" applyBorder="1" applyAlignment="1">
      <alignment horizontal="center" vertical="center" wrapText="1"/>
    </xf>
    <xf numFmtId="0" fontId="84" fillId="0" borderId="20" xfId="115" applyFont="1" applyFill="1" applyBorder="1" applyAlignment="1">
      <alignment horizontal="center" vertical="center" wrapText="1"/>
    </xf>
    <xf numFmtId="0" fontId="84" fillId="0" borderId="68" xfId="115" applyFont="1" applyFill="1" applyBorder="1" applyAlignment="1">
      <alignment horizontal="center" vertical="center" wrapText="1"/>
    </xf>
    <xf numFmtId="0" fontId="84" fillId="0" borderId="18" xfId="115" quotePrefix="1" applyFont="1" applyFill="1" applyBorder="1" applyAlignment="1">
      <alignment horizontal="center" vertical="center" wrapText="1"/>
    </xf>
    <xf numFmtId="0" fontId="84" fillId="0" borderId="18" xfId="159" applyFont="1" applyFill="1" applyBorder="1" applyAlignment="1">
      <alignment horizontal="center" vertical="center" wrapText="1"/>
    </xf>
    <xf numFmtId="0" fontId="84" fillId="0" borderId="18" xfId="116" applyFont="1" applyFill="1" applyBorder="1" applyAlignment="1">
      <alignment horizontal="center" vertical="center" wrapText="1"/>
    </xf>
    <xf numFmtId="0" fontId="84" fillId="0" borderId="18" xfId="161" applyFont="1" applyFill="1" applyBorder="1" applyAlignment="1">
      <alignment vertical="center" wrapText="1"/>
    </xf>
    <xf numFmtId="0" fontId="73" fillId="0" borderId="131" xfId="107" applyFont="1" applyFill="1" applyBorder="1" applyAlignment="1">
      <alignment horizontal="center" vertical="center" wrapText="1"/>
    </xf>
    <xf numFmtId="0" fontId="73" fillId="0" borderId="68" xfId="107" applyFont="1" applyFill="1" applyBorder="1" applyAlignment="1">
      <alignment horizontal="center" vertical="center" wrapText="1"/>
    </xf>
    <xf numFmtId="0" fontId="84" fillId="0" borderId="18" xfId="152" applyFont="1" applyFill="1" applyBorder="1" applyAlignment="1">
      <alignment horizontal="center" vertical="center" wrapText="1"/>
    </xf>
    <xf numFmtId="0" fontId="73" fillId="0" borderId="16" xfId="152" applyFont="1" applyFill="1" applyBorder="1" applyAlignment="1">
      <alignment horizontal="center" vertical="center" wrapText="1"/>
    </xf>
    <xf numFmtId="0" fontId="73" fillId="0" borderId="14" xfId="152" applyFont="1" applyFill="1" applyBorder="1" applyAlignment="1">
      <alignment horizontal="center" vertical="center" wrapText="1"/>
    </xf>
    <xf numFmtId="0" fontId="73" fillId="0" borderId="15" xfId="152" applyFont="1" applyFill="1" applyBorder="1" applyAlignment="1">
      <alignment horizontal="center" vertical="center" wrapText="1"/>
    </xf>
    <xf numFmtId="0" fontId="84" fillId="0" borderId="18" xfId="116" quotePrefix="1" applyFont="1" applyFill="1" applyBorder="1" applyAlignment="1">
      <alignment horizontal="center" vertical="center" wrapText="1"/>
    </xf>
    <xf numFmtId="0" fontId="73" fillId="0" borderId="16" xfId="148" applyFont="1" applyFill="1" applyBorder="1" applyAlignment="1">
      <alignment horizontal="center" vertical="center" wrapText="1"/>
    </xf>
    <xf numFmtId="0" fontId="73" fillId="0" borderId="14" xfId="148" applyFont="1" applyFill="1" applyBorder="1" applyAlignment="1">
      <alignment horizontal="center" vertical="center" wrapText="1"/>
    </xf>
    <xf numFmtId="0" fontId="73" fillId="0" borderId="15" xfId="148" applyFont="1" applyFill="1" applyBorder="1" applyAlignment="1">
      <alignment horizontal="center" vertical="center" wrapText="1"/>
    </xf>
    <xf numFmtId="0" fontId="73" fillId="0" borderId="131" xfId="107" applyFont="1" applyBorder="1" applyAlignment="1">
      <alignment horizontal="center" vertical="center" wrapText="1"/>
    </xf>
    <xf numFmtId="0" fontId="73" fillId="0" borderId="68" xfId="107" applyFont="1" applyBorder="1" applyAlignment="1">
      <alignment horizontal="center" vertical="center" wrapText="1"/>
    </xf>
    <xf numFmtId="0" fontId="84" fillId="0" borderId="18" xfId="145" applyFont="1" applyFill="1" applyBorder="1" applyAlignment="1">
      <alignment horizontal="center" vertical="center" wrapText="1"/>
    </xf>
    <xf numFmtId="49" fontId="84" fillId="0" borderId="18" xfId="145" quotePrefix="1" applyNumberFormat="1" applyFont="1" applyFill="1" applyBorder="1" applyAlignment="1">
      <alignment horizontal="center" vertical="center" wrapText="1"/>
    </xf>
    <xf numFmtId="0" fontId="84" fillId="0" borderId="16" xfId="107" applyFont="1" applyFill="1" applyBorder="1" applyAlignment="1">
      <alignment horizontal="center" vertical="center" wrapText="1"/>
    </xf>
    <xf numFmtId="0" fontId="84" fillId="0" borderId="15" xfId="107" applyFont="1" applyFill="1" applyBorder="1" applyAlignment="1">
      <alignment horizontal="center" vertical="center" wrapText="1"/>
    </xf>
    <xf numFmtId="0" fontId="84" fillId="0" borderId="14" xfId="107" applyFont="1" applyFill="1" applyBorder="1" applyAlignment="1">
      <alignment horizontal="center" vertical="center" wrapText="1"/>
    </xf>
    <xf numFmtId="0" fontId="84" fillId="0" borderId="131" xfId="107" applyFont="1" applyFill="1" applyBorder="1" applyAlignment="1">
      <alignment horizontal="center" vertical="center" wrapText="1"/>
    </xf>
    <xf numFmtId="0" fontId="84" fillId="0" borderId="20" xfId="107" applyFont="1" applyFill="1" applyBorder="1" applyAlignment="1">
      <alignment horizontal="center" vertical="center" wrapText="1"/>
    </xf>
    <xf numFmtId="0" fontId="84" fillId="0" borderId="68" xfId="107" applyFont="1" applyFill="1" applyBorder="1" applyAlignment="1">
      <alignment horizontal="center" vertical="center" wrapText="1"/>
    </xf>
    <xf numFmtId="0" fontId="84" fillId="0" borderId="131" xfId="107" applyFont="1" applyBorder="1" applyAlignment="1">
      <alignment horizontal="center" vertical="center" wrapText="1"/>
    </xf>
    <xf numFmtId="0" fontId="84" fillId="0" borderId="68" xfId="107" applyFont="1" applyBorder="1" applyAlignment="1">
      <alignment horizontal="center" vertical="center" wrapText="1"/>
    </xf>
    <xf numFmtId="0" fontId="73" fillId="0" borderId="16" xfId="107" applyFont="1" applyFill="1" applyBorder="1" applyAlignment="1">
      <alignment horizontal="center" vertical="center" wrapText="1"/>
    </xf>
    <xf numFmtId="0" fontId="73" fillId="0" borderId="14" xfId="107" applyFont="1" applyFill="1" applyBorder="1" applyAlignment="1">
      <alignment horizontal="center" vertical="center" wrapText="1"/>
    </xf>
    <xf numFmtId="0" fontId="73" fillId="0" borderId="15" xfId="107" applyFont="1" applyFill="1" applyBorder="1" applyAlignment="1">
      <alignment horizontal="center" vertical="center" wrapText="1"/>
    </xf>
    <xf numFmtId="0" fontId="73" fillId="0" borderId="131" xfId="115" applyFont="1" applyFill="1" applyBorder="1" applyAlignment="1">
      <alignment horizontal="center" vertical="center" wrapText="1"/>
    </xf>
    <xf numFmtId="0" fontId="73" fillId="0" borderId="68" xfId="115" applyFont="1" applyFill="1" applyBorder="1" applyAlignment="1">
      <alignment horizontal="center" vertical="center" wrapText="1"/>
    </xf>
    <xf numFmtId="0" fontId="73" fillId="0" borderId="18" xfId="115" applyFont="1" applyFill="1" applyBorder="1" applyAlignment="1">
      <alignment horizontal="center" vertical="center" wrapText="1"/>
    </xf>
    <xf numFmtId="0" fontId="73" fillId="0" borderId="131" xfId="115" applyFont="1" applyFill="1" applyBorder="1" applyAlignment="1">
      <alignment horizontal="center" vertical="center"/>
    </xf>
    <xf numFmtId="0" fontId="73" fillId="0" borderId="68" xfId="115" applyFont="1" applyFill="1" applyBorder="1" applyAlignment="1">
      <alignment horizontal="center" vertical="center"/>
    </xf>
    <xf numFmtId="0" fontId="84" fillId="0" borderId="18" xfId="107" applyNumberFormat="1" applyFont="1" applyFill="1" applyBorder="1" applyAlignment="1">
      <alignment horizontal="center" vertical="center" wrapText="1"/>
    </xf>
    <xf numFmtId="178" fontId="66" fillId="26" borderId="18" xfId="167" applyNumberFormat="1" applyFont="1" applyFill="1" applyBorder="1" applyAlignment="1">
      <alignment horizontal="center" vertical="center" wrapText="1"/>
    </xf>
    <xf numFmtId="0" fontId="84" fillId="0" borderId="18" xfId="107" applyNumberFormat="1" applyFont="1" applyFill="1" applyBorder="1" applyAlignment="1" applyProtection="1">
      <alignment horizontal="center" vertical="center" wrapText="1"/>
    </xf>
    <xf numFmtId="0" fontId="80" fillId="0" borderId="0" xfId="107" applyFont="1" applyFill="1" applyBorder="1" applyAlignment="1" applyProtection="1">
      <alignment horizontal="left" vertical="center" wrapText="1"/>
      <protection locked="0"/>
    </xf>
    <xf numFmtId="0" fontId="80" fillId="0" borderId="131" xfId="107" applyFont="1" applyFill="1" applyBorder="1" applyAlignment="1" applyProtection="1">
      <alignment horizontal="center" vertical="center" wrapText="1"/>
    </xf>
    <xf numFmtId="0" fontId="80" fillId="0" borderId="68" xfId="107" applyFont="1" applyFill="1" applyBorder="1" applyAlignment="1" applyProtection="1">
      <alignment horizontal="center" vertical="center" wrapText="1"/>
    </xf>
    <xf numFmtId="0" fontId="80" fillId="0" borderId="18" xfId="107" applyFont="1" applyFill="1" applyBorder="1" applyAlignment="1" applyProtection="1">
      <alignment horizontal="distributed" vertical="center" wrapText="1"/>
    </xf>
    <xf numFmtId="0" fontId="80" fillId="0" borderId="16" xfId="107" applyFont="1" applyFill="1" applyBorder="1" applyAlignment="1" applyProtection="1">
      <alignment horizontal="distributed" vertical="center" wrapText="1"/>
    </xf>
    <xf numFmtId="0" fontId="80" fillId="0" borderId="14" xfId="107" applyFont="1" applyFill="1" applyBorder="1" applyAlignment="1" applyProtection="1">
      <alignment horizontal="distributed" vertical="center" wrapText="1"/>
    </xf>
    <xf numFmtId="0" fontId="80" fillId="0" borderId="20" xfId="107" applyFont="1" applyFill="1" applyBorder="1" applyAlignment="1" applyProtection="1">
      <alignment horizontal="center" vertical="center" wrapText="1"/>
    </xf>
    <xf numFmtId="0" fontId="80" fillId="0" borderId="16" xfId="107" applyFont="1" applyFill="1" applyBorder="1" applyAlignment="1" applyProtection="1">
      <alignment horizontal="center" vertical="center" wrapText="1"/>
    </xf>
    <xf numFmtId="0" fontId="79" fillId="0" borderId="14" xfId="0" applyFont="1" applyBorder="1" applyAlignment="1">
      <alignment vertical="center" wrapText="1"/>
    </xf>
    <xf numFmtId="0" fontId="80" fillId="0" borderId="0" xfId="107" applyFont="1" applyFill="1" applyBorder="1" applyAlignment="1" applyProtection="1">
      <alignment horizontal="distributed" vertical="center" wrapText="1"/>
    </xf>
    <xf numFmtId="0" fontId="80" fillId="0" borderId="0" xfId="107" applyFont="1" applyFill="1" applyBorder="1" applyAlignment="1" applyProtection="1">
      <alignment horizontal="center" vertical="center" wrapText="1"/>
    </xf>
    <xf numFmtId="0" fontId="79" fillId="0" borderId="0" xfId="0" applyFont="1" applyBorder="1" applyAlignment="1">
      <alignment vertical="center" wrapText="1"/>
    </xf>
    <xf numFmtId="0" fontId="80" fillId="0" borderId="0" xfId="107" applyFont="1" applyFill="1" applyBorder="1" applyAlignment="1">
      <alignment horizontal="distributed" vertical="center" wrapText="1"/>
    </xf>
    <xf numFmtId="0" fontId="80" fillId="0" borderId="14" xfId="107" applyFont="1" applyFill="1" applyBorder="1" applyAlignment="1" applyProtection="1">
      <alignment horizontal="center" vertical="center" wrapText="1"/>
    </xf>
    <xf numFmtId="0" fontId="77" fillId="0" borderId="16" xfId="107" applyFont="1" applyFill="1" applyBorder="1" applyAlignment="1" applyProtection="1">
      <alignment horizontal="center" vertical="center" wrapText="1"/>
    </xf>
    <xf numFmtId="0" fontId="80" fillId="0" borderId="18" xfId="107" applyFont="1" applyFill="1" applyBorder="1" applyAlignment="1" applyProtection="1">
      <alignment horizontal="center" vertical="center" wrapText="1"/>
    </xf>
    <xf numFmtId="0" fontId="80" fillId="0" borderId="131" xfId="107" applyFont="1" applyFill="1" applyBorder="1" applyAlignment="1" applyProtection="1">
      <alignment horizontal="distributed" vertical="center" wrapText="1"/>
    </xf>
    <xf numFmtId="0" fontId="80" fillId="0" borderId="17" xfId="107" applyFont="1" applyFill="1" applyBorder="1" applyAlignment="1" applyProtection="1">
      <alignment horizontal="distributed" vertical="center" wrapText="1"/>
    </xf>
    <xf numFmtId="0" fontId="80" fillId="0" borderId="18" xfId="107" applyFont="1" applyFill="1" applyBorder="1" applyAlignment="1">
      <alignment horizontal="distributed" vertical="center" wrapText="1"/>
    </xf>
    <xf numFmtId="0" fontId="80" fillId="0" borderId="131" xfId="107" applyFont="1" applyBorder="1" applyAlignment="1">
      <alignment horizontal="center" vertical="center" wrapText="1"/>
    </xf>
    <xf numFmtId="0" fontId="80" fillId="0" borderId="20" xfId="107" applyFont="1" applyBorder="1" applyAlignment="1">
      <alignment horizontal="center" vertical="center" wrapText="1"/>
    </xf>
    <xf numFmtId="0" fontId="80" fillId="0" borderId="68" xfId="107" applyFont="1" applyBorder="1" applyAlignment="1">
      <alignment horizontal="center" vertical="center" wrapText="1"/>
    </xf>
    <xf numFmtId="0" fontId="80" fillId="0" borderId="17" xfId="148" applyFont="1" applyBorder="1" applyAlignment="1">
      <alignment horizontal="center" vertical="center" wrapText="1"/>
    </xf>
    <xf numFmtId="0" fontId="80" fillId="0" borderId="4" xfId="148" applyFont="1" applyBorder="1" applyAlignment="1">
      <alignment horizontal="center" vertical="center" wrapText="1"/>
    </xf>
    <xf numFmtId="0" fontId="80" fillId="0" borderId="23" xfId="148" applyFont="1" applyBorder="1" applyAlignment="1">
      <alignment horizontal="center" vertical="center" wrapText="1"/>
    </xf>
    <xf numFmtId="0" fontId="80" fillId="0" borderId="131" xfId="107" applyFont="1" applyBorder="1" applyAlignment="1">
      <alignment horizontal="left" vertical="center" wrapText="1"/>
    </xf>
    <xf numFmtId="0" fontId="80" fillId="0" borderId="20" xfId="107" applyFont="1" applyBorder="1" applyAlignment="1">
      <alignment horizontal="left" vertical="center" wrapText="1"/>
    </xf>
    <xf numFmtId="0" fontId="80" fillId="0" borderId="68" xfId="107" applyFont="1" applyBorder="1" applyAlignment="1">
      <alignment horizontal="left" vertical="center" wrapText="1"/>
    </xf>
    <xf numFmtId="0" fontId="80" fillId="0" borderId="16" xfId="107" applyFont="1" applyBorder="1" applyAlignment="1">
      <alignment horizontal="center" vertical="center" wrapText="1"/>
    </xf>
    <xf numFmtId="0" fontId="80" fillId="0" borderId="14" xfId="107" applyFont="1" applyBorder="1" applyAlignment="1">
      <alignment horizontal="center" vertical="center" wrapText="1"/>
    </xf>
    <xf numFmtId="0" fontId="80" fillId="0" borderId="15" xfId="107" applyFont="1" applyBorder="1" applyAlignment="1">
      <alignment horizontal="center" vertical="center" wrapText="1"/>
    </xf>
    <xf numFmtId="0" fontId="80" fillId="0" borderId="68" xfId="124" applyFont="1" applyBorder="1" applyAlignment="1">
      <alignment vertical="center"/>
    </xf>
    <xf numFmtId="0" fontId="80" fillId="0" borderId="18" xfId="107" applyFont="1" applyBorder="1" applyAlignment="1">
      <alignment horizontal="center" vertical="center" wrapText="1"/>
    </xf>
    <xf numFmtId="0" fontId="80" fillId="0" borderId="14" xfId="124" applyFont="1" applyBorder="1" applyAlignment="1">
      <alignment vertical="center"/>
    </xf>
    <xf numFmtId="0" fontId="80" fillId="0" borderId="23" xfId="107" quotePrefix="1" applyFont="1" applyBorder="1" applyAlignment="1">
      <alignment horizontal="center" vertical="center" wrapText="1"/>
    </xf>
    <xf numFmtId="0" fontId="80" fillId="0" borderId="19" xfId="107" quotePrefix="1" applyFont="1" applyBorder="1" applyAlignment="1">
      <alignment horizontal="center" vertical="center" wrapText="1"/>
    </xf>
    <xf numFmtId="0" fontId="80" fillId="0" borderId="22" xfId="107" quotePrefix="1" applyFont="1" applyBorder="1" applyAlignment="1">
      <alignment horizontal="center" vertical="center" wrapText="1"/>
    </xf>
    <xf numFmtId="0" fontId="80" fillId="0" borderId="16" xfId="148" applyFont="1" applyBorder="1" applyAlignment="1">
      <alignment horizontal="center" vertical="center" wrapText="1"/>
    </xf>
    <xf numFmtId="0" fontId="80" fillId="0" borderId="14" xfId="148" applyFont="1" applyBorder="1" applyAlignment="1">
      <alignment horizontal="center" vertical="center" wrapText="1"/>
    </xf>
    <xf numFmtId="0" fontId="80" fillId="0" borderId="15" xfId="148" applyFont="1" applyBorder="1" applyAlignment="1">
      <alignment horizontal="center" vertical="center" wrapText="1"/>
    </xf>
    <xf numFmtId="0" fontId="80" fillId="0" borderId="17" xfId="107" applyFont="1" applyBorder="1" applyAlignment="1">
      <alignment horizontal="center" vertical="center" wrapText="1"/>
    </xf>
    <xf numFmtId="0" fontId="80" fillId="0" borderId="1" xfId="107" applyFont="1" applyBorder="1" applyAlignment="1">
      <alignment horizontal="center" vertical="center" wrapText="1"/>
    </xf>
    <xf numFmtId="0" fontId="80" fillId="0" borderId="21" xfId="107" applyFont="1" applyBorder="1" applyAlignment="1">
      <alignment horizontal="center" vertical="center" wrapText="1"/>
    </xf>
    <xf numFmtId="0" fontId="80" fillId="0" borderId="4" xfId="107" applyFont="1" applyBorder="1" applyAlignment="1">
      <alignment horizontal="center" vertical="center" wrapText="1"/>
    </xf>
    <xf numFmtId="0" fontId="80" fillId="0" borderId="0" xfId="107" applyFont="1" applyBorder="1" applyAlignment="1">
      <alignment horizontal="center" vertical="center" wrapText="1"/>
    </xf>
    <xf numFmtId="0" fontId="80" fillId="0" borderId="60" xfId="107" applyFont="1" applyBorder="1" applyAlignment="1">
      <alignment horizontal="center" vertical="center" wrapText="1"/>
    </xf>
    <xf numFmtId="0" fontId="77" fillId="0" borderId="18" xfId="107" applyFont="1" applyFill="1" applyBorder="1" applyAlignment="1" applyProtection="1">
      <alignment horizontal="center" vertical="center" wrapText="1"/>
    </xf>
    <xf numFmtId="0" fontId="77" fillId="0" borderId="18" xfId="107" applyFont="1" applyFill="1" applyBorder="1" applyAlignment="1" applyProtection="1">
      <alignment horizontal="distributed" vertical="center" wrapText="1"/>
    </xf>
    <xf numFmtId="0" fontId="77" fillId="0" borderId="15" xfId="107" applyFont="1" applyFill="1" applyBorder="1" applyAlignment="1" applyProtection="1">
      <alignment horizontal="center" vertical="center" wrapText="1"/>
    </xf>
    <xf numFmtId="0" fontId="80" fillId="26" borderId="16" xfId="107" applyFont="1" applyFill="1" applyBorder="1" applyAlignment="1">
      <alignment horizontal="center" vertical="center" wrapText="1"/>
    </xf>
    <xf numFmtId="0" fontId="80" fillId="26" borderId="15" xfId="107" applyFont="1" applyFill="1" applyBorder="1" applyAlignment="1">
      <alignment horizontal="center" vertical="center" wrapText="1"/>
    </xf>
    <xf numFmtId="0" fontId="80" fillId="26" borderId="131" xfId="107" applyFont="1" applyFill="1" applyBorder="1" applyAlignment="1">
      <alignment horizontal="center" vertical="center" wrapText="1"/>
    </xf>
    <xf numFmtId="0" fontId="80" fillId="26" borderId="68" xfId="107" applyFont="1" applyFill="1" applyBorder="1" applyAlignment="1">
      <alignment horizontal="center" vertical="center" wrapText="1"/>
    </xf>
    <xf numFmtId="0" fontId="80" fillId="0" borderId="65" xfId="117" applyFont="1" applyFill="1" applyBorder="1" applyAlignment="1">
      <alignment horizontal="center" vertical="center" wrapText="1"/>
    </xf>
    <xf numFmtId="0" fontId="80" fillId="0" borderId="57" xfId="117" applyFont="1" applyFill="1" applyBorder="1" applyAlignment="1">
      <alignment horizontal="center" vertical="center" wrapText="1"/>
    </xf>
    <xf numFmtId="0" fontId="80" fillId="0" borderId="146" xfId="117" applyFont="1" applyFill="1" applyBorder="1" applyAlignment="1">
      <alignment horizontal="center" vertical="center" wrapText="1"/>
    </xf>
    <xf numFmtId="0" fontId="80" fillId="0" borderId="24" xfId="119" applyFont="1" applyFill="1" applyBorder="1" applyAlignment="1">
      <alignment horizontal="center" vertical="center" wrapText="1"/>
    </xf>
    <xf numFmtId="0" fontId="80" fillId="0" borderId="18" xfId="119" applyFont="1" applyFill="1" applyBorder="1" applyAlignment="1">
      <alignment horizontal="center" vertical="center" wrapText="1"/>
    </xf>
    <xf numFmtId="0" fontId="80" fillId="0" borderId="24" xfId="126" applyFont="1" applyFill="1" applyBorder="1" applyAlignment="1">
      <alignment horizontal="center" vertical="center" wrapText="1"/>
    </xf>
    <xf numFmtId="0" fontId="80" fillId="0" borderId="18" xfId="126" applyFont="1" applyFill="1" applyBorder="1" applyAlignment="1">
      <alignment horizontal="center" vertical="center" wrapText="1"/>
    </xf>
    <xf numFmtId="49" fontId="80" fillId="0" borderId="16" xfId="119" applyNumberFormat="1" applyFont="1" applyFill="1" applyBorder="1" applyAlignment="1" applyProtection="1">
      <alignment horizontal="center" vertical="center" wrapText="1"/>
    </xf>
    <xf numFmtId="0" fontId="80" fillId="0" borderId="55" xfId="119" applyFont="1" applyFill="1" applyBorder="1" applyAlignment="1">
      <alignment horizontal="center" vertical="center" wrapText="1"/>
    </xf>
    <xf numFmtId="0" fontId="80" fillId="0" borderId="56" xfId="119" applyFont="1" applyFill="1" applyBorder="1" applyAlignment="1">
      <alignment horizontal="center" vertical="center" wrapText="1"/>
    </xf>
    <xf numFmtId="0" fontId="80" fillId="0" borderId="30" xfId="119" applyFont="1" applyFill="1" applyBorder="1" applyAlignment="1">
      <alignment horizontal="center" vertical="center" wrapText="1"/>
    </xf>
    <xf numFmtId="0" fontId="80" fillId="0" borderId="15" xfId="126" applyFont="1" applyFill="1" applyBorder="1" applyAlignment="1">
      <alignment horizontal="center" vertical="center" wrapText="1"/>
    </xf>
    <xf numFmtId="0" fontId="115" fillId="0" borderId="24" xfId="119" applyFont="1" applyFill="1" applyBorder="1" applyAlignment="1">
      <alignment horizontal="center" vertical="center" wrapText="1"/>
    </xf>
    <xf numFmtId="0" fontId="115" fillId="0" borderId="18" xfId="119" applyFont="1" applyFill="1" applyBorder="1" applyAlignment="1">
      <alignment horizontal="center" vertical="center" wrapText="1"/>
    </xf>
    <xf numFmtId="49" fontId="80" fillId="0" borderId="24" xfId="196" applyNumberFormat="1" applyFont="1" applyFill="1" applyBorder="1" applyAlignment="1">
      <alignment horizontal="center" vertical="center" wrapText="1"/>
    </xf>
    <xf numFmtId="49" fontId="80" fillId="0" borderId="18" xfId="196" applyNumberFormat="1" applyFont="1" applyFill="1" applyBorder="1" applyAlignment="1">
      <alignment horizontal="center" vertical="center" wrapText="1"/>
    </xf>
    <xf numFmtId="0" fontId="80" fillId="0" borderId="30" xfId="107" applyFont="1" applyFill="1" applyBorder="1" applyAlignment="1">
      <alignment horizontal="center" vertical="center" wrapText="1"/>
    </xf>
    <xf numFmtId="0" fontId="80" fillId="0" borderId="150" xfId="107" applyNumberFormat="1" applyFont="1" applyFill="1" applyBorder="1" applyAlignment="1" applyProtection="1">
      <alignment horizontal="center" vertical="center"/>
    </xf>
    <xf numFmtId="0" fontId="80" fillId="0" borderId="150" xfId="126" applyFont="1" applyFill="1" applyBorder="1" applyAlignment="1">
      <alignment vertical="center"/>
    </xf>
    <xf numFmtId="0" fontId="80" fillId="0" borderId="26" xfId="119" applyFont="1" applyFill="1" applyBorder="1" applyAlignment="1">
      <alignment horizontal="center" vertical="center" wrapText="1"/>
    </xf>
    <xf numFmtId="0" fontId="80" fillId="0" borderId="131" xfId="126" applyFont="1" applyFill="1" applyBorder="1" applyAlignment="1">
      <alignment horizontal="center" vertical="center" wrapText="1"/>
    </xf>
    <xf numFmtId="0" fontId="80" fillId="0" borderId="17" xfId="126" applyFont="1" applyFill="1" applyBorder="1" applyAlignment="1">
      <alignment horizontal="center" vertical="center" wrapText="1"/>
    </xf>
    <xf numFmtId="0" fontId="80" fillId="0" borderId="65" xfId="126" applyFont="1" applyFill="1" applyBorder="1" applyAlignment="1">
      <alignment vertical="center" wrapText="1"/>
    </xf>
    <xf numFmtId="0" fontId="80" fillId="0" borderId="57" xfId="126" applyFont="1" applyFill="1" applyBorder="1" applyAlignment="1">
      <alignment vertical="center" wrapText="1"/>
    </xf>
    <xf numFmtId="0" fontId="80" fillId="0" borderId="58" xfId="126" applyFont="1" applyFill="1" applyBorder="1" applyAlignment="1">
      <alignment vertical="center" wrapText="1"/>
    </xf>
    <xf numFmtId="0" fontId="115" fillId="0" borderId="24" xfId="126" applyFont="1" applyFill="1" applyBorder="1" applyAlignment="1">
      <alignment vertical="center" wrapText="1"/>
    </xf>
    <xf numFmtId="0" fontId="79" fillId="0" borderId="18" xfId="126" applyFont="1" applyFill="1" applyBorder="1" applyAlignment="1">
      <alignment vertical="center" wrapText="1"/>
    </xf>
    <xf numFmtId="0" fontId="115" fillId="0" borderId="18" xfId="126" applyFont="1" applyFill="1" applyBorder="1" applyAlignment="1">
      <alignment vertical="center" wrapText="1"/>
    </xf>
    <xf numFmtId="0" fontId="79" fillId="0" borderId="30" xfId="126" applyFont="1" applyFill="1" applyBorder="1" applyAlignment="1">
      <alignment vertical="center" wrapText="1"/>
    </xf>
    <xf numFmtId="0" fontId="79" fillId="0" borderId="14" xfId="126" applyFont="1" applyFill="1" applyBorder="1" applyAlignment="1">
      <alignment vertical="center" wrapText="1"/>
    </xf>
    <xf numFmtId="0" fontId="79" fillId="0" borderId="15" xfId="126" applyFont="1" applyFill="1" applyBorder="1" applyAlignment="1">
      <alignment vertical="center" wrapText="1"/>
    </xf>
    <xf numFmtId="0" fontId="79" fillId="0" borderId="16" xfId="126" applyFont="1" applyFill="1" applyBorder="1" applyAlignment="1">
      <alignment vertical="center" wrapText="1"/>
    </xf>
    <xf numFmtId="0" fontId="115" fillId="0" borderId="65" xfId="126" applyFont="1" applyFill="1" applyBorder="1" applyAlignment="1">
      <alignment horizontal="center" vertical="center" wrapText="1"/>
    </xf>
    <xf numFmtId="0" fontId="115" fillId="0" borderId="208" xfId="126" applyFont="1" applyFill="1" applyBorder="1" applyAlignment="1">
      <alignment horizontal="center" vertical="center" wrapText="1"/>
    </xf>
    <xf numFmtId="0" fontId="115" fillId="0" borderId="33" xfId="126" applyFont="1" applyFill="1" applyBorder="1" applyAlignment="1">
      <alignment horizontal="center" vertical="center" wrapText="1"/>
    </xf>
    <xf numFmtId="0" fontId="115" fillId="0" borderId="18" xfId="126" applyFont="1" applyFill="1" applyBorder="1" applyAlignment="1">
      <alignment horizontal="center" vertical="center" wrapText="1"/>
    </xf>
    <xf numFmtId="0" fontId="79" fillId="0" borderId="18" xfId="126" applyFont="1" applyFill="1" applyBorder="1" applyAlignment="1">
      <alignment horizontal="center" vertical="center" wrapText="1"/>
    </xf>
    <xf numFmtId="0" fontId="79" fillId="0" borderId="133" xfId="126" applyFont="1" applyFill="1" applyBorder="1" applyAlignment="1">
      <alignment horizontal="center" vertical="center" wrapText="1"/>
    </xf>
    <xf numFmtId="0" fontId="79" fillId="0" borderId="208" xfId="126" applyFont="1" applyFill="1" applyBorder="1" applyAlignment="1">
      <alignment horizontal="center" vertical="center" wrapText="1"/>
    </xf>
    <xf numFmtId="0" fontId="79" fillId="0" borderId="33" xfId="126" applyFont="1" applyFill="1" applyBorder="1" applyAlignment="1">
      <alignment horizontal="center" vertical="center" wrapText="1"/>
    </xf>
    <xf numFmtId="0" fontId="115" fillId="0" borderId="30" xfId="126" applyFont="1" applyFill="1" applyBorder="1" applyAlignment="1">
      <alignment horizontal="center" vertical="center" wrapText="1"/>
    </xf>
    <xf numFmtId="0" fontId="115" fillId="0" borderId="14" xfId="126" applyFont="1" applyFill="1" applyBorder="1" applyAlignment="1">
      <alignment horizontal="center" vertical="center" wrapText="1"/>
    </xf>
    <xf numFmtId="0" fontId="115" fillId="0" borderId="15" xfId="126" applyFont="1" applyFill="1" applyBorder="1" applyAlignment="1">
      <alignment horizontal="center" vertical="center" wrapText="1"/>
    </xf>
    <xf numFmtId="0" fontId="80" fillId="0" borderId="131" xfId="119" applyFont="1" applyFill="1" applyBorder="1" applyAlignment="1">
      <alignment horizontal="center" vertical="center" wrapText="1"/>
    </xf>
    <xf numFmtId="0" fontId="80" fillId="0" borderId="17" xfId="119" applyFont="1" applyFill="1" applyBorder="1" applyAlignment="1">
      <alignment horizontal="center" vertical="center" wrapText="1"/>
    </xf>
    <xf numFmtId="0" fontId="79" fillId="0" borderId="24" xfId="126" applyFont="1" applyFill="1" applyBorder="1" applyAlignment="1">
      <alignment vertical="center" wrapText="1"/>
    </xf>
    <xf numFmtId="0" fontId="80" fillId="0" borderId="65" xfId="126" applyFont="1" applyFill="1" applyBorder="1" applyAlignment="1">
      <alignment horizontal="center" vertical="center" wrapText="1"/>
    </xf>
    <xf numFmtId="0" fontId="80" fillId="0" borderId="57" xfId="126" applyFont="1" applyFill="1" applyBorder="1" applyAlignment="1">
      <alignment horizontal="center" vertical="center" wrapText="1"/>
    </xf>
    <xf numFmtId="0" fontId="80" fillId="0" borderId="58" xfId="126" applyFont="1" applyFill="1" applyBorder="1" applyAlignment="1">
      <alignment horizontal="center" vertical="center" wrapText="1"/>
    </xf>
    <xf numFmtId="0" fontId="80" fillId="0" borderId="24" xfId="126" applyFont="1" applyFill="1" applyBorder="1" applyAlignment="1">
      <alignment vertical="center" wrapText="1"/>
    </xf>
    <xf numFmtId="0" fontId="80" fillId="0" borderId="18" xfId="126" applyFont="1" applyFill="1" applyBorder="1">
      <alignment vertical="center"/>
    </xf>
    <xf numFmtId="0" fontId="80" fillId="0" borderId="146" xfId="126" applyFont="1" applyFill="1" applyBorder="1" applyAlignment="1">
      <alignment vertical="center" wrapText="1"/>
    </xf>
    <xf numFmtId="0" fontId="80" fillId="0" borderId="18" xfId="126" applyFont="1" applyFill="1" applyBorder="1" applyAlignment="1">
      <alignment vertical="center" wrapText="1"/>
    </xf>
    <xf numFmtId="0" fontId="80" fillId="0" borderId="34" xfId="107" applyNumberFormat="1" applyFont="1" applyFill="1" applyBorder="1" applyAlignment="1" applyProtection="1">
      <alignment horizontal="center" vertical="center"/>
    </xf>
    <xf numFmtId="0" fontId="80" fillId="0" borderId="34" xfId="126" applyFont="1" applyFill="1" applyBorder="1" applyAlignment="1">
      <alignment vertical="center"/>
    </xf>
    <xf numFmtId="0" fontId="80" fillId="0" borderId="220" xfId="119" applyFont="1" applyFill="1" applyBorder="1" applyAlignment="1">
      <alignment horizontal="center" vertical="center" wrapText="1"/>
    </xf>
    <xf numFmtId="0" fontId="80" fillId="0" borderId="221" xfId="126" applyFont="1" applyFill="1" applyBorder="1" applyAlignment="1">
      <alignment horizontal="center" vertical="center" wrapText="1"/>
    </xf>
    <xf numFmtId="0" fontId="80" fillId="0" borderId="23" xfId="126" applyFont="1" applyFill="1" applyBorder="1" applyAlignment="1">
      <alignment horizontal="center" vertical="center" wrapText="1"/>
    </xf>
    <xf numFmtId="0" fontId="80" fillId="0" borderId="22" xfId="126" applyFont="1" applyFill="1" applyBorder="1" applyAlignment="1">
      <alignment horizontal="center" vertical="center" wrapText="1"/>
    </xf>
    <xf numFmtId="0" fontId="80" fillId="0" borderId="30" xfId="126" applyFont="1" applyFill="1" applyBorder="1" applyAlignment="1">
      <alignment horizontal="center" vertical="center" wrapText="1"/>
    </xf>
    <xf numFmtId="0" fontId="80" fillId="0" borderId="14" xfId="126" applyFont="1" applyFill="1" applyBorder="1" applyAlignment="1">
      <alignment horizontal="center" vertical="center" wrapText="1"/>
    </xf>
    <xf numFmtId="0" fontId="80" fillId="0" borderId="27" xfId="107" applyNumberFormat="1" applyFont="1" applyFill="1" applyBorder="1" applyAlignment="1" applyProtection="1">
      <alignment horizontal="center" vertical="center"/>
    </xf>
    <xf numFmtId="0" fontId="80" fillId="0" borderId="27" xfId="107" applyNumberFormat="1" applyFont="1" applyFill="1" applyBorder="1" applyAlignment="1" applyProtection="1">
      <alignment horizontal="center" vertical="center" wrapText="1"/>
    </xf>
    <xf numFmtId="0" fontId="80" fillId="0" borderId="34" xfId="126" applyFont="1" applyFill="1" applyBorder="1" applyAlignment="1">
      <alignment vertical="center" wrapText="1"/>
    </xf>
    <xf numFmtId="0" fontId="80" fillId="0" borderId="16" xfId="126" applyFont="1" applyFill="1" applyBorder="1" applyAlignment="1">
      <alignment horizontal="center" vertical="center" wrapText="1"/>
    </xf>
    <xf numFmtId="0" fontId="80" fillId="0" borderId="15" xfId="126" applyFont="1" applyFill="1" applyBorder="1" applyAlignment="1">
      <alignment vertical="center" wrapText="1"/>
    </xf>
    <xf numFmtId="0" fontId="80" fillId="0" borderId="149" xfId="107" applyNumberFormat="1" applyFont="1" applyFill="1" applyBorder="1" applyAlignment="1" applyProtection="1">
      <alignment horizontal="center" vertical="center"/>
    </xf>
    <xf numFmtId="0" fontId="80" fillId="0" borderId="157" xfId="119" applyFont="1" applyFill="1" applyBorder="1" applyAlignment="1">
      <alignment horizontal="center" vertical="center" wrapText="1"/>
    </xf>
    <xf numFmtId="0" fontId="80" fillId="0" borderId="158" xfId="119" applyFont="1" applyFill="1" applyBorder="1" applyAlignment="1">
      <alignment horizontal="center" vertical="center" wrapText="1"/>
    </xf>
    <xf numFmtId="0" fontId="80" fillId="0" borderId="222" xfId="119" applyFont="1" applyFill="1" applyBorder="1" applyAlignment="1">
      <alignment horizontal="center" vertical="center" wrapText="1"/>
    </xf>
    <xf numFmtId="0" fontId="80" fillId="0" borderId="58" xfId="107" applyNumberFormat="1" applyFont="1" applyFill="1" applyBorder="1" applyAlignment="1" applyProtection="1">
      <alignment horizontal="center" vertical="center"/>
    </xf>
    <xf numFmtId="0" fontId="80" fillId="0" borderId="223" xfId="107" applyNumberFormat="1" applyFont="1" applyFill="1" applyBorder="1" applyAlignment="1" applyProtection="1">
      <alignment horizontal="center" vertical="center"/>
    </xf>
    <xf numFmtId="0" fontId="80" fillId="0" borderId="223" xfId="126" applyFont="1" applyFill="1" applyBorder="1" applyAlignment="1">
      <alignment vertical="center"/>
    </xf>
    <xf numFmtId="0" fontId="80" fillId="0" borderId="224" xfId="126" applyFont="1" applyFill="1" applyBorder="1" applyAlignment="1">
      <alignment vertical="center"/>
    </xf>
    <xf numFmtId="0" fontId="80" fillId="0" borderId="166" xfId="119" applyFont="1" applyFill="1" applyBorder="1" applyAlignment="1">
      <alignment horizontal="center" vertical="center" wrapText="1"/>
    </xf>
    <xf numFmtId="0" fontId="80" fillId="0" borderId="0" xfId="126" applyFont="1" applyFill="1" applyBorder="1" applyAlignment="1">
      <alignment horizontal="center" vertical="center" wrapText="1"/>
    </xf>
    <xf numFmtId="0" fontId="80" fillId="0" borderId="30" xfId="126" applyFont="1" applyFill="1" applyBorder="1" applyAlignment="1">
      <alignment vertical="center" wrapText="1"/>
    </xf>
    <xf numFmtId="0" fontId="80" fillId="0" borderId="14" xfId="126" applyFont="1" applyFill="1" applyBorder="1" applyAlignment="1">
      <alignment vertical="center" wrapText="1"/>
    </xf>
    <xf numFmtId="0" fontId="80" fillId="0" borderId="16" xfId="126" applyFont="1" applyFill="1" applyBorder="1" applyAlignment="1">
      <alignment vertical="center" wrapText="1"/>
    </xf>
    <xf numFmtId="0" fontId="80" fillId="0" borderId="133" xfId="126" applyFont="1" applyFill="1" applyBorder="1" applyAlignment="1">
      <alignment vertical="center" wrapText="1"/>
    </xf>
    <xf numFmtId="0" fontId="80" fillId="0" borderId="208" xfId="126" applyFont="1" applyFill="1" applyBorder="1" applyAlignment="1">
      <alignment vertical="center" wrapText="1"/>
    </xf>
    <xf numFmtId="0" fontId="80" fillId="0" borderId="33" xfId="126" applyFont="1" applyFill="1" applyBorder="1" applyAlignment="1">
      <alignment vertical="center" wrapText="1"/>
    </xf>
    <xf numFmtId="0" fontId="80" fillId="0" borderId="133" xfId="126" applyFont="1" applyFill="1" applyBorder="1" applyAlignment="1">
      <alignment horizontal="center" vertical="center" wrapText="1"/>
    </xf>
    <xf numFmtId="0" fontId="80" fillId="0" borderId="208" xfId="126" applyFont="1" applyFill="1" applyBorder="1" applyAlignment="1">
      <alignment horizontal="center" vertical="center" wrapText="1"/>
    </xf>
    <xf numFmtId="0" fontId="80" fillId="0" borderId="33" xfId="126" applyFont="1" applyFill="1" applyBorder="1" applyAlignment="1">
      <alignment horizontal="center" vertical="center" wrapText="1"/>
    </xf>
    <xf numFmtId="0" fontId="80" fillId="0" borderId="0" xfId="119" applyFont="1" applyFill="1" applyBorder="1" applyAlignment="1">
      <alignment horizontal="center" vertical="center" wrapText="1"/>
    </xf>
    <xf numFmtId="0" fontId="80" fillId="0" borderId="14" xfId="126" applyFont="1" applyFill="1" applyBorder="1">
      <alignment vertical="center"/>
    </xf>
    <xf numFmtId="0" fontId="80" fillId="0" borderId="15" xfId="126" applyFont="1" applyFill="1" applyBorder="1">
      <alignment vertical="center"/>
    </xf>
    <xf numFmtId="0" fontId="80" fillId="0" borderId="3" xfId="107" applyNumberFormat="1" applyFont="1" applyFill="1" applyBorder="1" applyAlignment="1" applyProtection="1">
      <alignment horizontal="center" vertical="center"/>
    </xf>
    <xf numFmtId="0" fontId="80" fillId="0" borderId="3" xfId="126" applyFont="1" applyFill="1" applyBorder="1" applyAlignment="1">
      <alignment vertical="center"/>
    </xf>
    <xf numFmtId="0" fontId="80" fillId="0" borderId="165" xfId="126" applyFont="1" applyFill="1" applyBorder="1" applyAlignment="1">
      <alignment vertical="center"/>
    </xf>
    <xf numFmtId="0" fontId="80" fillId="0" borderId="18" xfId="107" applyFont="1" applyBorder="1" applyAlignment="1">
      <alignment horizontal="center" vertical="center"/>
    </xf>
    <xf numFmtId="0" fontId="80" fillId="0" borderId="169" xfId="107" applyFont="1" applyFill="1" applyBorder="1" applyAlignment="1">
      <alignment horizontal="center" vertical="center" wrapText="1"/>
    </xf>
    <xf numFmtId="0" fontId="80" fillId="0" borderId="25" xfId="107" applyFont="1" applyFill="1" applyBorder="1" applyAlignment="1">
      <alignment horizontal="center" vertical="center" wrapText="1"/>
    </xf>
    <xf numFmtId="49" fontId="80" fillId="0" borderId="225" xfId="119" applyNumberFormat="1" applyFont="1" applyFill="1" applyBorder="1" applyAlignment="1" applyProtection="1">
      <alignment horizontal="center" vertical="center" wrapText="1"/>
    </xf>
    <xf numFmtId="0" fontId="81" fillId="0" borderId="0" xfId="0" applyFont="1"/>
    <xf numFmtId="0" fontId="80" fillId="0" borderId="24" xfId="148" applyFont="1" applyBorder="1" applyAlignment="1">
      <alignment horizontal="center" vertical="center" wrapText="1"/>
    </xf>
    <xf numFmtId="0" fontId="80" fillId="0" borderId="18" xfId="148" applyFont="1" applyBorder="1" applyAlignment="1">
      <alignment horizontal="center" vertical="center" wrapText="1"/>
    </xf>
    <xf numFmtId="0" fontId="79" fillId="0" borderId="18" xfId="126" applyFont="1" applyBorder="1" applyAlignment="1">
      <alignment horizontal="center" vertical="center" wrapText="1"/>
    </xf>
    <xf numFmtId="0" fontId="79" fillId="0" borderId="27" xfId="126" applyFont="1" applyBorder="1" applyAlignment="1">
      <alignment horizontal="center" vertical="center" wrapText="1"/>
    </xf>
    <xf numFmtId="0" fontId="80" fillId="0" borderId="133" xfId="148" applyFont="1" applyBorder="1" applyAlignment="1">
      <alignment horizontal="center" vertical="center" wrapText="1"/>
    </xf>
    <xf numFmtId="0" fontId="80" fillId="0" borderId="208" xfId="148" applyFont="1" applyBorder="1" applyAlignment="1">
      <alignment horizontal="center" vertical="center" wrapText="1"/>
    </xf>
    <xf numFmtId="0" fontId="80" fillId="0" borderId="220" xfId="107" applyFont="1" applyBorder="1" applyAlignment="1">
      <alignment horizontal="center" vertical="center" wrapText="1"/>
    </xf>
    <xf numFmtId="0" fontId="81" fillId="0" borderId="166" xfId="0" applyFont="1" applyBorder="1"/>
    <xf numFmtId="0" fontId="79" fillId="0" borderId="169" xfId="126" applyFont="1" applyFill="1" applyBorder="1" applyAlignment="1">
      <alignment horizontal="center" vertical="center" wrapText="1"/>
    </xf>
    <xf numFmtId="0" fontId="80" fillId="0" borderId="157" xfId="107" applyFont="1" applyFill="1" applyBorder="1" applyAlignment="1">
      <alignment horizontal="center" vertical="center" wrapText="1"/>
    </xf>
    <xf numFmtId="0" fontId="79" fillId="0" borderId="25" xfId="126" applyFont="1" applyFill="1" applyBorder="1" applyAlignment="1">
      <alignment horizontal="center" vertical="center" wrapText="1"/>
    </xf>
    <xf numFmtId="0" fontId="80" fillId="0" borderId="225" xfId="107" applyFont="1" applyBorder="1" applyAlignment="1">
      <alignment horizontal="center" vertical="center" wrapText="1"/>
    </xf>
    <xf numFmtId="0" fontId="81" fillId="0" borderId="3" xfId="0" applyFont="1" applyBorder="1"/>
    <xf numFmtId="0" fontId="80" fillId="0" borderId="30" xfId="148" applyFont="1" applyBorder="1" applyAlignment="1">
      <alignment horizontal="center" vertical="center" wrapText="1"/>
    </xf>
    <xf numFmtId="0" fontId="79" fillId="0" borderId="14" xfId="126" applyFont="1" applyBorder="1" applyAlignment="1">
      <alignment horizontal="center" vertical="center" wrapText="1"/>
    </xf>
    <xf numFmtId="0" fontId="79" fillId="0" borderId="15" xfId="126" applyFont="1" applyBorder="1" applyAlignment="1">
      <alignment horizontal="center" vertical="center" wrapText="1"/>
    </xf>
    <xf numFmtId="0" fontId="80" fillId="0" borderId="59" xfId="124" applyFont="1" applyFill="1" applyBorder="1" applyAlignment="1">
      <alignment vertical="center"/>
    </xf>
    <xf numFmtId="0" fontId="80" fillId="0" borderId="16" xfId="148" applyFont="1" applyFill="1" applyBorder="1" applyAlignment="1">
      <alignment horizontal="center" vertical="center" wrapText="1"/>
    </xf>
    <xf numFmtId="0" fontId="80" fillId="0" borderId="14" xfId="148" applyFont="1" applyFill="1" applyBorder="1" applyAlignment="1">
      <alignment horizontal="center" vertical="center" wrapText="1"/>
    </xf>
    <xf numFmtId="0" fontId="80" fillId="0" borderId="15" xfId="148" applyFont="1" applyFill="1" applyBorder="1" applyAlignment="1">
      <alignment horizontal="center" vertical="center" wrapText="1"/>
    </xf>
    <xf numFmtId="0" fontId="80" fillId="0" borderId="225" xfId="126" applyFont="1" applyFill="1" applyBorder="1" applyAlignment="1">
      <alignment horizontal="left" vertical="center" wrapText="1"/>
    </xf>
    <xf numFmtId="0" fontId="80" fillId="0" borderId="71" xfId="126" applyFont="1" applyFill="1" applyBorder="1" applyAlignment="1">
      <alignment horizontal="left" vertical="center"/>
    </xf>
    <xf numFmtId="0" fontId="80" fillId="0" borderId="27" xfId="148" applyFont="1" applyBorder="1" applyAlignment="1">
      <alignment horizontal="center" vertical="center" wrapText="1"/>
    </xf>
    <xf numFmtId="0" fontId="80" fillId="0" borderId="34" xfId="107" applyFont="1" applyBorder="1" applyAlignment="1">
      <alignment horizontal="center" vertical="center" wrapText="1"/>
    </xf>
    <xf numFmtId="0" fontId="79" fillId="0" borderId="225" xfId="126" applyFont="1" applyBorder="1" applyAlignment="1">
      <alignment horizontal="center" vertical="center" wrapText="1"/>
    </xf>
    <xf numFmtId="0" fontId="80" fillId="0" borderId="65" xfId="148" applyFont="1" applyBorder="1" applyAlignment="1">
      <alignment horizontal="center" vertical="center" wrapText="1"/>
    </xf>
    <xf numFmtId="0" fontId="80" fillId="0" borderId="57" xfId="148" applyFont="1" applyBorder="1" applyAlignment="1">
      <alignment horizontal="center" vertical="center" wrapText="1"/>
    </xf>
    <xf numFmtId="0" fontId="80" fillId="0" borderId="146" xfId="148" applyFont="1" applyBorder="1" applyAlignment="1">
      <alignment horizontal="center" vertical="center" wrapText="1"/>
    </xf>
    <xf numFmtId="0" fontId="80" fillId="0" borderId="24" xfId="107" applyFont="1" applyBorder="1" applyAlignment="1">
      <alignment horizontal="center" vertical="center" wrapText="1"/>
    </xf>
    <xf numFmtId="0" fontId="80" fillId="0" borderId="26" xfId="107" applyFont="1" applyBorder="1" applyAlignment="1">
      <alignment horizontal="center" vertical="center" wrapText="1"/>
    </xf>
    <xf numFmtId="0" fontId="80" fillId="0" borderId="163" xfId="107" applyFont="1" applyFill="1" applyBorder="1" applyAlignment="1">
      <alignment horizontal="center" vertical="center" wrapText="1"/>
    </xf>
    <xf numFmtId="0" fontId="80" fillId="0" borderId="24" xfId="107" applyFont="1" applyFill="1" applyBorder="1" applyAlignment="1">
      <alignment horizontal="center" vertical="center" wrapText="1"/>
    </xf>
    <xf numFmtId="0" fontId="80" fillId="0" borderId="55" xfId="107" applyFont="1" applyFill="1" applyBorder="1" applyAlignment="1">
      <alignment horizontal="center" vertical="center" wrapText="1"/>
    </xf>
    <xf numFmtId="49" fontId="80" fillId="0" borderId="17" xfId="119" applyNumberFormat="1" applyFont="1" applyFill="1" applyBorder="1" applyAlignment="1" applyProtection="1">
      <alignment horizontal="center" vertical="center" wrapText="1"/>
    </xf>
    <xf numFmtId="0" fontId="79" fillId="0" borderId="24" xfId="126" applyFont="1" applyBorder="1" applyAlignment="1">
      <alignment horizontal="center" vertical="center" wrapText="1"/>
    </xf>
    <xf numFmtId="0" fontId="80" fillId="0" borderId="65" xfId="107" applyFont="1" applyFill="1" applyBorder="1" applyAlignment="1">
      <alignment horizontal="center" vertical="center" wrapText="1"/>
    </xf>
    <xf numFmtId="0" fontId="79" fillId="0" borderId="24" xfId="126" applyFont="1" applyFill="1" applyBorder="1" applyAlignment="1">
      <alignment horizontal="center" vertical="center" wrapText="1"/>
    </xf>
    <xf numFmtId="0" fontId="79" fillId="0" borderId="55" xfId="126" applyFont="1" applyFill="1" applyBorder="1" applyAlignment="1">
      <alignment horizontal="center" vertical="center" wrapText="1"/>
    </xf>
    <xf numFmtId="0" fontId="77" fillId="0" borderId="16" xfId="153" applyFont="1" applyFill="1" applyBorder="1" applyAlignment="1">
      <alignment horizontal="center" vertical="center" wrapText="1"/>
    </xf>
    <xf numFmtId="0" fontId="77" fillId="0" borderId="14" xfId="101" applyFont="1" applyFill="1" applyBorder="1" applyAlignment="1">
      <alignment horizontal="center" vertical="center" wrapText="1"/>
    </xf>
    <xf numFmtId="0" fontId="77" fillId="0" borderId="0" xfId="139" applyFont="1" applyFill="1" applyBorder="1" applyAlignment="1">
      <alignment horizontal="left" wrapText="1"/>
    </xf>
    <xf numFmtId="0" fontId="91" fillId="0" borderId="18" xfId="136" applyFont="1" applyFill="1" applyBorder="1" applyAlignment="1">
      <alignment horizontal="center" vertical="center"/>
    </xf>
    <xf numFmtId="0" fontId="77" fillId="0" borderId="14" xfId="98" applyFont="1" applyFill="1" applyBorder="1" applyAlignment="1">
      <alignment horizontal="center" vertical="center" wrapText="1"/>
    </xf>
    <xf numFmtId="0" fontId="77" fillId="0" borderId="16" xfId="101" applyFont="1" applyFill="1" applyBorder="1" applyAlignment="1">
      <alignment horizontal="center" vertical="center" wrapText="1"/>
    </xf>
    <xf numFmtId="0" fontId="77" fillId="0" borderId="16" xfId="98" applyFont="1" applyFill="1" applyBorder="1" applyAlignment="1">
      <alignment horizontal="center" vertical="center" wrapText="1"/>
    </xf>
    <xf numFmtId="0" fontId="77" fillId="0" borderId="16" xfId="136" applyFont="1" applyFill="1" applyBorder="1" applyAlignment="1">
      <alignment horizontal="center" vertical="center" wrapText="1"/>
    </xf>
    <xf numFmtId="0" fontId="77" fillId="0" borderId="14" xfId="136" applyFont="1" applyFill="1" applyBorder="1" applyAlignment="1">
      <alignment horizontal="center" vertical="center" wrapText="1"/>
    </xf>
    <xf numFmtId="0" fontId="77" fillId="0" borderId="15" xfId="136" applyFont="1" applyFill="1" applyBorder="1" applyAlignment="1">
      <alignment horizontal="center" vertical="center" wrapText="1"/>
    </xf>
    <xf numFmtId="0" fontId="77" fillId="0" borderId="18" xfId="136" applyFont="1" applyFill="1" applyBorder="1" applyAlignment="1">
      <alignment horizontal="center" vertical="center"/>
    </xf>
    <xf numFmtId="0" fontId="77" fillId="0" borderId="131" xfId="136" applyFont="1" applyFill="1" applyBorder="1" applyAlignment="1">
      <alignment horizontal="center" vertical="center"/>
    </xf>
    <xf numFmtId="0" fontId="77" fillId="0" borderId="20" xfId="136" applyFont="1" applyFill="1" applyBorder="1" applyAlignment="1">
      <alignment horizontal="center" vertical="center"/>
    </xf>
    <xf numFmtId="0" fontId="77" fillId="0" borderId="68" xfId="136" applyFont="1" applyFill="1" applyBorder="1" applyAlignment="1">
      <alignment horizontal="center" vertical="center"/>
    </xf>
    <xf numFmtId="0" fontId="77" fillId="0" borderId="14" xfId="102" applyFont="1" applyFill="1" applyBorder="1" applyAlignment="1">
      <alignment horizontal="center" vertical="center" wrapText="1"/>
    </xf>
    <xf numFmtId="0" fontId="77" fillId="0" borderId="16" xfId="102" applyFont="1" applyFill="1" applyBorder="1" applyAlignment="1">
      <alignment horizontal="center" vertical="center" wrapText="1"/>
    </xf>
    <xf numFmtId="0" fontId="91" fillId="0" borderId="131" xfId="136" applyFont="1" applyFill="1" applyBorder="1" applyAlignment="1">
      <alignment horizontal="center" vertical="center"/>
    </xf>
    <xf numFmtId="0" fontId="91" fillId="0" borderId="20" xfId="136" applyFont="1" applyFill="1" applyBorder="1" applyAlignment="1">
      <alignment horizontal="center" vertical="center"/>
    </xf>
    <xf numFmtId="0" fontId="91" fillId="0" borderId="68" xfId="136" applyFont="1" applyFill="1" applyBorder="1" applyAlignment="1">
      <alignment horizontal="center" vertical="center"/>
    </xf>
    <xf numFmtId="0" fontId="77" fillId="0" borderId="16" xfId="139" applyFont="1" applyFill="1" applyBorder="1" applyAlignment="1">
      <alignment horizontal="center" vertical="center" wrapText="1"/>
    </xf>
    <xf numFmtId="0" fontId="77" fillId="0" borderId="14" xfId="139" applyFont="1" applyFill="1" applyBorder="1" applyAlignment="1">
      <alignment horizontal="center" vertical="center" wrapText="1"/>
    </xf>
    <xf numFmtId="0" fontId="77" fillId="0" borderId="14" xfId="99" applyFont="1" applyFill="1" applyBorder="1" applyAlignment="1">
      <alignment horizontal="center" vertical="center" wrapText="1"/>
    </xf>
    <xf numFmtId="0" fontId="80" fillId="0" borderId="16" xfId="139" applyFont="1" applyFill="1" applyBorder="1" applyAlignment="1">
      <alignment horizontal="distributed" vertical="center" wrapText="1"/>
    </xf>
    <xf numFmtId="0" fontId="80" fillId="0" borderId="14" xfId="139" applyFont="1" applyFill="1" applyBorder="1" applyAlignment="1">
      <alignment horizontal="distributed" vertical="center" wrapText="1"/>
    </xf>
    <xf numFmtId="0" fontId="79" fillId="0" borderId="15" xfId="140" applyFont="1" applyFill="1" applyBorder="1" applyAlignment="1">
      <alignment horizontal="distributed" vertical="center" wrapText="1"/>
    </xf>
    <xf numFmtId="0" fontId="77" fillId="0" borderId="131" xfId="153" applyFont="1" applyFill="1" applyBorder="1" applyAlignment="1">
      <alignment horizontal="center" vertical="center" wrapText="1"/>
    </xf>
    <xf numFmtId="0" fontId="77" fillId="0" borderId="20" xfId="153" applyFont="1" applyFill="1" applyBorder="1" applyAlignment="1">
      <alignment horizontal="center" vertical="center" wrapText="1"/>
    </xf>
    <xf numFmtId="0" fontId="77" fillId="0" borderId="68" xfId="153" applyFont="1" applyFill="1" applyBorder="1" applyAlignment="1">
      <alignment horizontal="center" vertical="center" wrapText="1"/>
    </xf>
    <xf numFmtId="0" fontId="77" fillId="0" borderId="131" xfId="99" applyFont="1" applyFill="1" applyBorder="1" applyAlignment="1">
      <alignment horizontal="center" vertical="center" wrapText="1"/>
    </xf>
    <xf numFmtId="0" fontId="81" fillId="0" borderId="20" xfId="0" applyFont="1" applyBorder="1" applyAlignment="1">
      <alignment horizontal="center" vertical="center" wrapText="1"/>
    </xf>
    <xf numFmtId="0" fontId="81" fillId="0" borderId="68" xfId="0" applyFont="1" applyBorder="1" applyAlignment="1">
      <alignment horizontal="center" vertical="center" wrapText="1"/>
    </xf>
    <xf numFmtId="0" fontId="77" fillId="0" borderId="16" xfId="99" applyFont="1" applyFill="1" applyBorder="1" applyAlignment="1">
      <alignment horizontal="center" vertical="center" wrapText="1"/>
    </xf>
    <xf numFmtId="0" fontId="81" fillId="0" borderId="15" xfId="0" applyFont="1" applyBorder="1" applyAlignment="1">
      <alignment horizontal="center" vertical="center" wrapText="1"/>
    </xf>
    <xf numFmtId="0" fontId="77" fillId="0" borderId="15" xfId="139" applyFont="1" applyFill="1" applyBorder="1" applyAlignment="1">
      <alignment horizontal="center" vertical="center" wrapText="1"/>
    </xf>
    <xf numFmtId="0" fontId="79" fillId="0" borderId="0" xfId="140" applyFont="1" applyAlignment="1">
      <alignment horizontal="left" wrapText="1"/>
    </xf>
    <xf numFmtId="0" fontId="80" fillId="0" borderId="0" xfId="139" applyFont="1" applyFill="1" applyBorder="1" applyAlignment="1">
      <alignment horizontal="left" wrapText="1"/>
    </xf>
    <xf numFmtId="182" fontId="80" fillId="0" borderId="207" xfId="153" applyNumberFormat="1" applyFont="1" applyFill="1" applyBorder="1" applyAlignment="1" applyProtection="1">
      <alignment vertical="center"/>
      <protection locked="0"/>
    </xf>
    <xf numFmtId="182" fontId="80" fillId="0" borderId="206" xfId="153" applyNumberFormat="1" applyFont="1" applyFill="1" applyBorder="1" applyAlignment="1" applyProtection="1">
      <alignment vertical="center"/>
      <protection locked="0"/>
    </xf>
    <xf numFmtId="182" fontId="80" fillId="0" borderId="226" xfId="153" applyNumberFormat="1" applyFont="1" applyFill="1" applyBorder="1" applyAlignment="1" applyProtection="1">
      <alignment vertical="center"/>
      <protection locked="0"/>
    </xf>
    <xf numFmtId="182" fontId="80" fillId="0" borderId="227" xfId="153" applyNumberFormat="1" applyFont="1" applyFill="1" applyBorder="1" applyAlignment="1" applyProtection="1">
      <alignment vertical="center"/>
      <protection locked="0"/>
    </xf>
    <xf numFmtId="182" fontId="80" fillId="0" borderId="228" xfId="153" applyNumberFormat="1" applyFont="1" applyFill="1" applyBorder="1" applyAlignment="1" applyProtection="1">
      <alignment vertical="center"/>
      <protection locked="0"/>
    </xf>
    <xf numFmtId="182" fontId="80" fillId="0" borderId="229" xfId="153" applyNumberFormat="1" applyFont="1" applyFill="1" applyBorder="1" applyAlignment="1" applyProtection="1">
      <alignment vertical="center"/>
      <protection locked="0"/>
    </xf>
    <xf numFmtId="182" fontId="80" fillId="0" borderId="230" xfId="153" applyNumberFormat="1" applyFont="1" applyFill="1" applyBorder="1" applyAlignment="1" applyProtection="1">
      <alignment vertical="center"/>
      <protection locked="0"/>
    </xf>
    <xf numFmtId="182" fontId="80" fillId="0" borderId="231" xfId="153" applyNumberFormat="1" applyFont="1" applyFill="1" applyBorder="1" applyAlignment="1" applyProtection="1">
      <alignment vertical="center"/>
      <protection locked="0"/>
    </xf>
    <xf numFmtId="182" fontId="80" fillId="0" borderId="187" xfId="153" applyNumberFormat="1" applyFont="1" applyFill="1" applyBorder="1" applyAlignment="1" applyProtection="1">
      <alignment vertical="center"/>
      <protection locked="0"/>
    </xf>
    <xf numFmtId="0" fontId="80" fillId="0" borderId="131" xfId="136" applyFont="1" applyFill="1" applyBorder="1" applyAlignment="1">
      <alignment horizontal="center" vertical="center"/>
    </xf>
    <xf numFmtId="0" fontId="80" fillId="0" borderId="20" xfId="136" applyFont="1" applyFill="1" applyBorder="1" applyAlignment="1">
      <alignment horizontal="center" vertical="center"/>
    </xf>
    <xf numFmtId="0" fontId="83" fillId="0" borderId="0" xfId="139" applyFont="1" applyFill="1" applyBorder="1" applyAlignment="1">
      <alignment horizontal="left" wrapText="1"/>
    </xf>
    <xf numFmtId="0" fontId="73" fillId="0" borderId="0" xfId="140" applyFont="1" applyAlignment="1">
      <alignment horizontal="left" wrapText="1"/>
    </xf>
    <xf numFmtId="0" fontId="66" fillId="0" borderId="0" xfId="140" applyFont="1" applyAlignment="1">
      <alignment horizontal="left" wrapText="1"/>
    </xf>
    <xf numFmtId="0" fontId="80" fillId="0" borderId="16" xfId="136" applyFont="1" applyFill="1" applyBorder="1" applyAlignment="1" applyProtection="1">
      <alignment horizontal="center" vertical="center" wrapText="1"/>
    </xf>
    <xf numFmtId="0" fontId="80" fillId="0" borderId="14" xfId="136" applyFont="1" applyFill="1" applyBorder="1" applyAlignment="1" applyProtection="1">
      <alignment horizontal="center" vertical="center" wrapText="1"/>
    </xf>
    <xf numFmtId="0" fontId="80" fillId="0" borderId="15" xfId="136" applyFont="1" applyFill="1" applyBorder="1" applyAlignment="1" applyProtection="1">
      <alignment horizontal="center" vertical="center" wrapText="1"/>
    </xf>
    <xf numFmtId="0" fontId="80" fillId="0" borderId="18" xfId="136" applyFont="1" applyFill="1" applyBorder="1" applyAlignment="1">
      <alignment horizontal="center" vertical="center"/>
    </xf>
    <xf numFmtId="0" fontId="77" fillId="0" borderId="18" xfId="99" applyFont="1" applyFill="1" applyBorder="1" applyAlignment="1">
      <alignment horizontal="center" vertical="center" wrapText="1"/>
    </xf>
    <xf numFmtId="0" fontId="81" fillId="0" borderId="18" xfId="0" applyFont="1" applyFill="1" applyBorder="1" applyAlignment="1">
      <alignment horizontal="center" vertical="center" wrapText="1"/>
    </xf>
    <xf numFmtId="0" fontId="81" fillId="0" borderId="0" xfId="140" applyFont="1" applyAlignment="1">
      <alignment horizontal="left" wrapText="1"/>
    </xf>
    <xf numFmtId="0" fontId="89" fillId="0" borderId="0" xfId="139" quotePrefix="1" applyFont="1" applyFill="1" applyBorder="1" applyAlignment="1">
      <alignment horizontal="left" wrapText="1"/>
    </xf>
    <xf numFmtId="0" fontId="114" fillId="0" borderId="0" xfId="139" applyFont="1" applyFill="1" applyBorder="1" applyAlignment="1">
      <alignment horizontal="left" wrapText="1"/>
    </xf>
    <xf numFmtId="0" fontId="77" fillId="0" borderId="16" xfId="136" applyFont="1" applyFill="1" applyBorder="1" applyAlignment="1" applyProtection="1">
      <alignment horizontal="center" vertical="center" wrapText="1"/>
    </xf>
    <xf numFmtId="0" fontId="77" fillId="0" borderId="14" xfId="136" applyFont="1" applyFill="1" applyBorder="1" applyAlignment="1" applyProtection="1">
      <alignment horizontal="center" vertical="center" wrapText="1"/>
    </xf>
    <xf numFmtId="0" fontId="77" fillId="0" borderId="15" xfId="136" applyFont="1" applyFill="1" applyBorder="1" applyAlignment="1" applyProtection="1">
      <alignment horizontal="center" vertical="center" wrapText="1"/>
    </xf>
    <xf numFmtId="0" fontId="81" fillId="0" borderId="68" xfId="140" applyFont="1" applyBorder="1" applyAlignment="1">
      <alignment vertical="center" wrapText="1"/>
    </xf>
    <xf numFmtId="0" fontId="81" fillId="0" borderId="15" xfId="140" applyFont="1" applyBorder="1" applyAlignment="1">
      <alignment vertical="center" wrapText="1"/>
    </xf>
    <xf numFmtId="0" fontId="77" fillId="0" borderId="16" xfId="133" applyFont="1" applyFill="1" applyBorder="1" applyAlignment="1">
      <alignment horizontal="center" vertical="center"/>
    </xf>
    <xf numFmtId="0" fontId="77" fillId="0" borderId="14" xfId="158" applyFont="1" applyFill="1" applyBorder="1" applyAlignment="1">
      <alignment horizontal="center" vertical="center"/>
    </xf>
    <xf numFmtId="0" fontId="77" fillId="0" borderId="15" xfId="158" applyFont="1" applyFill="1" applyBorder="1" applyAlignment="1">
      <alignment horizontal="center" vertical="center"/>
    </xf>
    <xf numFmtId="0" fontId="77" fillId="0" borderId="16" xfId="158" applyFont="1" applyFill="1" applyBorder="1" applyAlignment="1">
      <alignment horizontal="distributed" vertical="center"/>
    </xf>
    <xf numFmtId="0" fontId="66" fillId="0" borderId="14" xfId="158" applyFont="1" applyFill="1" applyBorder="1" applyAlignment="1"/>
    <xf numFmtId="0" fontId="66" fillId="0" borderId="15" xfId="158" applyFont="1" applyFill="1" applyBorder="1" applyAlignment="1"/>
    <xf numFmtId="0" fontId="77" fillId="0" borderId="131" xfId="158" applyFont="1" applyFill="1" applyBorder="1" applyAlignment="1">
      <alignment horizontal="center"/>
    </xf>
    <xf numFmtId="0" fontId="66" fillId="0" borderId="20" xfId="158" applyFont="1" applyFill="1" applyBorder="1" applyAlignment="1">
      <alignment horizontal="center"/>
    </xf>
    <xf numFmtId="0" fontId="66" fillId="0" borderId="68" xfId="158" applyFont="1" applyFill="1" applyBorder="1" applyAlignment="1">
      <alignment horizontal="center"/>
    </xf>
    <xf numFmtId="0" fontId="77" fillId="0" borderId="20" xfId="158" applyFont="1" applyFill="1" applyBorder="1" applyAlignment="1">
      <alignment horizontal="center"/>
    </xf>
    <xf numFmtId="0" fontId="77" fillId="0" borderId="68" xfId="158" applyFont="1" applyFill="1" applyBorder="1" applyAlignment="1">
      <alignment horizontal="center"/>
    </xf>
    <xf numFmtId="0" fontId="112" fillId="0" borderId="18" xfId="136" applyFont="1" applyFill="1" applyBorder="1" applyAlignment="1">
      <alignment horizontal="center" vertical="center" wrapText="1"/>
    </xf>
    <xf numFmtId="0" fontId="77" fillId="0" borderId="131" xfId="155" applyFont="1" applyFill="1" applyBorder="1" applyAlignment="1">
      <alignment horizontal="center" vertical="center"/>
    </xf>
    <xf numFmtId="0" fontId="77" fillId="0" borderId="17" xfId="158" applyFont="1" applyFill="1" applyBorder="1" applyAlignment="1">
      <alignment horizontal="center"/>
    </xf>
    <xf numFmtId="0" fontId="77" fillId="0" borderId="17" xfId="158" applyFont="1" applyFill="1" applyBorder="1" applyAlignment="1">
      <alignment horizontal="center" vertical="center"/>
    </xf>
    <xf numFmtId="0" fontId="77" fillId="0" borderId="1" xfId="158" applyFont="1" applyFill="1" applyBorder="1" applyAlignment="1">
      <alignment horizontal="center" vertical="center"/>
    </xf>
    <xf numFmtId="0" fontId="77" fillId="0" borderId="21" xfId="158" applyFont="1" applyFill="1" applyBorder="1" applyAlignment="1">
      <alignment horizontal="center" vertical="center"/>
    </xf>
    <xf numFmtId="0" fontId="77" fillId="0" borderId="23" xfId="158" applyFont="1" applyFill="1" applyBorder="1" applyAlignment="1">
      <alignment horizontal="center" vertical="center"/>
    </xf>
    <xf numFmtId="0" fontId="77" fillId="0" borderId="19" xfId="158" applyFont="1" applyFill="1" applyBorder="1" applyAlignment="1">
      <alignment horizontal="center" vertical="center"/>
    </xf>
    <xf numFmtId="0" fontId="77" fillId="0" borderId="22" xfId="158" applyFont="1" applyFill="1" applyBorder="1" applyAlignment="1">
      <alignment horizontal="center" vertical="center"/>
    </xf>
    <xf numFmtId="0" fontId="112" fillId="0" borderId="16" xfId="136" applyFont="1" applyFill="1" applyBorder="1" applyAlignment="1">
      <alignment horizontal="center" vertical="center" wrapText="1"/>
    </xf>
    <xf numFmtId="0" fontId="112" fillId="0" borderId="14" xfId="136" applyFont="1" applyFill="1" applyBorder="1" applyAlignment="1">
      <alignment horizontal="center" vertical="center" wrapText="1"/>
    </xf>
    <xf numFmtId="0" fontId="112" fillId="0" borderId="15" xfId="136" applyFont="1" applyFill="1" applyBorder="1" applyAlignment="1">
      <alignment horizontal="center" vertical="center" wrapText="1"/>
    </xf>
    <xf numFmtId="0" fontId="77" fillId="0" borderId="16" xfId="155" applyFont="1" applyFill="1" applyBorder="1" applyAlignment="1">
      <alignment horizontal="center" vertical="center"/>
    </xf>
    <xf numFmtId="0" fontId="77" fillId="0" borderId="14" xfId="155" applyFont="1" applyFill="1" applyBorder="1" applyAlignment="1">
      <alignment horizontal="center" vertical="center"/>
    </xf>
    <xf numFmtId="0" fontId="77" fillId="0" borderId="15" xfId="155" applyFont="1" applyFill="1" applyBorder="1" applyAlignment="1">
      <alignment horizontal="center" vertical="center"/>
    </xf>
    <xf numFmtId="0" fontId="77" fillId="0" borderId="16" xfId="136" applyFont="1" applyFill="1" applyBorder="1" applyAlignment="1">
      <alignment horizontal="center" vertical="center"/>
    </xf>
    <xf numFmtId="0" fontId="77" fillId="0" borderId="14" xfId="136" applyFont="1" applyFill="1" applyBorder="1" applyAlignment="1">
      <alignment horizontal="center" vertical="center"/>
    </xf>
    <xf numFmtId="0" fontId="77" fillId="0" borderId="15" xfId="136" applyFont="1" applyFill="1" applyBorder="1" applyAlignment="1">
      <alignment horizontal="center" vertical="center"/>
    </xf>
    <xf numFmtId="0" fontId="77" fillId="0" borderId="131" xfId="153" applyFont="1" applyFill="1" applyBorder="1" applyAlignment="1">
      <alignment horizontal="center" vertical="center"/>
    </xf>
    <xf numFmtId="0" fontId="77" fillId="0" borderId="20" xfId="153" applyFont="1" applyFill="1" applyBorder="1" applyAlignment="1">
      <alignment horizontal="center" vertical="center"/>
    </xf>
    <xf numFmtId="0" fontId="77" fillId="0" borderId="68" xfId="153" applyFont="1" applyFill="1" applyBorder="1" applyAlignment="1">
      <alignment horizontal="center" vertical="center"/>
    </xf>
    <xf numFmtId="0" fontId="77" fillId="0" borderId="131" xfId="158" applyFont="1" applyFill="1" applyBorder="1" applyAlignment="1">
      <alignment horizontal="center" vertical="center"/>
    </xf>
    <xf numFmtId="0" fontId="77" fillId="0" borderId="20" xfId="158" applyFont="1" applyFill="1" applyBorder="1" applyAlignment="1">
      <alignment horizontal="center" vertical="center"/>
    </xf>
    <xf numFmtId="0" fontId="77" fillId="0" borderId="68" xfId="158" applyFont="1" applyFill="1" applyBorder="1" applyAlignment="1">
      <alignment horizontal="center" vertical="center"/>
    </xf>
    <xf numFmtId="0" fontId="77" fillId="0" borderId="14" xfId="153" applyFont="1" applyFill="1" applyBorder="1" applyAlignment="1">
      <alignment horizontal="center" vertical="center" wrapText="1"/>
    </xf>
    <xf numFmtId="0" fontId="77" fillId="0" borderId="14" xfId="153" applyFont="1" applyFill="1" applyBorder="1" applyAlignment="1">
      <alignment horizontal="center" vertical="center"/>
    </xf>
    <xf numFmtId="0" fontId="77" fillId="0" borderId="16" xfId="153" applyFont="1" applyFill="1" applyBorder="1" applyAlignment="1">
      <alignment horizontal="center" vertical="center"/>
    </xf>
    <xf numFmtId="0" fontId="77" fillId="0" borderId="0" xfId="158" applyFont="1" applyFill="1" applyAlignment="1">
      <alignment vertical="center" wrapText="1"/>
    </xf>
    <xf numFmtId="0" fontId="77" fillId="0" borderId="0" xfId="158" applyFont="1" applyFill="1" applyAlignment="1">
      <alignment horizontal="left" vertical="center" wrapText="1"/>
    </xf>
    <xf numFmtId="0" fontId="77" fillId="0" borderId="17" xfId="153" applyFont="1" applyFill="1" applyBorder="1" applyAlignment="1">
      <alignment horizontal="center" vertical="center"/>
    </xf>
    <xf numFmtId="0" fontId="77" fillId="0" borderId="1" xfId="153" applyFont="1" applyFill="1" applyBorder="1" applyAlignment="1">
      <alignment horizontal="center" vertical="center"/>
    </xf>
    <xf numFmtId="0" fontId="77" fillId="0" borderId="20" xfId="158" applyFont="1" applyFill="1" applyBorder="1" applyAlignment="1">
      <alignment horizontal="center" wrapText="1"/>
    </xf>
    <xf numFmtId="0" fontId="77" fillId="0" borderId="68" xfId="158" applyFont="1" applyFill="1" applyBorder="1" applyAlignment="1">
      <alignment horizontal="center" wrapText="1"/>
    </xf>
    <xf numFmtId="0" fontId="77" fillId="0" borderId="1" xfId="158" applyFont="1" applyFill="1" applyBorder="1" applyAlignment="1">
      <alignment horizontal="center"/>
    </xf>
    <xf numFmtId="0" fontId="77" fillId="0" borderId="21" xfId="158" applyFont="1" applyFill="1" applyBorder="1" applyAlignment="1">
      <alignment horizontal="center"/>
    </xf>
    <xf numFmtId="0" fontId="77" fillId="0" borderId="131" xfId="158" applyFont="1" applyFill="1" applyBorder="1" applyAlignment="1">
      <alignment horizontal="center" wrapText="1"/>
    </xf>
    <xf numFmtId="0" fontId="66" fillId="0" borderId="20" xfId="0" applyFont="1" applyBorder="1"/>
    <xf numFmtId="0" fontId="66" fillId="0" borderId="68" xfId="0" applyFont="1" applyBorder="1"/>
    <xf numFmtId="0" fontId="77" fillId="0" borderId="16" xfId="158" applyFont="1" applyFill="1" applyBorder="1" applyAlignment="1">
      <alignment horizontal="center" vertical="center" wrapText="1"/>
    </xf>
    <xf numFmtId="0" fontId="77" fillId="0" borderId="14" xfId="158" applyFont="1" applyFill="1" applyBorder="1" applyAlignment="1">
      <alignment horizontal="center" vertical="center" wrapText="1"/>
    </xf>
    <xf numFmtId="0" fontId="77" fillId="0" borderId="0" xfId="158" applyFont="1" applyFill="1" applyBorder="1" applyAlignment="1">
      <alignment wrapText="1"/>
    </xf>
    <xf numFmtId="0" fontId="77" fillId="0" borderId="0" xfId="158" applyFont="1" applyFill="1" applyBorder="1" applyAlignment="1"/>
    <xf numFmtId="0" fontId="77" fillId="0" borderId="0" xfId="158" applyFont="1" applyFill="1" applyAlignment="1">
      <alignment horizontal="left"/>
    </xf>
    <xf numFmtId="0" fontId="77" fillId="0" borderId="14" xfId="158" quotePrefix="1" applyFont="1" applyFill="1" applyBorder="1" applyAlignment="1">
      <alignment horizontal="center" vertical="center" wrapText="1"/>
    </xf>
    <xf numFmtId="0" fontId="77" fillId="0" borderId="15" xfId="158" quotePrefix="1" applyFont="1" applyFill="1" applyBorder="1" applyAlignment="1">
      <alignment horizontal="center" vertical="center" wrapText="1"/>
    </xf>
    <xf numFmtId="0" fontId="77" fillId="0" borderId="17" xfId="158" applyFont="1" applyFill="1" applyBorder="1" applyAlignment="1">
      <alignment horizontal="center" vertical="center" wrapText="1"/>
    </xf>
    <xf numFmtId="0" fontId="77" fillId="0" borderId="1" xfId="158" applyFont="1" applyFill="1" applyBorder="1" applyAlignment="1">
      <alignment horizontal="center" vertical="center" wrapText="1"/>
    </xf>
    <xf numFmtId="0" fontId="77" fillId="0" borderId="21" xfId="158" applyFont="1" applyFill="1" applyBorder="1" applyAlignment="1">
      <alignment horizontal="center" vertical="center" wrapText="1"/>
    </xf>
    <xf numFmtId="0" fontId="77" fillId="0" borderId="131" xfId="158" applyFont="1" applyFill="1" applyBorder="1" applyAlignment="1">
      <alignment horizontal="center" vertical="center" wrapText="1"/>
    </xf>
    <xf numFmtId="0" fontId="77" fillId="0" borderId="20" xfId="158" applyFont="1" applyFill="1" applyBorder="1" applyAlignment="1">
      <alignment horizontal="center" vertical="center" wrapText="1"/>
    </xf>
    <xf numFmtId="0" fontId="77" fillId="0" borderId="68" xfId="158" applyFont="1" applyFill="1" applyBorder="1" applyAlignment="1">
      <alignment horizontal="center" vertical="center" wrapText="1"/>
    </xf>
    <xf numFmtId="0" fontId="77" fillId="0" borderId="18" xfId="158" applyFont="1" applyFill="1" applyBorder="1" applyAlignment="1">
      <alignment horizontal="center" wrapText="1"/>
    </xf>
    <xf numFmtId="0" fontId="66" fillId="0" borderId="20" xfId="0" applyFont="1" applyFill="1" applyBorder="1"/>
    <xf numFmtId="0" fontId="66" fillId="0" borderId="68" xfId="0" applyFont="1" applyFill="1" applyBorder="1"/>
    <xf numFmtId="0" fontId="66" fillId="0" borderId="14" xfId="158" applyFont="1" applyFill="1" applyBorder="1" applyAlignment="1">
      <alignment horizontal="center" vertical="center"/>
    </xf>
    <xf numFmtId="0" fontId="66" fillId="0" borderId="15" xfId="158" applyFont="1" applyFill="1" applyBorder="1" applyAlignment="1">
      <alignment horizontal="center" vertical="center"/>
    </xf>
    <xf numFmtId="0" fontId="77" fillId="0" borderId="14" xfId="158" applyFont="1" applyFill="1" applyBorder="1" applyAlignment="1">
      <alignment vertical="center"/>
    </xf>
    <xf numFmtId="0" fontId="77" fillId="0" borderId="15" xfId="158" applyFont="1" applyFill="1" applyBorder="1" applyAlignment="1">
      <alignment vertical="center"/>
    </xf>
    <xf numFmtId="0" fontId="77" fillId="0" borderId="18" xfId="158" applyFont="1" applyFill="1" applyBorder="1" applyAlignment="1">
      <alignment horizontal="center" vertical="center"/>
    </xf>
    <xf numFmtId="0" fontId="80" fillId="0" borderId="131" xfId="141" applyFont="1" applyFill="1" applyBorder="1" applyAlignment="1">
      <alignment horizontal="left" vertical="center"/>
    </xf>
    <xf numFmtId="0" fontId="79" fillId="0" borderId="20" xfId="147" applyFont="1" applyBorder="1" applyAlignment="1">
      <alignment horizontal="left" vertical="center"/>
    </xf>
    <xf numFmtId="0" fontId="79" fillId="0" borderId="68" xfId="147" applyFont="1" applyBorder="1" applyAlignment="1">
      <alignment horizontal="left" vertical="center"/>
    </xf>
    <xf numFmtId="0" fontId="77" fillId="0" borderId="18" xfId="162" applyFont="1" applyFill="1" applyBorder="1" applyAlignment="1">
      <alignment horizontal="center" vertical="center" wrapText="1"/>
    </xf>
    <xf numFmtId="0" fontId="77" fillId="0" borderId="18" xfId="141" applyFont="1" applyFill="1" applyBorder="1" applyAlignment="1">
      <alignment horizontal="center" vertical="center"/>
    </xf>
    <xf numFmtId="0" fontId="77" fillId="0" borderId="131" xfId="141" applyFont="1" applyFill="1" applyBorder="1" applyAlignment="1">
      <alignment horizontal="left" vertical="center"/>
    </xf>
    <xf numFmtId="0" fontId="66" fillId="0" borderId="20" xfId="147" applyFont="1" applyBorder="1" applyAlignment="1">
      <alignment horizontal="left" vertical="center"/>
    </xf>
    <xf numFmtId="0" fontId="66" fillId="0" borderId="68" xfId="147" applyFont="1" applyBorder="1" applyAlignment="1">
      <alignment horizontal="left" vertical="center"/>
    </xf>
    <xf numFmtId="0" fontId="77" fillId="0" borderId="18" xfId="141" applyFont="1" applyFill="1" applyBorder="1" applyAlignment="1">
      <alignment horizontal="center" vertical="distributed" wrapText="1"/>
    </xf>
    <xf numFmtId="49" fontId="84" fillId="0" borderId="18" xfId="124" applyNumberFormat="1" applyFont="1" applyBorder="1" applyAlignment="1">
      <alignment horizontal="center" vertical="center" wrapText="1"/>
    </xf>
    <xf numFmtId="0" fontId="84" fillId="0" borderId="18" xfId="96" applyNumberFormat="1" applyFont="1" applyFill="1" applyBorder="1" applyAlignment="1" applyProtection="1">
      <alignment horizontal="center" vertical="center" wrapText="1"/>
    </xf>
    <xf numFmtId="0" fontId="87" fillId="0" borderId="18" xfId="124" applyFont="1" applyFill="1" applyBorder="1" applyAlignment="1" applyProtection="1">
      <alignment horizontal="center" vertical="center" wrapText="1"/>
    </xf>
    <xf numFmtId="0" fontId="87" fillId="0" borderId="18" xfId="124" applyNumberFormat="1" applyFont="1" applyFill="1" applyBorder="1" applyAlignment="1" applyProtection="1">
      <alignment horizontal="center" vertical="center" wrapText="1"/>
    </xf>
    <xf numFmtId="0" fontId="84" fillId="0" borderId="55" xfId="0" applyFont="1" applyBorder="1" applyAlignment="1">
      <alignment horizontal="center" vertical="center" wrapText="1"/>
    </xf>
    <xf numFmtId="0" fontId="84" fillId="0" borderId="56" xfId="0" applyFont="1" applyBorder="1" applyAlignment="1">
      <alignment horizontal="center" vertical="center" wrapText="1"/>
    </xf>
    <xf numFmtId="0" fontId="86" fillId="0" borderId="16" xfId="0" applyFont="1" applyBorder="1" applyAlignment="1">
      <alignment horizontal="center" vertical="center" wrapText="1"/>
    </xf>
    <xf numFmtId="0" fontId="73" fillId="0" borderId="14" xfId="0" applyFont="1" applyBorder="1" applyAlignment="1">
      <alignment horizontal="center" vertical="center" wrapText="1"/>
    </xf>
    <xf numFmtId="0" fontId="73" fillId="0" borderId="15" xfId="0" applyFont="1" applyBorder="1" applyAlignment="1">
      <alignment horizontal="center" vertical="center" wrapText="1"/>
    </xf>
    <xf numFmtId="0" fontId="73" fillId="26" borderId="27" xfId="0" applyFont="1" applyFill="1" applyBorder="1" applyAlignment="1">
      <alignment horizontal="left" vertical="center" wrapText="1"/>
    </xf>
    <xf numFmtId="0" fontId="73" fillId="26" borderId="18" xfId="0" applyFont="1" applyFill="1" applyBorder="1" applyAlignment="1">
      <alignment horizontal="left" vertical="center" wrapText="1"/>
    </xf>
    <xf numFmtId="0" fontId="84" fillId="0" borderId="24" xfId="0" applyFont="1" applyBorder="1" applyAlignment="1">
      <alignment horizontal="center" vertical="center" wrapText="1"/>
    </xf>
    <xf numFmtId="0" fontId="84" fillId="0" borderId="18" xfId="0" applyFont="1" applyBorder="1" applyAlignment="1">
      <alignment horizontal="center" vertical="center" wrapText="1"/>
    </xf>
    <xf numFmtId="0" fontId="73" fillId="26" borderId="15" xfId="0" applyFont="1" applyFill="1" applyBorder="1" applyAlignment="1">
      <alignment horizontal="left" vertical="center" wrapText="1"/>
    </xf>
    <xf numFmtId="0" fontId="73" fillId="0" borderId="76" xfId="0" applyFont="1" applyBorder="1" applyAlignment="1">
      <alignment horizontal="center" vertical="center" wrapText="1"/>
    </xf>
    <xf numFmtId="0" fontId="73" fillId="0" borderId="32" xfId="0" applyFont="1" applyBorder="1" applyAlignment="1">
      <alignment horizontal="center" vertical="center" wrapText="1"/>
    </xf>
    <xf numFmtId="0" fontId="73" fillId="0" borderId="183" xfId="0" applyFont="1" applyBorder="1" applyAlignment="1">
      <alignment horizontal="center" vertical="center" wrapText="1"/>
    </xf>
    <xf numFmtId="0" fontId="73" fillId="26" borderId="16" xfId="0" applyFont="1" applyFill="1" applyBorder="1" applyAlignment="1">
      <alignment horizontal="left" vertical="center" wrapText="1"/>
    </xf>
    <xf numFmtId="0" fontId="86" fillId="0" borderId="76" xfId="0" applyFont="1" applyBorder="1" applyAlignment="1">
      <alignment horizontal="center" vertical="center" wrapText="1"/>
    </xf>
    <xf numFmtId="0" fontId="84" fillId="0" borderId="65" xfId="0" applyFont="1" applyBorder="1" applyAlignment="1">
      <alignment horizontal="center" vertical="center" wrapText="1"/>
    </xf>
    <xf numFmtId="0" fontId="84" fillId="0" borderId="57" xfId="0" applyFont="1" applyBorder="1" applyAlignment="1">
      <alignment horizontal="center" vertical="center" wrapText="1"/>
    </xf>
    <xf numFmtId="0" fontId="84" fillId="0" borderId="58" xfId="0" applyFont="1" applyBorder="1" applyAlignment="1">
      <alignment horizontal="center" vertical="center" wrapText="1"/>
    </xf>
    <xf numFmtId="49" fontId="73" fillId="26" borderId="27" xfId="195" applyNumberFormat="1" applyFont="1" applyFill="1" applyBorder="1" applyAlignment="1" applyProtection="1">
      <alignment horizontal="left" vertical="center" wrapText="1"/>
    </xf>
    <xf numFmtId="183" fontId="87" fillId="0" borderId="24" xfId="195" applyNumberFormat="1" applyFont="1" applyFill="1" applyBorder="1" applyAlignment="1" applyProtection="1">
      <alignment horizontal="center" vertical="center" wrapText="1"/>
    </xf>
    <xf numFmtId="49" fontId="73" fillId="0" borderId="76" xfId="181" applyNumberFormat="1" applyFont="1" applyFill="1" applyBorder="1" applyAlignment="1" applyProtection="1">
      <alignment horizontal="center" vertical="center" wrapText="1"/>
    </xf>
    <xf numFmtId="49" fontId="73" fillId="0" borderId="32" xfId="181" applyNumberFormat="1" applyFont="1" applyFill="1" applyBorder="1" applyAlignment="1" applyProtection="1">
      <alignment horizontal="center" vertical="center" wrapText="1"/>
    </xf>
    <xf numFmtId="49" fontId="73" fillId="0" borderId="183" xfId="181" applyNumberFormat="1" applyFont="1" applyFill="1" applyBorder="1" applyAlignment="1" applyProtection="1">
      <alignment horizontal="center" vertical="center" wrapText="1"/>
    </xf>
    <xf numFmtId="49" fontId="73" fillId="26" borderId="18" xfId="181" applyNumberFormat="1" applyFont="1" applyFill="1" applyBorder="1" applyAlignment="1" applyProtection="1">
      <alignment horizontal="left" vertical="center" wrapText="1"/>
    </xf>
    <xf numFmtId="49" fontId="86" fillId="0" borderId="76" xfId="195" applyNumberFormat="1" applyFont="1" applyFill="1" applyBorder="1" applyAlignment="1" applyProtection="1">
      <alignment horizontal="center" vertical="center" wrapText="1"/>
    </xf>
    <xf numFmtId="49" fontId="73" fillId="0" borderId="32" xfId="195" applyNumberFormat="1" applyFont="1" applyFill="1" applyBorder="1" applyAlignment="1" applyProtection="1">
      <alignment horizontal="center" vertical="center" wrapText="1"/>
    </xf>
    <xf numFmtId="49" fontId="73" fillId="0" borderId="183" xfId="195" applyNumberFormat="1" applyFont="1" applyFill="1" applyBorder="1" applyAlignment="1" applyProtection="1">
      <alignment horizontal="center" vertical="center" wrapText="1"/>
    </xf>
    <xf numFmtId="49" fontId="73" fillId="26" borderId="18" xfId="195" applyNumberFormat="1" applyFont="1" applyFill="1" applyBorder="1" applyAlignment="1" applyProtection="1">
      <alignment vertical="center" wrapText="1"/>
    </xf>
    <xf numFmtId="49" fontId="73" fillId="0" borderId="76" xfId="195" applyNumberFormat="1" applyFont="1" applyFill="1" applyBorder="1" applyAlignment="1" applyProtection="1">
      <alignment horizontal="center" vertical="center" wrapText="1"/>
    </xf>
    <xf numFmtId="49" fontId="73" fillId="26" borderId="18" xfId="195" applyNumberFormat="1" applyFont="1" applyFill="1" applyBorder="1" applyAlignment="1" applyProtection="1">
      <alignment horizontal="left" vertical="center" wrapText="1"/>
    </xf>
    <xf numFmtId="49" fontId="73" fillId="0" borderId="91" xfId="195" applyNumberFormat="1" applyFont="1" applyFill="1" applyBorder="1" applyAlignment="1" applyProtection="1">
      <alignment horizontal="center" vertical="center" wrapText="1"/>
    </xf>
    <xf numFmtId="0" fontId="87" fillId="27" borderId="24" xfId="124" applyNumberFormat="1" applyFont="1" applyFill="1" applyBorder="1" applyAlignment="1" applyProtection="1">
      <alignment horizontal="center" vertical="center" wrapText="1"/>
    </xf>
    <xf numFmtId="0" fontId="87" fillId="27" borderId="18" xfId="124" applyNumberFormat="1" applyFont="1" applyFill="1" applyBorder="1" applyAlignment="1" applyProtection="1">
      <alignment horizontal="center" vertical="center" wrapText="1"/>
    </xf>
    <xf numFmtId="183" fontId="87" fillId="0" borderId="55" xfId="195" applyNumberFormat="1" applyFont="1" applyFill="1" applyBorder="1" applyAlignment="1" applyProtection="1">
      <alignment horizontal="center" vertical="center" wrapText="1"/>
    </xf>
    <xf numFmtId="0" fontId="84" fillId="0" borderId="133" xfId="124" applyFont="1" applyFill="1" applyBorder="1" applyAlignment="1" applyProtection="1">
      <alignment horizontal="center" vertical="center" wrapText="1"/>
    </xf>
    <xf numFmtId="0" fontId="84" fillId="0" borderId="208" xfId="124" applyFont="1" applyFill="1" applyBorder="1" applyAlignment="1" applyProtection="1">
      <alignment horizontal="center" vertical="center" wrapText="1"/>
    </xf>
    <xf numFmtId="0" fontId="84" fillId="0" borderId="33" xfId="124" applyFont="1" applyFill="1" applyBorder="1" applyAlignment="1" applyProtection="1">
      <alignment horizontal="center" vertical="center" wrapText="1"/>
    </xf>
    <xf numFmtId="0" fontId="84" fillId="0" borderId="24" xfId="124" applyFont="1" applyFill="1" applyBorder="1" applyAlignment="1" applyProtection="1">
      <alignment horizontal="center" vertical="center" wrapText="1"/>
    </xf>
    <xf numFmtId="0" fontId="84" fillId="0" borderId="18" xfId="124" applyFont="1" applyFill="1" applyBorder="1" applyAlignment="1" applyProtection="1">
      <alignment horizontal="center" vertical="center" wrapText="1"/>
    </xf>
    <xf numFmtId="0" fontId="73" fillId="0" borderId="27" xfId="0" applyFont="1" applyBorder="1" applyAlignment="1">
      <alignment horizontal="center" wrapText="1"/>
    </xf>
    <xf numFmtId="49" fontId="84" fillId="0" borderId="24" xfId="195" applyNumberFormat="1" applyFont="1" applyFill="1" applyBorder="1" applyAlignment="1" applyProtection="1">
      <alignment horizontal="center" vertical="center" wrapText="1"/>
    </xf>
    <xf numFmtId="49" fontId="84" fillId="0" borderId="18" xfId="195" applyNumberFormat="1" applyFont="1" applyFill="1" applyBorder="1" applyAlignment="1" applyProtection="1">
      <alignment horizontal="center" vertical="center" wrapText="1"/>
    </xf>
    <xf numFmtId="49" fontId="84" fillId="0" borderId="55" xfId="195" applyNumberFormat="1" applyFont="1" applyFill="1" applyBorder="1" applyAlignment="1" applyProtection="1">
      <alignment horizontal="center" vertical="center" wrapText="1"/>
    </xf>
    <xf numFmtId="0" fontId="84" fillId="27" borderId="24" xfId="124" applyNumberFormat="1" applyFont="1" applyFill="1" applyBorder="1" applyAlignment="1" applyProtection="1">
      <alignment horizontal="center" vertical="center" wrapText="1"/>
    </xf>
    <xf numFmtId="0" fontId="84" fillId="27" borderId="18" xfId="124" applyNumberFormat="1" applyFont="1" applyFill="1" applyBorder="1" applyAlignment="1" applyProtection="1">
      <alignment horizontal="center" vertical="center" wrapText="1"/>
    </xf>
    <xf numFmtId="183" fontId="77" fillId="0" borderId="65" xfId="195" applyNumberFormat="1" applyFont="1" applyFill="1" applyBorder="1" applyAlignment="1" applyProtection="1">
      <alignment horizontal="center" vertical="center"/>
    </xf>
    <xf numFmtId="183" fontId="77" fillId="0" borderId="57" xfId="195" applyNumberFormat="1" applyFont="1" applyFill="1" applyBorder="1" applyAlignment="1" applyProtection="1">
      <alignment horizontal="center" vertical="center"/>
    </xf>
    <xf numFmtId="183" fontId="77" fillId="0" borderId="58" xfId="195" applyNumberFormat="1" applyFont="1" applyFill="1" applyBorder="1" applyAlignment="1" applyProtection="1">
      <alignment horizontal="center" vertical="center"/>
    </xf>
    <xf numFmtId="183" fontId="77" fillId="0" borderId="30" xfId="195" applyNumberFormat="1" applyFont="1" applyFill="1" applyBorder="1" applyAlignment="1" applyProtection="1">
      <alignment horizontal="center" vertical="center" wrapText="1"/>
    </xf>
    <xf numFmtId="183" fontId="77" fillId="0" borderId="15" xfId="195" applyNumberFormat="1" applyFont="1" applyFill="1" applyBorder="1" applyAlignment="1" applyProtection="1">
      <alignment horizontal="center" vertical="center" wrapText="1"/>
    </xf>
    <xf numFmtId="0" fontId="77" fillId="27" borderId="30" xfId="124" applyNumberFormat="1" applyFont="1" applyFill="1" applyBorder="1" applyAlignment="1" applyProtection="1">
      <alignment horizontal="center" vertical="center"/>
    </xf>
    <xf numFmtId="0" fontId="77" fillId="27" borderId="15" xfId="124" applyNumberFormat="1" applyFont="1" applyFill="1" applyBorder="1" applyAlignment="1" applyProtection="1">
      <alignment horizontal="center" vertical="center"/>
    </xf>
    <xf numFmtId="183" fontId="77" fillId="0" borderId="232" xfId="195" applyNumberFormat="1" applyFont="1" applyFill="1" applyBorder="1" applyAlignment="1" applyProtection="1">
      <alignment horizontal="center" vertical="center" wrapText="1"/>
    </xf>
    <xf numFmtId="183" fontId="77" fillId="0" borderId="74" xfId="195" applyNumberFormat="1" applyFont="1" applyFill="1" applyBorder="1" applyAlignment="1" applyProtection="1">
      <alignment horizontal="center" vertical="center" wrapText="1"/>
    </xf>
    <xf numFmtId="0" fontId="77" fillId="0" borderId="3" xfId="124" applyFont="1" applyFill="1" applyBorder="1" applyAlignment="1" applyProtection="1">
      <alignment horizontal="left" vertical="center" wrapText="1"/>
    </xf>
    <xf numFmtId="0" fontId="77" fillId="0" borderId="166" xfId="93" applyFont="1" applyFill="1" applyBorder="1" applyAlignment="1" applyProtection="1">
      <alignment vertical="center" wrapText="1"/>
    </xf>
    <xf numFmtId="0" fontId="77" fillId="0" borderId="16" xfId="98" applyFont="1" applyFill="1" applyBorder="1" applyAlignment="1">
      <alignment horizontal="center" wrapText="1"/>
    </xf>
    <xf numFmtId="0" fontId="77" fillId="0" borderId="15" xfId="98" applyFont="1" applyFill="1" applyBorder="1" applyAlignment="1">
      <alignment horizontal="center" wrapText="1"/>
    </xf>
    <xf numFmtId="180" fontId="77" fillId="0" borderId="207" xfId="181" applyNumberFormat="1" applyFont="1" applyFill="1" applyBorder="1" applyAlignment="1">
      <alignment horizontal="right" vertical="center"/>
    </xf>
    <xf numFmtId="0" fontId="66" fillId="0" borderId="206" xfId="0" applyFont="1" applyBorder="1" applyAlignment="1">
      <alignment horizontal="right" vertical="center"/>
    </xf>
    <xf numFmtId="0" fontId="66" fillId="0" borderId="226" xfId="0" applyFont="1" applyBorder="1" applyAlignment="1">
      <alignment horizontal="right" vertical="center"/>
    </xf>
    <xf numFmtId="0" fontId="66" fillId="0" borderId="227" xfId="0" applyFont="1" applyBorder="1" applyAlignment="1">
      <alignment horizontal="right" vertical="center"/>
    </xf>
    <xf numFmtId="0" fontId="66" fillId="0" borderId="228" xfId="0" applyFont="1" applyBorder="1" applyAlignment="1">
      <alignment horizontal="right" vertical="center"/>
    </xf>
    <xf numFmtId="0" fontId="66" fillId="0" borderId="229" xfId="0" applyFont="1" applyBorder="1" applyAlignment="1">
      <alignment horizontal="right" vertical="center"/>
    </xf>
    <xf numFmtId="0" fontId="66" fillId="0" borderId="230" xfId="0" applyFont="1" applyBorder="1" applyAlignment="1">
      <alignment horizontal="right" vertical="center"/>
    </xf>
    <xf numFmtId="0" fontId="66" fillId="0" borderId="231" xfId="0" applyFont="1" applyBorder="1" applyAlignment="1">
      <alignment horizontal="right" vertical="center"/>
    </xf>
    <xf numFmtId="0" fontId="66" fillId="0" borderId="187" xfId="0" applyFont="1" applyBorder="1" applyAlignment="1">
      <alignment horizontal="right" vertical="center"/>
    </xf>
    <xf numFmtId="180" fontId="77" fillId="0" borderId="147" xfId="181" applyNumberFormat="1" applyFont="1" applyFill="1" applyBorder="1" applyAlignment="1">
      <alignment horizontal="right" vertical="center"/>
    </xf>
    <xf numFmtId="0" fontId="66" fillId="0" borderId="233" xfId="0" applyFont="1" applyFill="1" applyBorder="1" applyAlignment="1">
      <alignment horizontal="right" vertical="center"/>
    </xf>
    <xf numFmtId="0" fontId="66" fillId="0" borderId="159" xfId="0" applyFont="1" applyFill="1" applyBorder="1" applyAlignment="1">
      <alignment horizontal="right" vertical="center"/>
    </xf>
    <xf numFmtId="0" fontId="66" fillId="0" borderId="0" xfId="93" applyNumberFormat="1" applyFont="1" applyFill="1" applyBorder="1" applyAlignment="1" applyProtection="1">
      <alignment horizontal="left" vertical="center"/>
    </xf>
    <xf numFmtId="0" fontId="108" fillId="0" borderId="133" xfId="93" applyFont="1" applyFill="1" applyBorder="1" applyAlignment="1" applyProtection="1">
      <alignment horizontal="center" vertical="center" wrapText="1"/>
    </xf>
    <xf numFmtId="0" fontId="108" fillId="0" borderId="262" xfId="93" applyFont="1" applyFill="1" applyBorder="1" applyAlignment="1" applyProtection="1">
      <alignment horizontal="center" vertical="center" wrapText="1"/>
    </xf>
    <xf numFmtId="0" fontId="108" fillId="0" borderId="66" xfId="93" applyFont="1" applyFill="1" applyBorder="1" applyAlignment="1" applyProtection="1">
      <alignment horizontal="center" vertical="center" wrapText="1"/>
    </xf>
    <xf numFmtId="0" fontId="78" fillId="0" borderId="0" xfId="52" applyFont="1" applyAlignment="1">
      <alignment horizontal="left" vertical="top" wrapText="1"/>
    </xf>
    <xf numFmtId="0" fontId="79" fillId="0" borderId="32" xfId="0" applyFont="1" applyBorder="1"/>
    <xf numFmtId="0" fontId="79" fillId="0" borderId="183" xfId="0" applyFont="1" applyBorder="1"/>
    <xf numFmtId="0" fontId="80" fillId="0" borderId="131" xfId="0" applyFont="1" applyBorder="1" applyAlignment="1">
      <alignment horizontal="center"/>
    </xf>
    <xf numFmtId="0" fontId="80" fillId="0" borderId="20" xfId="0" applyFont="1" applyBorder="1" applyAlignment="1">
      <alignment horizontal="center"/>
    </xf>
    <xf numFmtId="0" fontId="80" fillId="0" borderId="68" xfId="0" applyFont="1" applyBorder="1" applyAlignment="1">
      <alignment horizontal="center"/>
    </xf>
    <xf numFmtId="0" fontId="80" fillId="0" borderId="18" xfId="0" applyFont="1" applyBorder="1"/>
    <xf numFmtId="0" fontId="80" fillId="0" borderId="0" xfId="0" applyFont="1"/>
    <xf numFmtId="0" fontId="80" fillId="0" borderId="18" xfId="0" applyFont="1" applyBorder="1" applyAlignment="1">
      <alignment horizontal="center"/>
    </xf>
    <xf numFmtId="0" fontId="80" fillId="0" borderId="16" xfId="0" applyFont="1" applyBorder="1" applyAlignment="1">
      <alignment horizontal="center"/>
    </xf>
    <xf numFmtId="0" fontId="84" fillId="0" borderId="18" xfId="166" applyFont="1" applyBorder="1" applyAlignment="1">
      <alignment horizontal="center" vertical="center"/>
    </xf>
    <xf numFmtId="0" fontId="84" fillId="0" borderId="16" xfId="0" applyFont="1" applyFill="1" applyBorder="1" applyAlignment="1">
      <alignment horizontal="center" vertical="center" wrapText="1"/>
    </xf>
    <xf numFmtId="0" fontId="84" fillId="0" borderId="15" xfId="0" applyFont="1" applyFill="1" applyBorder="1" applyAlignment="1">
      <alignment horizontal="center" vertical="center" wrapText="1"/>
    </xf>
    <xf numFmtId="0" fontId="87" fillId="0" borderId="131" xfId="0" applyFont="1" applyFill="1" applyBorder="1" applyAlignment="1">
      <alignment horizontal="left" vertical="center" wrapText="1"/>
    </xf>
    <xf numFmtId="0" fontId="84" fillId="0" borderId="20" xfId="0" applyFont="1" applyFill="1" applyBorder="1" applyAlignment="1">
      <alignment horizontal="left" vertical="center" wrapText="1"/>
    </xf>
    <xf numFmtId="0" fontId="84" fillId="0" borderId="68" xfId="0" applyFont="1" applyFill="1" applyBorder="1" applyAlignment="1">
      <alignment horizontal="left" vertical="center" wrapText="1"/>
    </xf>
    <xf numFmtId="0" fontId="84" fillId="0" borderId="131" xfId="166" applyFont="1" applyFill="1" applyBorder="1" applyAlignment="1">
      <alignment horizontal="center" vertical="center" wrapText="1"/>
    </xf>
    <xf numFmtId="0" fontId="84" fillId="0" borderId="20" xfId="166" applyFont="1" applyFill="1" applyBorder="1" applyAlignment="1">
      <alignment horizontal="center" vertical="center" wrapText="1"/>
    </xf>
    <xf numFmtId="0" fontId="84" fillId="0" borderId="68" xfId="166" applyFont="1" applyFill="1" applyBorder="1" applyAlignment="1">
      <alignment horizontal="center" vertical="center" wrapText="1"/>
    </xf>
    <xf numFmtId="0" fontId="84" fillId="0" borderId="16" xfId="166" applyFont="1" applyBorder="1" applyAlignment="1">
      <alignment horizontal="center" vertical="center"/>
    </xf>
    <xf numFmtId="0" fontId="84" fillId="0" borderId="15" xfId="166" applyFont="1" applyBorder="1" applyAlignment="1">
      <alignment horizontal="center" vertical="center"/>
    </xf>
    <xf numFmtId="0" fontId="84" fillId="0" borderId="131" xfId="166" applyFont="1" applyBorder="1" applyAlignment="1">
      <alignment horizontal="center" vertical="center" wrapText="1"/>
    </xf>
    <xf numFmtId="0" fontId="84" fillId="0" borderId="20" xfId="166" applyFont="1" applyBorder="1" applyAlignment="1">
      <alignment horizontal="center" vertical="center" wrapText="1"/>
    </xf>
    <xf numFmtId="0" fontId="84" fillId="0" borderId="68" xfId="166" applyFont="1" applyBorder="1" applyAlignment="1">
      <alignment horizontal="center" vertical="center" wrapText="1"/>
    </xf>
    <xf numFmtId="0" fontId="87" fillId="0" borderId="16" xfId="0" applyFont="1" applyFill="1" applyBorder="1" applyAlignment="1">
      <alignment horizontal="center" vertical="center" wrapText="1"/>
    </xf>
    <xf numFmtId="0" fontId="87" fillId="0" borderId="15" xfId="0" applyFont="1" applyFill="1" applyBorder="1" applyAlignment="1">
      <alignment horizontal="center" vertical="center" wrapText="1"/>
    </xf>
    <xf numFmtId="0" fontId="87" fillId="0" borderId="20" xfId="0" applyFont="1" applyFill="1" applyBorder="1" applyAlignment="1">
      <alignment horizontal="left" vertical="center" wrapText="1"/>
    </xf>
    <xf numFmtId="0" fontId="87" fillId="0" borderId="68" xfId="0" applyFont="1" applyFill="1" applyBorder="1" applyAlignment="1">
      <alignment horizontal="left" vertical="center" wrapText="1"/>
    </xf>
    <xf numFmtId="0" fontId="80" fillId="0" borderId="131" xfId="124" applyFont="1" applyBorder="1" applyAlignment="1">
      <alignment horizontal="left" vertical="center"/>
    </xf>
    <xf numFmtId="0" fontId="80" fillId="0" borderId="68" xfId="124" applyFont="1" applyBorder="1" applyAlignment="1">
      <alignment horizontal="left" vertical="center"/>
    </xf>
    <xf numFmtId="0" fontId="80" fillId="0" borderId="23" xfId="107" applyFont="1" applyBorder="1" applyAlignment="1">
      <alignment horizontal="center" vertical="center" wrapText="1"/>
    </xf>
    <xf numFmtId="0" fontId="80" fillId="0" borderId="22" xfId="107" applyFont="1" applyBorder="1" applyAlignment="1">
      <alignment horizontal="center" vertical="center" wrapText="1"/>
    </xf>
    <xf numFmtId="0" fontId="80" fillId="0" borderId="16" xfId="107" applyFont="1" applyBorder="1" applyAlignment="1">
      <alignment horizontal="left" vertical="center" wrapText="1"/>
    </xf>
    <xf numFmtId="0" fontId="80" fillId="0" borderId="14" xfId="107" applyFont="1" applyBorder="1" applyAlignment="1">
      <alignment horizontal="left" vertical="center" wrapText="1"/>
    </xf>
    <xf numFmtId="0" fontId="80" fillId="0" borderId="15" xfId="107" applyFont="1" applyBorder="1" applyAlignment="1">
      <alignment horizontal="left" vertical="center" wrapText="1"/>
    </xf>
    <xf numFmtId="0" fontId="80" fillId="0" borderId="16" xfId="148" applyFont="1" applyBorder="1" applyAlignment="1">
      <alignment horizontal="left" vertical="center" wrapText="1"/>
    </xf>
    <xf numFmtId="0" fontId="80" fillId="0" borderId="14" xfId="148" applyFont="1" applyBorder="1" applyAlignment="1">
      <alignment horizontal="left" vertical="center" wrapText="1"/>
    </xf>
    <xf numFmtId="0" fontId="80" fillId="0" borderId="15" xfId="148" applyFont="1" applyBorder="1" applyAlignment="1">
      <alignment horizontal="left" vertical="center" wrapText="1"/>
    </xf>
    <xf numFmtId="0" fontId="80" fillId="0" borderId="131" xfId="124" applyFont="1" applyBorder="1" applyAlignment="1">
      <alignment horizontal="center" vertical="center"/>
    </xf>
    <xf numFmtId="0" fontId="80" fillId="0" borderId="68" xfId="124" applyFont="1" applyBorder="1" applyAlignment="1">
      <alignment horizontal="center" vertical="center"/>
    </xf>
    <xf numFmtId="0" fontId="62" fillId="0" borderId="0" xfId="131" applyFont="1" applyAlignment="1">
      <alignment horizontal="left" vertical="top" wrapText="1"/>
    </xf>
    <xf numFmtId="0" fontId="127" fillId="0" borderId="0" xfId="0" applyFont="1" applyFill="1" applyAlignment="1">
      <alignment horizontal="left" vertical="top" wrapText="1"/>
    </xf>
    <xf numFmtId="0" fontId="77" fillId="0" borderId="131" xfId="111" applyFont="1" applyBorder="1" applyAlignment="1">
      <alignment horizontal="left" vertical="center" wrapText="1"/>
    </xf>
    <xf numFmtId="0" fontId="77" fillId="0" borderId="20" xfId="111" applyFont="1" applyBorder="1" applyAlignment="1">
      <alignment horizontal="left" vertical="center" wrapText="1"/>
    </xf>
    <xf numFmtId="0" fontId="77" fillId="0" borderId="18" xfId="149" applyFont="1" applyBorder="1" applyAlignment="1">
      <alignment horizontal="center" vertical="center" wrapText="1"/>
    </xf>
    <xf numFmtId="0" fontId="77" fillId="0" borderId="16" xfId="149" applyFont="1" applyBorder="1" applyAlignment="1">
      <alignment horizontal="center" vertical="center" wrapText="1"/>
    </xf>
    <xf numFmtId="0" fontId="77" fillId="0" borderId="15" xfId="149" applyFont="1" applyBorder="1" applyAlignment="1">
      <alignment horizontal="center" vertical="center" wrapText="1"/>
    </xf>
    <xf numFmtId="0" fontId="77" fillId="0" borderId="17" xfId="111" applyFont="1" applyBorder="1" applyAlignment="1">
      <alignment horizontal="center" vertical="center" wrapText="1"/>
    </xf>
    <xf numFmtId="0" fontId="77" fillId="0" borderId="1" xfId="111" applyFont="1" applyBorder="1" applyAlignment="1">
      <alignment horizontal="center" vertical="center" wrapText="1"/>
    </xf>
    <xf numFmtId="49" fontId="77" fillId="0" borderId="23" xfId="111" applyNumberFormat="1" applyFont="1" applyBorder="1" applyAlignment="1">
      <alignment horizontal="center" vertical="center" wrapText="1"/>
    </xf>
    <xf numFmtId="49" fontId="77" fillId="0" borderId="19" xfId="111" applyNumberFormat="1" applyFont="1" applyBorder="1" applyAlignment="1">
      <alignment horizontal="center" vertical="center" wrapText="1"/>
    </xf>
    <xf numFmtId="0" fontId="77" fillId="0" borderId="16" xfId="111" applyFont="1" applyBorder="1" applyAlignment="1">
      <alignment horizontal="left" vertical="center" wrapText="1"/>
    </xf>
    <xf numFmtId="0" fontId="77" fillId="0" borderId="14" xfId="111" applyFont="1" applyBorder="1" applyAlignment="1">
      <alignment horizontal="left" vertical="center" wrapText="1"/>
    </xf>
    <xf numFmtId="0" fontId="77" fillId="0" borderId="15" xfId="111" applyFont="1" applyBorder="1" applyAlignment="1">
      <alignment horizontal="left" vertical="center" wrapText="1"/>
    </xf>
    <xf numFmtId="0" fontId="77" fillId="0" borderId="16" xfId="149" applyFont="1" applyBorder="1" applyAlignment="1">
      <alignment horizontal="left" vertical="center" wrapText="1"/>
    </xf>
    <xf numFmtId="0" fontId="77" fillId="0" borderId="14" xfId="149" applyFont="1" applyBorder="1" applyAlignment="1">
      <alignment horizontal="left" vertical="center" wrapText="1"/>
    </xf>
    <xf numFmtId="0" fontId="77" fillId="0" borderId="15" xfId="149" applyFont="1" applyBorder="1" applyAlignment="1">
      <alignment horizontal="left" vertical="center" wrapText="1"/>
    </xf>
    <xf numFmtId="0" fontId="80" fillId="26" borderId="20" xfId="107" applyFont="1" applyFill="1" applyBorder="1" applyAlignment="1">
      <alignment horizontal="center" vertical="center" wrapText="1"/>
    </xf>
    <xf numFmtId="0" fontId="77" fillId="0" borderId="131" xfId="107" applyNumberFormat="1" applyFont="1" applyFill="1" applyBorder="1" applyAlignment="1" applyProtection="1">
      <alignment horizontal="center" vertical="center" wrapText="1"/>
    </xf>
    <xf numFmtId="0" fontId="80" fillId="0" borderId="20" xfId="107" applyNumberFormat="1" applyFont="1" applyFill="1" applyBorder="1" applyAlignment="1" applyProtection="1">
      <alignment horizontal="center" vertical="center" wrapText="1"/>
    </xf>
    <xf numFmtId="0" fontId="80" fillId="0" borderId="68" xfId="107" applyNumberFormat="1" applyFont="1" applyFill="1" applyBorder="1" applyAlignment="1" applyProtection="1">
      <alignment horizontal="center" vertical="center" wrapText="1"/>
    </xf>
    <xf numFmtId="0" fontId="77" fillId="0" borderId="16" xfId="148" applyFont="1" applyFill="1" applyBorder="1" applyAlignment="1">
      <alignment horizontal="center" vertical="center" wrapText="1"/>
    </xf>
    <xf numFmtId="0" fontId="77" fillId="0" borderId="15" xfId="148" applyFont="1" applyFill="1" applyBorder="1" applyAlignment="1">
      <alignment horizontal="center" vertical="center" wrapText="1"/>
    </xf>
    <xf numFmtId="0" fontId="77" fillId="0" borderId="17" xfId="107" applyFont="1" applyFill="1" applyBorder="1" applyAlignment="1">
      <alignment horizontal="center" vertical="center" wrapText="1"/>
    </xf>
    <xf numFmtId="0" fontId="77" fillId="0" borderId="1" xfId="107" applyFont="1" applyFill="1" applyBorder="1" applyAlignment="1">
      <alignment horizontal="center" vertical="center" wrapText="1"/>
    </xf>
    <xf numFmtId="0" fontId="77" fillId="0" borderId="21" xfId="107" applyFont="1" applyFill="1" applyBorder="1" applyAlignment="1">
      <alignment horizontal="center" vertical="center" wrapText="1"/>
    </xf>
    <xf numFmtId="0" fontId="77" fillId="0" borderId="23" xfId="107" applyFont="1" applyFill="1" applyBorder="1" applyAlignment="1">
      <alignment horizontal="center" vertical="center" wrapText="1"/>
    </xf>
    <xf numFmtId="0" fontId="77" fillId="0" borderId="19" xfId="107" applyFont="1" applyFill="1" applyBorder="1" applyAlignment="1">
      <alignment horizontal="center" vertical="center" wrapText="1"/>
    </xf>
    <xf numFmtId="0" fontId="77" fillId="0" borderId="22" xfId="107" applyFont="1" applyFill="1" applyBorder="1" applyAlignment="1">
      <alignment horizontal="center" vertical="center" wrapText="1"/>
    </xf>
    <xf numFmtId="0" fontId="80" fillId="0" borderId="18" xfId="107" applyFont="1" applyFill="1" applyBorder="1" applyAlignment="1">
      <alignment horizontal="center" vertical="center" wrapText="1"/>
    </xf>
    <xf numFmtId="0" fontId="77" fillId="0" borderId="16" xfId="107" applyFont="1" applyFill="1" applyBorder="1" applyAlignment="1">
      <alignment horizontal="center" vertical="center" wrapText="1"/>
    </xf>
    <xf numFmtId="0" fontId="77" fillId="0" borderId="15" xfId="107" applyFont="1" applyFill="1" applyBorder="1" applyAlignment="1">
      <alignment horizontal="center" vertical="center" wrapText="1"/>
    </xf>
    <xf numFmtId="0" fontId="77" fillId="0" borderId="131" xfId="107" applyFont="1" applyFill="1" applyBorder="1" applyAlignment="1">
      <alignment horizontal="center" vertical="center" wrapText="1"/>
    </xf>
    <xf numFmtId="0" fontId="77" fillId="0" borderId="68" xfId="107" applyFont="1" applyFill="1" applyBorder="1" applyAlignment="1">
      <alignment horizontal="center" vertical="center" wrapText="1"/>
    </xf>
    <xf numFmtId="0" fontId="80" fillId="37" borderId="131" xfId="107" applyFont="1" applyFill="1" applyBorder="1" applyAlignment="1">
      <alignment horizontal="center" vertical="center" wrapText="1"/>
    </xf>
    <xf numFmtId="0" fontId="80" fillId="37" borderId="68" xfId="107" applyFont="1" applyFill="1" applyBorder="1" applyAlignment="1">
      <alignment horizontal="center" vertical="center" wrapText="1"/>
    </xf>
    <xf numFmtId="0" fontId="80" fillId="0" borderId="16" xfId="107" applyFont="1" applyFill="1" applyBorder="1" applyAlignment="1">
      <alignment horizontal="center" vertical="center" wrapText="1"/>
    </xf>
    <xf numFmtId="0" fontId="80" fillId="0" borderId="14" xfId="107" applyFont="1" applyFill="1" applyBorder="1" applyAlignment="1">
      <alignment horizontal="center" vertical="center" wrapText="1"/>
    </xf>
    <xf numFmtId="0" fontId="80" fillId="0" borderId="15" xfId="107" applyFont="1" applyFill="1" applyBorder="1" applyAlignment="1">
      <alignment horizontal="center" vertical="center" wrapText="1"/>
    </xf>
    <xf numFmtId="0" fontId="79" fillId="0" borderId="131" xfId="0" quotePrefix="1" applyFont="1" applyBorder="1" applyAlignment="1">
      <alignment horizontal="center"/>
    </xf>
    <xf numFmtId="0" fontId="79" fillId="0" borderId="20" xfId="0" quotePrefix="1" applyFont="1" applyBorder="1" applyAlignment="1">
      <alignment horizontal="center"/>
    </xf>
    <xf numFmtId="0" fontId="79" fillId="0" borderId="68" xfId="0" quotePrefix="1" applyFont="1" applyBorder="1" applyAlignment="1">
      <alignment horizontal="center"/>
    </xf>
    <xf numFmtId="0" fontId="80" fillId="0" borderId="18" xfId="148" applyFont="1" applyFill="1" applyBorder="1" applyAlignment="1" applyProtection="1">
      <alignment horizontal="center" vertical="center" wrapText="1"/>
    </xf>
    <xf numFmtId="0" fontId="80" fillId="0" borderId="131" xfId="61" applyFont="1" applyFill="1" applyBorder="1" applyAlignment="1">
      <alignment horizontal="center" vertical="center" wrapText="1"/>
    </xf>
    <xf numFmtId="0" fontId="80" fillId="0" borderId="20" xfId="61" applyFont="1" applyFill="1" applyBorder="1" applyAlignment="1">
      <alignment horizontal="center" vertical="center" wrapText="1"/>
    </xf>
    <xf numFmtId="182" fontId="80" fillId="0" borderId="18" xfId="107" applyNumberFormat="1" applyFont="1" applyFill="1" applyBorder="1" applyAlignment="1" applyProtection="1">
      <alignment horizontal="center" vertical="center" wrapText="1"/>
      <protection locked="0"/>
    </xf>
    <xf numFmtId="182" fontId="80" fillId="0" borderId="16" xfId="107" applyNumberFormat="1" applyFont="1" applyFill="1" applyBorder="1" applyAlignment="1" applyProtection="1">
      <alignment horizontal="center" vertical="center" wrapText="1"/>
      <protection locked="0"/>
    </xf>
    <xf numFmtId="0" fontId="80" fillId="0" borderId="16" xfId="148" applyFont="1" applyFill="1" applyBorder="1" applyAlignment="1" applyProtection="1">
      <alignment horizontal="center" vertical="center" wrapText="1"/>
    </xf>
    <xf numFmtId="0" fontId="80" fillId="0" borderId="14" xfId="148" applyFont="1" applyFill="1" applyBorder="1" applyAlignment="1" applyProtection="1">
      <alignment horizontal="center" vertical="center" wrapText="1"/>
    </xf>
    <xf numFmtId="197" fontId="73" fillId="0" borderId="16" xfId="107" applyNumberFormat="1" applyFont="1" applyFill="1" applyBorder="1" applyAlignment="1" applyProtection="1">
      <alignment horizontal="left" vertical="center" wrapText="1"/>
    </xf>
    <xf numFmtId="197" fontId="73" fillId="0" borderId="14" xfId="107" applyNumberFormat="1" applyFont="1" applyFill="1" applyBorder="1" applyAlignment="1" applyProtection="1">
      <alignment horizontal="left" vertical="center" wrapText="1"/>
    </xf>
    <xf numFmtId="197" fontId="73" fillId="0" borderId="15" xfId="107" applyNumberFormat="1" applyFont="1" applyFill="1" applyBorder="1" applyAlignment="1" applyProtection="1">
      <alignment horizontal="left" vertical="center" wrapText="1"/>
    </xf>
    <xf numFmtId="197" fontId="73" fillId="0" borderId="131" xfId="107" applyNumberFormat="1" applyFont="1" applyFill="1" applyBorder="1" applyAlignment="1" applyProtection="1">
      <alignment horizontal="left" vertical="center" wrapText="1"/>
    </xf>
    <xf numFmtId="197" fontId="73" fillId="0" borderId="68" xfId="107" applyNumberFormat="1" applyFont="1" applyFill="1" applyBorder="1" applyAlignment="1" applyProtection="1">
      <alignment horizontal="left" vertical="center" wrapText="1"/>
    </xf>
    <xf numFmtId="197" fontId="84" fillId="0" borderId="16" xfId="107" applyNumberFormat="1" applyFont="1" applyFill="1" applyBorder="1" applyAlignment="1" applyProtection="1">
      <alignment horizontal="center" vertical="center" wrapText="1"/>
    </xf>
    <xf numFmtId="197" fontId="84" fillId="0" borderId="15" xfId="107" applyNumberFormat="1" applyFont="1" applyFill="1" applyBorder="1" applyAlignment="1" applyProtection="1">
      <alignment horizontal="center" vertical="center" wrapText="1"/>
    </xf>
    <xf numFmtId="197" fontId="84" fillId="0" borderId="131" xfId="107" applyNumberFormat="1" applyFont="1" applyFill="1" applyBorder="1" applyAlignment="1" applyProtection="1">
      <alignment horizontal="center" vertical="center" wrapText="1"/>
    </xf>
    <xf numFmtId="197" fontId="84" fillId="0" borderId="20" xfId="107" applyNumberFormat="1" applyFont="1" applyFill="1" applyBorder="1" applyAlignment="1" applyProtection="1">
      <alignment horizontal="center" vertical="center" wrapText="1"/>
    </xf>
    <xf numFmtId="197" fontId="84" fillId="0" borderId="68" xfId="107" applyNumberFormat="1" applyFont="1" applyFill="1" applyBorder="1" applyAlignment="1" applyProtection="1">
      <alignment horizontal="center" vertical="center" wrapText="1"/>
    </xf>
    <xf numFmtId="197" fontId="87" fillId="0" borderId="131" xfId="107" applyNumberFormat="1" applyFont="1" applyFill="1" applyBorder="1" applyAlignment="1" applyProtection="1">
      <alignment horizontal="center" vertical="center" wrapText="1"/>
    </xf>
    <xf numFmtId="197" fontId="87" fillId="0" borderId="20" xfId="107" applyNumberFormat="1" applyFont="1" applyFill="1" applyBorder="1" applyAlignment="1" applyProtection="1">
      <alignment horizontal="center" vertical="center" wrapText="1"/>
    </xf>
    <xf numFmtId="197" fontId="87" fillId="0" borderId="68" xfId="107" applyNumberFormat="1" applyFont="1" applyFill="1" applyBorder="1" applyAlignment="1" applyProtection="1">
      <alignment horizontal="center" vertical="center" wrapText="1"/>
    </xf>
    <xf numFmtId="197" fontId="84" fillId="0" borderId="17" xfId="107" applyNumberFormat="1" applyFont="1" applyFill="1" applyBorder="1" applyAlignment="1" applyProtection="1">
      <alignment horizontal="center" vertical="center" wrapText="1"/>
    </xf>
    <xf numFmtId="197" fontId="84" fillId="0" borderId="21" xfId="107" applyNumberFormat="1" applyFont="1" applyFill="1" applyBorder="1" applyAlignment="1" applyProtection="1">
      <alignment horizontal="center" vertical="center" wrapText="1"/>
    </xf>
    <xf numFmtId="197" fontId="84" fillId="0" borderId="23" xfId="107" applyNumberFormat="1" applyFont="1" applyFill="1" applyBorder="1" applyAlignment="1" applyProtection="1">
      <alignment horizontal="center" vertical="center" wrapText="1"/>
    </xf>
    <xf numFmtId="197" fontId="84" fillId="0" borderId="22" xfId="107" applyNumberFormat="1" applyFont="1" applyFill="1" applyBorder="1" applyAlignment="1" applyProtection="1">
      <alignment horizontal="center" vertical="center" wrapText="1"/>
    </xf>
    <xf numFmtId="49" fontId="84" fillId="0" borderId="131" xfId="107" applyNumberFormat="1" applyFont="1" applyFill="1" applyBorder="1" applyAlignment="1" applyProtection="1">
      <alignment horizontal="center" vertical="center" wrapText="1"/>
    </xf>
    <xf numFmtId="49" fontId="84" fillId="0" borderId="68" xfId="107" applyNumberFormat="1" applyFont="1" applyFill="1" applyBorder="1" applyAlignment="1" applyProtection="1">
      <alignment horizontal="center" vertical="center" wrapText="1"/>
    </xf>
    <xf numFmtId="0" fontId="102" fillId="0" borderId="18" xfId="107" applyFont="1" applyBorder="1" applyAlignment="1">
      <alignment horizontal="center" vertical="center"/>
    </xf>
    <xf numFmtId="0" fontId="77" fillId="0" borderId="146" xfId="93" applyFont="1" applyFill="1" applyBorder="1" applyAlignment="1">
      <alignment horizontal="left" vertical="center" wrapText="1"/>
    </xf>
    <xf numFmtId="0" fontId="77" fillId="0" borderId="208" xfId="93" applyFont="1" applyFill="1" applyBorder="1" applyAlignment="1">
      <alignment horizontal="left" vertical="center" wrapText="1"/>
    </xf>
    <xf numFmtId="0" fontId="77" fillId="0" borderId="66" xfId="93" applyFont="1" applyFill="1" applyBorder="1" applyAlignment="1">
      <alignment horizontal="left" vertical="center" wrapText="1"/>
    </xf>
    <xf numFmtId="0" fontId="77" fillId="0" borderId="146" xfId="93" applyFont="1" applyFill="1" applyBorder="1" applyAlignment="1">
      <alignment horizontal="left" vertical="center"/>
    </xf>
    <xf numFmtId="0" fontId="77" fillId="0" borderId="208" xfId="93" applyFont="1" applyFill="1" applyBorder="1" applyAlignment="1">
      <alignment horizontal="left" vertical="center"/>
    </xf>
    <xf numFmtId="0" fontId="77" fillId="0" borderId="66" xfId="93" applyFont="1" applyFill="1" applyBorder="1" applyAlignment="1">
      <alignment horizontal="left" vertical="center"/>
    </xf>
    <xf numFmtId="0" fontId="84" fillId="0" borderId="19" xfId="93" applyFont="1" applyFill="1" applyBorder="1" applyAlignment="1" applyProtection="1">
      <alignment horizontal="center" vertical="center" wrapText="1"/>
    </xf>
    <xf numFmtId="0" fontId="98" fillId="0" borderId="19" xfId="106" applyFont="1" applyFill="1" applyBorder="1" applyAlignment="1" applyProtection="1">
      <alignment horizontal="center" vertical="center"/>
    </xf>
    <xf numFmtId="0" fontId="77" fillId="0" borderId="0" xfId="98" applyFont="1" applyBorder="1" applyAlignment="1" applyProtection="1">
      <alignment horizontal="left" vertical="center" wrapText="1"/>
    </xf>
    <xf numFmtId="0" fontId="77" fillId="0" borderId="16" xfId="98" applyFont="1" applyFill="1" applyBorder="1" applyAlignment="1" applyProtection="1">
      <alignment horizontal="left" vertical="center" wrapText="1"/>
    </xf>
    <xf numFmtId="0" fontId="77" fillId="0" borderId="14" xfId="98" applyFont="1" applyFill="1" applyBorder="1" applyAlignment="1" applyProtection="1">
      <alignment horizontal="left" vertical="center" wrapText="1"/>
    </xf>
    <xf numFmtId="0" fontId="77" fillId="0" borderId="15" xfId="98" applyFont="1" applyFill="1" applyBorder="1" applyAlignment="1" applyProtection="1">
      <alignment horizontal="left" vertical="center" wrapText="1"/>
    </xf>
    <xf numFmtId="0" fontId="77" fillId="0" borderId="16" xfId="98" applyFont="1" applyFill="1" applyBorder="1" applyAlignment="1" applyProtection="1">
      <alignment horizontal="left" vertical="center"/>
    </xf>
    <xf numFmtId="0" fontId="77" fillId="0" borderId="14" xfId="98" applyFont="1" applyFill="1" applyBorder="1" applyAlignment="1" applyProtection="1">
      <alignment horizontal="left" vertical="center"/>
    </xf>
    <xf numFmtId="0" fontId="77" fillId="0" borderId="15" xfId="98" applyFont="1" applyFill="1" applyBorder="1" applyAlignment="1" applyProtection="1">
      <alignment horizontal="left" vertical="center"/>
    </xf>
    <xf numFmtId="0" fontId="77" fillId="0" borderId="0" xfId="98" applyFont="1" applyFill="1" applyBorder="1" applyAlignment="1" applyProtection="1">
      <alignment horizontal="left" vertical="center" wrapText="1"/>
    </xf>
    <xf numFmtId="0" fontId="77" fillId="0" borderId="133" xfId="98" applyFont="1" applyBorder="1" applyAlignment="1" applyProtection="1">
      <alignment horizontal="center" vertical="center"/>
    </xf>
    <xf numFmtId="0" fontId="77" fillId="0" borderId="66" xfId="98" applyFont="1" applyBorder="1" applyAlignment="1" applyProtection="1">
      <alignment horizontal="center" vertical="center"/>
    </xf>
    <xf numFmtId="0" fontId="84" fillId="0" borderId="22" xfId="124" applyFont="1" applyFill="1" applyBorder="1" applyAlignment="1">
      <alignment horizontal="center" vertical="center" wrapText="1"/>
    </xf>
    <xf numFmtId="0" fontId="84" fillId="0" borderId="68" xfId="124" applyFont="1" applyFill="1" applyBorder="1" applyAlignment="1">
      <alignment horizontal="center" vertical="center" wrapText="1"/>
    </xf>
    <xf numFmtId="0" fontId="77" fillId="0" borderId="65" xfId="107" applyFont="1" applyFill="1" applyBorder="1" applyAlignment="1" applyProtection="1">
      <alignment horizontal="center" vertical="center" wrapText="1"/>
    </xf>
    <xf numFmtId="0" fontId="77" fillId="0" borderId="57" xfId="107" applyFont="1" applyFill="1" applyBorder="1" applyAlignment="1" applyProtection="1">
      <alignment horizontal="center" vertical="center" wrapText="1"/>
    </xf>
    <xf numFmtId="0" fontId="77" fillId="0" borderId="59" xfId="107" applyFont="1" applyFill="1" applyBorder="1" applyAlignment="1" applyProtection="1">
      <alignment horizontal="center" vertical="center" wrapText="1"/>
    </xf>
    <xf numFmtId="0" fontId="77" fillId="0" borderId="234" xfId="107" applyFont="1" applyFill="1" applyBorder="1" applyAlignment="1" applyProtection="1">
      <alignment horizontal="center" vertical="center" wrapText="1"/>
    </xf>
    <xf numFmtId="0" fontId="77" fillId="0" borderId="55" xfId="92" applyFont="1" applyFill="1" applyBorder="1" applyAlignment="1">
      <alignment horizontal="center" vertical="center"/>
    </xf>
    <xf numFmtId="0" fontId="77" fillId="0" borderId="56" xfId="92" applyFont="1" applyFill="1" applyBorder="1" applyAlignment="1">
      <alignment horizontal="center" vertical="center"/>
    </xf>
    <xf numFmtId="0" fontId="77" fillId="0" borderId="24" xfId="107" applyFont="1" applyFill="1" applyBorder="1" applyAlignment="1">
      <alignment horizontal="center" vertical="center" wrapText="1"/>
    </xf>
    <xf numFmtId="0" fontId="77" fillId="0" borderId="24" xfId="92" applyFont="1" applyBorder="1" applyAlignment="1">
      <alignment horizontal="center" vertical="center"/>
    </xf>
    <xf numFmtId="0" fontId="77" fillId="0" borderId="18" xfId="92" applyFont="1" applyBorder="1" applyAlignment="1">
      <alignment horizontal="center" vertical="center"/>
    </xf>
    <xf numFmtId="197" fontId="77" fillId="0" borderId="59" xfId="107" applyNumberFormat="1" applyFont="1" applyFill="1" applyBorder="1" applyAlignment="1" applyProtection="1">
      <alignment horizontal="center" vertical="center" wrapText="1"/>
    </xf>
    <xf numFmtId="197" fontId="77" fillId="0" borderId="234" xfId="107" applyNumberFormat="1" applyFont="1" applyFill="1" applyBorder="1" applyAlignment="1" applyProtection="1">
      <alignment horizontal="center" vertical="center" wrapText="1"/>
    </xf>
    <xf numFmtId="0" fontId="77" fillId="0" borderId="65" xfId="92" applyFont="1" applyBorder="1" applyAlignment="1">
      <alignment horizontal="center" vertical="center"/>
    </xf>
    <xf numFmtId="0" fontId="77" fillId="0" borderId="57" xfId="92" applyFont="1" applyBorder="1" applyAlignment="1">
      <alignment horizontal="center" vertical="center"/>
    </xf>
    <xf numFmtId="0" fontId="87" fillId="0" borderId="157" xfId="124" applyFont="1" applyFill="1" applyBorder="1" applyAlignment="1">
      <alignment horizontal="center" vertical="center" wrapText="1"/>
    </xf>
    <xf numFmtId="0" fontId="87" fillId="0" borderId="25" xfId="124" applyFont="1" applyFill="1" applyBorder="1" applyAlignment="1">
      <alignment horizontal="center" vertical="center" wrapText="1"/>
    </xf>
    <xf numFmtId="49" fontId="73" fillId="0" borderId="33" xfId="124" applyNumberFormat="1" applyFont="1" applyFill="1" applyBorder="1" applyAlignment="1">
      <alignment horizontal="center" wrapText="1"/>
    </xf>
    <xf numFmtId="49" fontId="73" fillId="0" borderId="34" xfId="124" applyNumberFormat="1" applyFont="1" applyFill="1" applyBorder="1" applyAlignment="1">
      <alignment horizontal="center" wrapText="1"/>
    </xf>
    <xf numFmtId="49" fontId="73" fillId="0" borderId="265" xfId="124" applyNumberFormat="1" applyFont="1" applyFill="1" applyBorder="1" applyAlignment="1">
      <alignment horizontal="center" wrapText="1"/>
    </xf>
    <xf numFmtId="49" fontId="73" fillId="0" borderId="266" xfId="124" applyNumberFormat="1" applyFont="1" applyFill="1" applyBorder="1" applyAlignment="1">
      <alignment horizontal="center" wrapText="1"/>
    </xf>
    <xf numFmtId="49" fontId="73" fillId="0" borderId="267" xfId="124" applyNumberFormat="1" applyFont="1" applyFill="1" applyBorder="1" applyAlignment="1">
      <alignment horizontal="center" wrapText="1"/>
    </xf>
  </cellXfs>
  <cellStyles count="397">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Euro 2" xfId="284" xr:uid="{00000000-0005-0000-0000-000020010000}"/>
    <cellStyle name="Footnote" xfId="31" xr:uid="{00000000-0005-0000-0000-00001E000000}"/>
    <cellStyle name="Heading" xfId="32" xr:uid="{00000000-0005-0000-0000-00001F000000}"/>
    <cellStyle name="Heading No Underline" xfId="33" xr:uid="{00000000-0005-0000-0000-000020000000}"/>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17" xfId="285" xr:uid="{00000000-0005-0000-0000-000021010000}"/>
    <cellStyle name="一般 18" xfId="286" xr:uid="{00000000-0005-0000-0000-000022010000}"/>
    <cellStyle name="一般 19" xfId="287" xr:uid="{00000000-0005-0000-0000-00002301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27" xfId="288" xr:uid="{00000000-0005-0000-0000-00002401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3 4" xfId="289" xr:uid="{00000000-0005-0000-0000-000025010000}"/>
    <cellStyle name="一般 4" xfId="74" xr:uid="{00000000-0005-0000-0000-00004A000000}"/>
    <cellStyle name="一般 4 2" xfId="75" xr:uid="{00000000-0005-0000-0000-00004B000000}"/>
    <cellStyle name="一般 4 3" xfId="76" xr:uid="{00000000-0005-0000-0000-00004C000000}"/>
    <cellStyle name="一般 4 3 2" xfId="290" xr:uid="{00000000-0005-0000-0000-00002601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16表_檢查報表_壽(不含Co調整)_951205" xfId="163" xr:uid="{00000000-0005-0000-0000-0000A3000000}"/>
    <cellStyle name="一般_檢查報表-產險1217" xfId="164" xr:uid="{00000000-0005-0000-0000-0000A4000000}"/>
    <cellStyle name="一般_檢查報表-產險980120(不含與RBC相關) 2" xfId="165" xr:uid="{00000000-0005-0000-0000-0000A5000000}"/>
    <cellStyle name="一般_檢查報表-壽險1217(修)" xfId="166" xr:uid="{00000000-0005-0000-0000-0000A6000000}"/>
    <cellStyle name="千分位" xfId="167" builtinId="3"/>
    <cellStyle name="千分位 10" xfId="258" xr:uid="{00000000-0005-0000-0000-0000A8000000}"/>
    <cellStyle name="千分位 11" xfId="291" xr:uid="{00000000-0005-0000-0000-000039010000}"/>
    <cellStyle name="千分位 2" xfId="168" xr:uid="{00000000-0005-0000-0000-0000A9000000}"/>
    <cellStyle name="千分位 2 2" xfId="169" xr:uid="{00000000-0005-0000-0000-0000AA000000}"/>
    <cellStyle name="千分位 2 2 2" xfId="260" xr:uid="{00000000-0005-0000-0000-0000AB000000}"/>
    <cellStyle name="千分位 2 2 2 2" xfId="295" xr:uid="{00000000-0005-0000-0000-00003D010000}"/>
    <cellStyle name="千分位 2 2 2 2 2" xfId="296" xr:uid="{00000000-0005-0000-0000-00003E010000}"/>
    <cellStyle name="千分位 2 2 2 3" xfId="297" xr:uid="{00000000-0005-0000-0000-00003F010000}"/>
    <cellStyle name="千分位 2 2 2 4" xfId="294" xr:uid="{00000000-0005-0000-0000-00003C010000}"/>
    <cellStyle name="千分位 2 2 3" xfId="298" xr:uid="{00000000-0005-0000-0000-000040010000}"/>
    <cellStyle name="千分位 2 2 3 2" xfId="299" xr:uid="{00000000-0005-0000-0000-000041010000}"/>
    <cellStyle name="千分位 2 2 3 3" xfId="300" xr:uid="{00000000-0005-0000-0000-000042010000}"/>
    <cellStyle name="千分位 2 2 4" xfId="301" xr:uid="{00000000-0005-0000-0000-000043010000}"/>
    <cellStyle name="千分位 2 2 5" xfId="302" xr:uid="{00000000-0005-0000-0000-000044010000}"/>
    <cellStyle name="千分位 2 2 6" xfId="293" xr:uid="{00000000-0005-0000-0000-00003B010000}"/>
    <cellStyle name="千分位 2 3" xfId="170" xr:uid="{00000000-0005-0000-0000-0000AC000000}"/>
    <cellStyle name="千分位 2 3 2" xfId="171" xr:uid="{00000000-0005-0000-0000-0000AD000000}"/>
    <cellStyle name="千分位 2 3 2 2" xfId="262" xr:uid="{00000000-0005-0000-0000-0000AE000000}"/>
    <cellStyle name="千分位 2 3 2 2 2" xfId="306" xr:uid="{00000000-0005-0000-0000-000048010000}"/>
    <cellStyle name="千分位 2 3 2 2 3" xfId="307" xr:uid="{00000000-0005-0000-0000-000049010000}"/>
    <cellStyle name="千分位 2 3 2 2 4" xfId="305" xr:uid="{00000000-0005-0000-0000-000047010000}"/>
    <cellStyle name="千分位 2 3 2 3" xfId="308" xr:uid="{00000000-0005-0000-0000-00004A010000}"/>
    <cellStyle name="千分位 2 3 2 3 2" xfId="309" xr:uid="{00000000-0005-0000-0000-00004B010000}"/>
    <cellStyle name="千分位 2 3 2 4" xfId="310" xr:uid="{00000000-0005-0000-0000-00004C010000}"/>
    <cellStyle name="千分位 2 3 2 5" xfId="311" xr:uid="{00000000-0005-0000-0000-00004D010000}"/>
    <cellStyle name="千分位 2 3 2 6" xfId="304" xr:uid="{00000000-0005-0000-0000-000046010000}"/>
    <cellStyle name="千分位 2 3 3" xfId="172" xr:uid="{00000000-0005-0000-0000-0000AF000000}"/>
    <cellStyle name="千分位 2 3 3 2" xfId="263" xr:uid="{00000000-0005-0000-0000-0000B0000000}"/>
    <cellStyle name="千分位 2 3 3 2 2" xfId="314" xr:uid="{00000000-0005-0000-0000-000050010000}"/>
    <cellStyle name="千分位 2 3 3 2 3" xfId="313" xr:uid="{00000000-0005-0000-0000-00004F010000}"/>
    <cellStyle name="千分位 2 3 3 3" xfId="315" xr:uid="{00000000-0005-0000-0000-000051010000}"/>
    <cellStyle name="千分位 2 3 3 4" xfId="312" xr:uid="{00000000-0005-0000-0000-00004E010000}"/>
    <cellStyle name="千分位 2 3 4" xfId="261" xr:uid="{00000000-0005-0000-0000-0000B1000000}"/>
    <cellStyle name="千分位 2 3 4 2" xfId="317" xr:uid="{00000000-0005-0000-0000-000053010000}"/>
    <cellStyle name="千分位 2 3 4 3" xfId="318" xr:uid="{00000000-0005-0000-0000-000054010000}"/>
    <cellStyle name="千分位 2 3 4 4" xfId="316" xr:uid="{00000000-0005-0000-0000-000052010000}"/>
    <cellStyle name="千分位 2 3 5" xfId="319" xr:uid="{00000000-0005-0000-0000-000055010000}"/>
    <cellStyle name="千分位 2 3 6" xfId="320" xr:uid="{00000000-0005-0000-0000-000056010000}"/>
    <cellStyle name="千分位 2 3 7" xfId="303" xr:uid="{00000000-0005-0000-0000-000045010000}"/>
    <cellStyle name="千分位 2 4" xfId="173" xr:uid="{00000000-0005-0000-0000-0000B2000000}"/>
    <cellStyle name="千分位 2 4 2" xfId="174" xr:uid="{00000000-0005-0000-0000-0000B3000000}"/>
    <cellStyle name="千分位 2 4 2 2" xfId="265" xr:uid="{00000000-0005-0000-0000-0000B4000000}"/>
    <cellStyle name="千分位 2 4 2 2 2" xfId="324" xr:uid="{00000000-0005-0000-0000-00005A010000}"/>
    <cellStyle name="千分位 2 4 2 2 3" xfId="325" xr:uid="{00000000-0005-0000-0000-00005B010000}"/>
    <cellStyle name="千分位 2 4 2 2 4" xfId="323" xr:uid="{00000000-0005-0000-0000-000059010000}"/>
    <cellStyle name="千分位 2 4 2 3" xfId="326" xr:uid="{00000000-0005-0000-0000-00005C010000}"/>
    <cellStyle name="千分位 2 4 2 3 2" xfId="327" xr:uid="{00000000-0005-0000-0000-00005D010000}"/>
    <cellStyle name="千分位 2 4 2 4" xfId="328" xr:uid="{00000000-0005-0000-0000-00005E010000}"/>
    <cellStyle name="千分位 2 4 2 5" xfId="329" xr:uid="{00000000-0005-0000-0000-00005F010000}"/>
    <cellStyle name="千分位 2 4 2 6" xfId="322" xr:uid="{00000000-0005-0000-0000-000058010000}"/>
    <cellStyle name="千分位 2 4 3" xfId="175" xr:uid="{00000000-0005-0000-0000-0000B5000000}"/>
    <cellStyle name="千分位 2 4 3 2" xfId="266" xr:uid="{00000000-0005-0000-0000-0000B6000000}"/>
    <cellStyle name="千分位 2 4 3 2 2" xfId="332" xr:uid="{00000000-0005-0000-0000-000062010000}"/>
    <cellStyle name="千分位 2 4 3 2 3" xfId="331" xr:uid="{00000000-0005-0000-0000-000061010000}"/>
    <cellStyle name="千分位 2 4 3 3" xfId="333" xr:uid="{00000000-0005-0000-0000-000063010000}"/>
    <cellStyle name="千分位 2 4 3 4" xfId="330" xr:uid="{00000000-0005-0000-0000-000060010000}"/>
    <cellStyle name="千分位 2 4 4" xfId="264" xr:uid="{00000000-0005-0000-0000-0000B7000000}"/>
    <cellStyle name="千分位 2 4 4 2" xfId="335" xr:uid="{00000000-0005-0000-0000-000065010000}"/>
    <cellStyle name="千分位 2 4 4 3" xfId="336" xr:uid="{00000000-0005-0000-0000-000066010000}"/>
    <cellStyle name="千分位 2 4 4 4" xfId="334" xr:uid="{00000000-0005-0000-0000-000064010000}"/>
    <cellStyle name="千分位 2 4 5" xfId="337" xr:uid="{00000000-0005-0000-0000-000067010000}"/>
    <cellStyle name="千分位 2 4 6" xfId="338" xr:uid="{00000000-0005-0000-0000-000068010000}"/>
    <cellStyle name="千分位 2 4 7" xfId="321" xr:uid="{00000000-0005-0000-0000-000057010000}"/>
    <cellStyle name="千分位 2 5" xfId="176" xr:uid="{00000000-0005-0000-0000-0000B8000000}"/>
    <cellStyle name="千分位 2 5 2" xfId="267" xr:uid="{00000000-0005-0000-0000-0000B9000000}"/>
    <cellStyle name="千分位 2 5 2 2" xfId="341" xr:uid="{00000000-0005-0000-0000-00006B010000}"/>
    <cellStyle name="千分位 2 5 2 3" xfId="340" xr:uid="{00000000-0005-0000-0000-00006A010000}"/>
    <cellStyle name="千分位 2 5 3" xfId="342" xr:uid="{00000000-0005-0000-0000-00006C010000}"/>
    <cellStyle name="千分位 2 5 4" xfId="339" xr:uid="{00000000-0005-0000-0000-000069010000}"/>
    <cellStyle name="千分位 2 6" xfId="177" xr:uid="{00000000-0005-0000-0000-0000BA000000}"/>
    <cellStyle name="千分位 2 6 2" xfId="268" xr:uid="{00000000-0005-0000-0000-0000BB000000}"/>
    <cellStyle name="千分位 2 6 2 2" xfId="344" xr:uid="{00000000-0005-0000-0000-00006E010000}"/>
    <cellStyle name="千分位 2 6 3" xfId="345" xr:uid="{00000000-0005-0000-0000-00006F010000}"/>
    <cellStyle name="千分位 2 6 4" xfId="343" xr:uid="{00000000-0005-0000-0000-00006D010000}"/>
    <cellStyle name="千分位 2 7" xfId="178" xr:uid="{00000000-0005-0000-0000-0000BC000000}"/>
    <cellStyle name="千分位 2 7 2" xfId="269" xr:uid="{00000000-0005-0000-0000-0000BD000000}"/>
    <cellStyle name="千分位 2 7 3" xfId="346" xr:uid="{00000000-0005-0000-0000-000070010000}"/>
    <cellStyle name="千分位 2 8" xfId="259" xr:uid="{00000000-0005-0000-0000-0000BE000000}"/>
    <cellStyle name="千分位 2 8 2" xfId="347" xr:uid="{00000000-0005-0000-0000-000071010000}"/>
    <cellStyle name="千分位 2 9" xfId="292" xr:uid="{00000000-0005-0000-0000-00003A010000}"/>
    <cellStyle name="千分位 3" xfId="179" xr:uid="{00000000-0005-0000-0000-0000BF000000}"/>
    <cellStyle name="千分位 3 2" xfId="180" xr:uid="{00000000-0005-0000-0000-0000C0000000}"/>
    <cellStyle name="千分位 3 2 2" xfId="271" xr:uid="{00000000-0005-0000-0000-0000C1000000}"/>
    <cellStyle name="千分位 3 2 2 2" xfId="350" xr:uid="{00000000-0005-0000-0000-000074010000}"/>
    <cellStyle name="千分位 3 2 2 3" xfId="349" xr:uid="{00000000-0005-0000-0000-000073010000}"/>
    <cellStyle name="千分位 3 2 3" xfId="351" xr:uid="{00000000-0005-0000-0000-000075010000}"/>
    <cellStyle name="千分位 3 2 4" xfId="348" xr:uid="{00000000-0005-0000-0000-000072010000}"/>
    <cellStyle name="千分位 3 3" xfId="181" xr:uid="{00000000-0005-0000-0000-0000C2000000}"/>
    <cellStyle name="千分位 3 3 2" xfId="272" xr:uid="{00000000-0005-0000-0000-0000C3000000}"/>
    <cellStyle name="千分位 3 3 2 2" xfId="353" xr:uid="{00000000-0005-0000-0000-000077010000}"/>
    <cellStyle name="千分位 3 3 2 3" xfId="354" xr:uid="{00000000-0005-0000-0000-000078010000}"/>
    <cellStyle name="千分位 3 3 2 4" xfId="352" xr:uid="{00000000-0005-0000-0000-000076010000}"/>
    <cellStyle name="千分位 3 4" xfId="270" xr:uid="{00000000-0005-0000-0000-0000C4000000}"/>
    <cellStyle name="千分位 4" xfId="182" xr:uid="{00000000-0005-0000-0000-0000C5000000}"/>
    <cellStyle name="千分位 4 2" xfId="273" xr:uid="{00000000-0005-0000-0000-0000C6000000}"/>
    <cellStyle name="千分位 4 2 2" xfId="356" xr:uid="{00000000-0005-0000-0000-00007A010000}"/>
    <cellStyle name="千分位 4 3" xfId="357" xr:uid="{00000000-0005-0000-0000-00007B010000}"/>
    <cellStyle name="千分位 4 4" xfId="355" xr:uid="{00000000-0005-0000-0000-000079010000}"/>
    <cellStyle name="千分位 5" xfId="183" xr:uid="{00000000-0005-0000-0000-0000C7000000}"/>
    <cellStyle name="千分位 5 2" xfId="359" xr:uid="{00000000-0005-0000-0000-00007D010000}"/>
    <cellStyle name="千分位 5 3" xfId="358" xr:uid="{00000000-0005-0000-0000-00007C010000}"/>
    <cellStyle name="千分位 6" xfId="184" xr:uid="{00000000-0005-0000-0000-0000C8000000}"/>
    <cellStyle name="千分位 6 2" xfId="274" xr:uid="{00000000-0005-0000-0000-0000C9000000}"/>
    <cellStyle name="千分位 6 3" xfId="360" xr:uid="{00000000-0005-0000-0000-00007E010000}"/>
    <cellStyle name="千分位 7" xfId="185" xr:uid="{00000000-0005-0000-0000-0000CA000000}"/>
    <cellStyle name="千分位 7 2" xfId="275" xr:uid="{00000000-0005-0000-0000-0000CB000000}"/>
    <cellStyle name="千分位 8" xfId="186" xr:uid="{00000000-0005-0000-0000-0000CC000000}"/>
    <cellStyle name="千分位 8 2" xfId="187" xr:uid="{00000000-0005-0000-0000-0000CD000000}"/>
    <cellStyle name="千分位 8 2 2" xfId="277" xr:uid="{00000000-0005-0000-0000-0000CE000000}"/>
    <cellStyle name="千分位 8 3" xfId="276" xr:uid="{00000000-0005-0000-0000-0000CF000000}"/>
    <cellStyle name="千分位 9" xfId="257" xr:uid="{00000000-0005-0000-0000-0000D0000000}"/>
    <cellStyle name="千分位 9 2" xfId="283" xr:uid="{00000000-0005-0000-0000-0000D1000000}"/>
    <cellStyle name="千分位[0] 2" xfId="188" xr:uid="{00000000-0005-0000-0000-0000D2000000}"/>
    <cellStyle name="千分位[0] 2 2" xfId="189" xr:uid="{00000000-0005-0000-0000-0000D3000000}"/>
    <cellStyle name="千分位[0] 2 2 2" xfId="279" xr:uid="{00000000-0005-0000-0000-0000D4000000}"/>
    <cellStyle name="千分位[0] 2 2 2 2" xfId="365" xr:uid="{00000000-0005-0000-0000-000083010000}"/>
    <cellStyle name="千分位[0] 2 2 2 2 2" xfId="366" xr:uid="{00000000-0005-0000-0000-000084010000}"/>
    <cellStyle name="千分位[0] 2 2 2 3" xfId="367" xr:uid="{00000000-0005-0000-0000-000085010000}"/>
    <cellStyle name="千分位[0] 2 2 2 4" xfId="364" xr:uid="{00000000-0005-0000-0000-000082010000}"/>
    <cellStyle name="千分位[0] 2 2 3" xfId="368" xr:uid="{00000000-0005-0000-0000-000086010000}"/>
    <cellStyle name="千分位[0] 2 2 3 2" xfId="369" xr:uid="{00000000-0005-0000-0000-000087010000}"/>
    <cellStyle name="千分位[0] 2 2 3 3" xfId="370" xr:uid="{00000000-0005-0000-0000-000088010000}"/>
    <cellStyle name="千分位[0] 2 2 4" xfId="371" xr:uid="{00000000-0005-0000-0000-000089010000}"/>
    <cellStyle name="千分位[0] 2 2 5" xfId="372" xr:uid="{00000000-0005-0000-0000-00008A010000}"/>
    <cellStyle name="千分位[0] 2 2 6" xfId="363" xr:uid="{00000000-0005-0000-0000-000081010000}"/>
    <cellStyle name="千分位[0] 2 3" xfId="190" xr:uid="{00000000-0005-0000-0000-0000D5000000}"/>
    <cellStyle name="千分位[0] 2 3 2" xfId="280" xr:uid="{00000000-0005-0000-0000-0000D6000000}"/>
    <cellStyle name="千分位[0] 2 3 2 2" xfId="374" xr:uid="{00000000-0005-0000-0000-00008C010000}"/>
    <cellStyle name="千分位[0] 2 3 2 2 2" xfId="375" xr:uid="{00000000-0005-0000-0000-00008D010000}"/>
    <cellStyle name="千分位[0] 2 3 2 3" xfId="376" xr:uid="{00000000-0005-0000-0000-00008E010000}"/>
    <cellStyle name="千分位[0] 2 3 2 4" xfId="373" xr:uid="{00000000-0005-0000-0000-00008B010000}"/>
    <cellStyle name="千分位[0] 2 4" xfId="278" xr:uid="{00000000-0005-0000-0000-0000D7000000}"/>
    <cellStyle name="千分位[0] 2 4 2" xfId="378" xr:uid="{00000000-0005-0000-0000-000090010000}"/>
    <cellStyle name="千分位[0] 2 4 2 2" xfId="379" xr:uid="{00000000-0005-0000-0000-000091010000}"/>
    <cellStyle name="千分位[0] 2 4 3" xfId="380" xr:uid="{00000000-0005-0000-0000-000092010000}"/>
    <cellStyle name="千分位[0] 2 4 4" xfId="377" xr:uid="{00000000-0005-0000-0000-00008F010000}"/>
    <cellStyle name="千分位[0] 2 5" xfId="381" xr:uid="{00000000-0005-0000-0000-000093010000}"/>
    <cellStyle name="千分位[0] 2 5 2" xfId="382" xr:uid="{00000000-0005-0000-0000-000094010000}"/>
    <cellStyle name="千分位[0] 2 5 3" xfId="383" xr:uid="{00000000-0005-0000-0000-000095010000}"/>
    <cellStyle name="千分位[0] 2 6" xfId="384" xr:uid="{00000000-0005-0000-0000-000096010000}"/>
    <cellStyle name="千分位[0] 2 7" xfId="385" xr:uid="{00000000-0005-0000-0000-000097010000}"/>
    <cellStyle name="千分位[0] 2 8" xfId="362" xr:uid="{00000000-0005-0000-0000-000080010000}"/>
    <cellStyle name="千分位[0] 3" xfId="386" xr:uid="{00000000-0005-0000-0000-000098010000}"/>
    <cellStyle name="千分位[0] 3 2" xfId="387" xr:uid="{00000000-0005-0000-0000-000099010000}"/>
    <cellStyle name="千分位[0] 4" xfId="388" xr:uid="{00000000-0005-0000-0000-00009A010000}"/>
    <cellStyle name="千分位[0] 4 2" xfId="389" xr:uid="{00000000-0005-0000-0000-00009B010000}"/>
    <cellStyle name="千分位[0] 5" xfId="390" xr:uid="{00000000-0005-0000-0000-00009C010000}"/>
    <cellStyle name="千分位[0] 6" xfId="361" xr:uid="{00000000-0005-0000-0000-00007F010000}"/>
    <cellStyle name="千分位[0]_921002保險業月報yaotung" xfId="191" xr:uid="{00000000-0005-0000-0000-0000D8000000}"/>
    <cellStyle name="千分位[0]_再保險公司年度檢表-RBC-公布版" xfId="192" xr:uid="{00000000-0005-0000-0000-0000D9000000}"/>
    <cellStyle name="千分位[0]_新產險檢查報表(含頁碼)(910204)" xfId="193" xr:uid="{00000000-0005-0000-0000-0000DA000000}"/>
    <cellStyle name="千分位[0]_新產險檢查報表(含頁碼)(910204) 2" xfId="281" xr:uid="{00000000-0005-0000-0000-0000DB000000}"/>
    <cellStyle name="千分位[0]_檢查報表_再(不含C0調整)_連結修正951227" xfId="194" xr:uid="{00000000-0005-0000-0000-0000DC000000}"/>
    <cellStyle name="千分位_94RBC報表修改-壽險(2修 )" xfId="195" xr:uid="{00000000-0005-0000-0000-0000DD000000}"/>
    <cellStyle name="千分位_95年度RBC衍生性商品報表1214 " xfId="196" xr:uid="{00000000-0005-0000-0000-0000DE000000}"/>
    <cellStyle name="千分位_檢查報表_再(不含C0調整)_連結修正951227" xfId="197" xr:uid="{00000000-0005-0000-0000-0000DF000000}"/>
    <cellStyle name="中等" xfId="198" builtinId="28" customBuiltin="1"/>
    <cellStyle name="合計" xfId="199" builtinId="25" customBuiltin="1"/>
    <cellStyle name="好" xfId="200" builtinId="26" customBuiltin="1"/>
    <cellStyle name="好_40911201 12~1月明細" xfId="201" xr:uid="{00000000-0005-0000-0000-0000E3000000}"/>
    <cellStyle name="好_RBC相關報表-產險" xfId="202" xr:uid="{00000000-0005-0000-0000-0000E4000000}"/>
    <cellStyle name="好_RBC相關報表-壽險(100.11.10)" xfId="203" xr:uid="{00000000-0005-0000-0000-0000E5000000}"/>
    <cellStyle name="好_RBC相關暨修訂報表-產險0811" xfId="204" xr:uid="{00000000-0005-0000-0000-0000E6000000}"/>
    <cellStyle name="好_半年報檢查報表-業務類強制車險-產險" xfId="205" xr:uid="{00000000-0005-0000-0000-0000E7000000}"/>
    <cellStyle name="好_再保險資產表_100年適用11.21" xfId="206" xr:uid="{00000000-0005-0000-0000-0000E8000000}"/>
    <cellStyle name="好_年報檢查報表-業務類強制車險-產險-修正1129" xfId="207" xr:uid="{00000000-0005-0000-0000-0000E9000000}"/>
    <cellStyle name="好_非RBC相關報表-產險" xfId="208" xr:uid="{00000000-0005-0000-0000-0000EA000000}"/>
    <cellStyle name="好_非RBC相關報表-產險(0512)" xfId="209" xr:uid="{00000000-0005-0000-0000-0000EB000000}"/>
    <cellStyle name="百分比" xfId="210" builtinId="5"/>
    <cellStyle name="百分比 2" xfId="211" xr:uid="{00000000-0005-0000-0000-0000ED000000}"/>
    <cellStyle name="百分比 2 2" xfId="212" xr:uid="{00000000-0005-0000-0000-0000EE000000}"/>
    <cellStyle name="百分比 2 2 2" xfId="213" xr:uid="{00000000-0005-0000-0000-0000EF000000}"/>
    <cellStyle name="百分比 2 3" xfId="214" xr:uid="{00000000-0005-0000-0000-0000F0000000}"/>
    <cellStyle name="百分比 2 4" xfId="215" xr:uid="{00000000-0005-0000-0000-0000F1000000}"/>
    <cellStyle name="百分比 2 4 2" xfId="391" xr:uid="{00000000-0005-0000-0000-0000A1010000}"/>
    <cellStyle name="百分比 2 6" xfId="392" xr:uid="{00000000-0005-0000-0000-0000A2010000}"/>
    <cellStyle name="百分比 3" xfId="216" xr:uid="{00000000-0005-0000-0000-0000F2000000}"/>
    <cellStyle name="百分比 4" xfId="217" xr:uid="{00000000-0005-0000-0000-0000F3000000}"/>
    <cellStyle name="百分比 5" xfId="218" xr:uid="{00000000-0005-0000-0000-0000F4000000}"/>
    <cellStyle name="百分比 6" xfId="219" xr:uid="{00000000-0005-0000-0000-0000F5000000}"/>
    <cellStyle name="百分比 7" xfId="220" xr:uid="{00000000-0005-0000-0000-0000F6000000}"/>
    <cellStyle name="計算方式" xfId="221" builtinId="22" customBuiltin="1"/>
    <cellStyle name="桁区切り 2" xfId="222" xr:uid="{00000000-0005-0000-0000-0000F8000000}"/>
    <cellStyle name="貨幣[0]" xfId="223" xr:uid="{00000000-0005-0000-0000-0000F9000000}"/>
    <cellStyle name="貨幣[0] 2" xfId="282" xr:uid="{00000000-0005-0000-0000-0000FA000000}"/>
    <cellStyle name="貨幣[0] 2 2" xfId="394" xr:uid="{00000000-0005-0000-0000-0000A4010000}"/>
    <cellStyle name="貨幣[0] 2 2 2" xfId="395" xr:uid="{00000000-0005-0000-0000-0000A5010000}"/>
    <cellStyle name="貨幣[0] 2 3" xfId="396" xr:uid="{00000000-0005-0000-0000-0000A6010000}"/>
    <cellStyle name="貨幣[0] 2 4" xfId="393" xr:uid="{00000000-0005-0000-0000-0000A3010000}"/>
    <cellStyle name="連結的儲存格" xfId="224" builtinId="24" customBuiltin="1"/>
    <cellStyle name="備註" xfId="225" builtinId="10" customBuiltin="1"/>
    <cellStyle name="超連結 2" xfId="226" xr:uid="{00000000-0005-0000-0000-0000FD000000}"/>
    <cellStyle name="說明文字" xfId="227" builtinId="53" customBuiltin="1"/>
    <cellStyle name="輔色1" xfId="228" builtinId="29" customBuiltin="1"/>
    <cellStyle name="輔色2" xfId="229" builtinId="33" customBuiltin="1"/>
    <cellStyle name="輔色3" xfId="230" builtinId="37" customBuiltin="1"/>
    <cellStyle name="輔色4" xfId="231" builtinId="41" customBuiltin="1"/>
    <cellStyle name="輔色5" xfId="232" builtinId="45" customBuiltin="1"/>
    <cellStyle name="輔色6" xfId="233" builtinId="49" customBuiltin="1"/>
    <cellStyle name="標準_01 Per Risk Info 20080229" xfId="234" xr:uid="{00000000-0005-0000-0000-000005010000}"/>
    <cellStyle name="標題" xfId="235" builtinId="15" customBuiltin="1"/>
    <cellStyle name="標題 1" xfId="236" builtinId="16" customBuiltin="1"/>
    <cellStyle name="標題 2" xfId="237" builtinId="17" customBuiltin="1"/>
    <cellStyle name="標題 3" xfId="238" builtinId="18" customBuiltin="1"/>
    <cellStyle name="標題 4" xfId="239" builtinId="19" customBuiltin="1"/>
    <cellStyle name="輸入" xfId="240" builtinId="20" customBuiltin="1"/>
    <cellStyle name="輸出" xfId="241" builtinId="21" customBuiltin="1"/>
    <cellStyle name="檢查儲存格" xfId="242" builtinId="23" customBuiltin="1"/>
    <cellStyle name="壞" xfId="243" builtinId="27" customBuiltin="1"/>
    <cellStyle name="壞_40911201 12~1月明細" xfId="244" xr:uid="{00000000-0005-0000-0000-00000F010000}"/>
    <cellStyle name="壞_RBC相關報表-產險" xfId="245" xr:uid="{00000000-0005-0000-0000-000010010000}"/>
    <cellStyle name="壞_RBC相關報表-壽險(100.11.10)" xfId="246" xr:uid="{00000000-0005-0000-0000-000011010000}"/>
    <cellStyle name="壞_RBC相關暨修訂報表-產險0811" xfId="247" xr:uid="{00000000-0005-0000-0000-000012010000}"/>
    <cellStyle name="壞_火險合約" xfId="248" xr:uid="{00000000-0005-0000-0000-000013010000}"/>
    <cellStyle name="壞_火險臨分" xfId="249" xr:uid="{00000000-0005-0000-0000-000014010000}"/>
    <cellStyle name="壞_半年報檢查報表-業務類強制車險-產險" xfId="250" xr:uid="{00000000-0005-0000-0000-000015010000}"/>
    <cellStyle name="壞_再保險資產表_100年適用11.21" xfId="251" xr:uid="{00000000-0005-0000-0000-000016010000}"/>
    <cellStyle name="壞_年報檢查報表-業務類強制車險-產險-修正1129" xfId="252" xr:uid="{00000000-0005-0000-0000-000017010000}"/>
    <cellStyle name="壞_非RBC相關報表-產險" xfId="253" xr:uid="{00000000-0005-0000-0000-000018010000}"/>
    <cellStyle name="壞_非RBC相關報表-產險(0512)" xfId="254" xr:uid="{00000000-0005-0000-0000-000019010000}"/>
    <cellStyle name="壞_莫拉克颱風 (臨分業務)" xfId="255" xr:uid="{00000000-0005-0000-0000-00001A010000}"/>
    <cellStyle name="警告文字" xfId="256"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theme" Target="theme/theme1.xml"/><Relationship Id="rId3" Type="http://schemas.openxmlformats.org/officeDocument/2006/relationships/worksheet" Target="worksheets/sheet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ysClr val="windowText" lastClr="000000"/>
                                    </a:solidFill>
                                    <a:effectLst/>
                                    <a:latin typeface="Cambria Math" panose="02040503050406030204" pitchFamily="18" charset="0"/>
                                    <a:ea typeface="+mn-ea"/>
                                    <a:cs typeface="+mn-cs"/>
                                  </a:rPr>
                                </m:ctrlPr>
                              </m:sSubSupPr>
                              <m:e>
                                <m:r>
                                  <a:rPr lang="en-US" altLang="zh-TW" sz="1100" b="0" i="1">
                                    <a:solidFill>
                                      <a:sysClr val="windowText" lastClr="000000"/>
                                    </a:solidFill>
                                    <a:effectLst/>
                                    <a:latin typeface="Cambria Math" panose="02040503050406030204" pitchFamily="18" charset="0"/>
                                    <a:ea typeface="+mn-ea"/>
                                    <a:cs typeface="+mn-cs"/>
                                  </a:rPr>
                                  <m:t>+</m:t>
                                </m:r>
                                <m:r>
                                  <a:rPr lang="zh-TW" altLang="en-US" sz="1100" b="0" i="1">
                                    <a:solidFill>
                                      <a:sysClr val="windowText" lastClr="000000"/>
                                    </a:solidFill>
                                    <a:effectLst/>
                                    <a:latin typeface="Cambria Math" panose="02040503050406030204" pitchFamily="18" charset="0"/>
                                    <a:ea typeface="+mn-ea"/>
                                    <a:cs typeface="+mn-cs"/>
                                  </a:rPr>
                                  <m:t> </m:t>
                                </m:r>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ysClr val="windowText" lastClr="000000"/>
                  </a:solidFill>
                  <a:effectLst/>
                  <a:latin typeface="Cambria Math" panose="02040503050406030204" pitchFamily="18" charset="0"/>
                  <a:ea typeface="+mn-ea"/>
                  <a:cs typeface="+mn-cs"/>
                </a:rPr>
                <a:t> 〖+</a:t>
              </a:r>
              <a:r>
                <a:rPr lang="zh-TW" altLang="en-US" sz="1100" b="0" i="0">
                  <a:solidFill>
                    <a:sysClr val="windowText" lastClr="000000"/>
                  </a:solidFill>
                  <a:effectLst/>
                  <a:latin typeface="Cambria Math" panose="02040503050406030204" pitchFamily="18" charset="0"/>
                  <a:ea typeface="+mn-ea"/>
                  <a:cs typeface="+mn-cs"/>
                </a:rPr>
                <a:t> </a:t>
              </a:r>
              <a:r>
                <a:rPr lang="en-US" altLang="zh-TW" sz="1100" b="0" i="0">
                  <a:solidFill>
                    <a:sysClr val="windowText" lastClr="000000"/>
                  </a:solidFill>
                  <a:effectLst/>
                  <a:latin typeface="Cambria Math" panose="02040503050406030204" pitchFamily="18" charset="0"/>
                  <a:ea typeface="+mn-ea"/>
                  <a:cs typeface="+mn-cs"/>
                </a:rPr>
                <a:t>R〗_3𝑐^2</a:t>
              </a:r>
              <a:r>
                <a:rPr lang="en-US" altLang="zh-TW" sz="1100" b="0" i="0">
                  <a:solidFill>
                    <a:srgbClr val="FF0000"/>
                  </a:solidFill>
                  <a:effectLst/>
                  <a:latin typeface="Cambria Math" panose="02040503050406030204" pitchFamily="18" charset="0"/>
                  <a:ea typeface="+mn-ea"/>
                  <a:cs typeface="+mn-cs"/>
                </a:rPr>
                <a:t>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5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5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5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5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7" name="Object 9" hidden="1">
              <a:extLst>
                <a:ext uri="{63B3BB69-23CF-44E3-9099-C40C66FF867C}">
                  <a14:compatExt spid="_x0000_s27657"/>
                </a:ext>
                <a:ext uri="{FF2B5EF4-FFF2-40B4-BE49-F238E27FC236}">
                  <a16:creationId xmlns:a16="http://schemas.microsoft.com/office/drawing/2014/main" id="{00000000-0008-0000-3800-000009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8" name="Object 10" hidden="1">
              <a:extLst>
                <a:ext uri="{63B3BB69-23CF-44E3-9099-C40C66FF867C}">
                  <a14:compatExt spid="_x0000_s27658"/>
                </a:ext>
                <a:ext uri="{FF2B5EF4-FFF2-40B4-BE49-F238E27FC236}">
                  <a16:creationId xmlns:a16="http://schemas.microsoft.com/office/drawing/2014/main" id="{00000000-0008-0000-3800-00000A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9" name="Object 11" hidden="1">
              <a:extLst>
                <a:ext uri="{63B3BB69-23CF-44E3-9099-C40C66FF867C}">
                  <a14:compatExt spid="_x0000_s27659"/>
                </a:ext>
                <a:ext uri="{FF2B5EF4-FFF2-40B4-BE49-F238E27FC236}">
                  <a16:creationId xmlns:a16="http://schemas.microsoft.com/office/drawing/2014/main" id="{00000000-0008-0000-3800-00000B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60" name="Object 12" hidden="1">
              <a:extLst>
                <a:ext uri="{63B3BB69-23CF-44E3-9099-C40C66FF867C}">
                  <a14:compatExt spid="_x0000_s27660"/>
                </a:ext>
                <a:ext uri="{FF2B5EF4-FFF2-40B4-BE49-F238E27FC236}">
                  <a16:creationId xmlns:a16="http://schemas.microsoft.com/office/drawing/2014/main" id="{00000000-0008-0000-3800-00000C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1" name="Object 13" hidden="1">
              <a:extLst>
                <a:ext uri="{63B3BB69-23CF-44E3-9099-C40C66FF867C}">
                  <a14:compatExt spid="_x0000_s27661"/>
                </a:ext>
                <a:ext uri="{FF2B5EF4-FFF2-40B4-BE49-F238E27FC236}">
                  <a16:creationId xmlns:a16="http://schemas.microsoft.com/office/drawing/2014/main" id="{00000000-0008-0000-3800-00000D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2" name="Object 14" hidden="1">
              <a:extLst>
                <a:ext uri="{63B3BB69-23CF-44E3-9099-C40C66FF867C}">
                  <a14:compatExt spid="_x0000_s27662"/>
                </a:ext>
                <a:ext uri="{FF2B5EF4-FFF2-40B4-BE49-F238E27FC236}">
                  <a16:creationId xmlns:a16="http://schemas.microsoft.com/office/drawing/2014/main" id="{00000000-0008-0000-3800-00000E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3" name="Object 15" hidden="1">
              <a:extLst>
                <a:ext uri="{63B3BB69-23CF-44E3-9099-C40C66FF867C}">
                  <a14:compatExt spid="_x0000_s27663"/>
                </a:ext>
                <a:ext uri="{FF2B5EF4-FFF2-40B4-BE49-F238E27FC236}">
                  <a16:creationId xmlns:a16="http://schemas.microsoft.com/office/drawing/2014/main" id="{00000000-0008-0000-3800-00000F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4" name="Object 16" hidden="1">
              <a:extLst>
                <a:ext uri="{63B3BB69-23CF-44E3-9099-C40C66FF867C}">
                  <a14:compatExt spid="_x0000_s27664"/>
                </a:ext>
                <a:ext uri="{FF2B5EF4-FFF2-40B4-BE49-F238E27FC236}">
                  <a16:creationId xmlns:a16="http://schemas.microsoft.com/office/drawing/2014/main" id="{00000000-0008-0000-3800-000010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22" name="文字方塊 21">
              <a:extLst>
                <a:ext uri="{FF2B5EF4-FFF2-40B4-BE49-F238E27FC236}">
                  <a16:creationId xmlns:a16="http://schemas.microsoft.com/office/drawing/2014/main" id="{00000000-0008-0000-3800-000016000000}"/>
                </a:ext>
              </a:extLst>
            </xdr:cNvPr>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22" name="文字方塊 21"/>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11" name="文字方塊 10">
              <a:extLst>
                <a:ext uri="{FF2B5EF4-FFF2-40B4-BE49-F238E27FC236}">
                  <a16:creationId xmlns:a16="http://schemas.microsoft.com/office/drawing/2014/main" id="{00000000-0008-0000-3800-00000B000000}"/>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1" name="文字方塊 10">
              <a:extLst>
                <a:ext uri="{FF2B5EF4-FFF2-40B4-BE49-F238E27FC236}">
                  <a16:creationId xmlns:a16="http://schemas.microsoft.com/office/drawing/2014/main" id="{8EF1D37C-CF17-4ACC-BDA5-75FF57BCF42E}"/>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30</xdr:row>
          <xdr:rowOff>0</xdr:rowOff>
        </xdr:from>
        <xdr:to>
          <xdr:col>2</xdr:col>
          <xdr:colOff>1695450</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4B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billy.kwan/My%20Documents/Work/Template/Universal%20BCAR%20V5.3%20for%20YE%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券商"/>
      <sheetName val="AIGUS_2Q_2008_(REVISED)"/>
      <sheetName val="1__Main"/>
      <sheetName val="4__Limit_Analysis"/>
      <sheetName val="MARGES_FI"/>
      <sheetName val="OSLR_Adj"/>
      <sheetName val="EXCHANGE_RATE"/>
      <sheetName val="Chase_Fleming"/>
      <sheetName val="表10-2_表報"/>
      <sheetName val="Interest_Rates"/>
      <sheetName val="CONTROL_ACCOUNT_LOAN_FR_ALLTEL"/>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Pool List"/>
      <sheetName val="控管"/>
      <sheetName val="Index"/>
      <sheetName val="OAcc-DB"/>
      <sheetName val="LSHK_Cash"/>
      <sheetName val="Facility"/>
      <sheetName val="LSHK_WK_FORECAST"/>
      <sheetName val="Datascreen"/>
      <sheetName val="Summary of Facts"/>
      <sheetName val="Info."/>
      <sheetName val="辦公設備"/>
      <sheetName val="model"/>
    </sheetNames>
    <sheetDataSet>
      <sheetData sheetId="0" refreshError="1"/>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24">
          <cell r="A24">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24">
          <cell r="A24">
            <v>0</v>
          </cell>
        </row>
      </sheetData>
      <sheetData sheetId="16" refreshError="1">
        <row r="24">
          <cell r="A24">
            <v>0</v>
          </cell>
        </row>
        <row r="38">
          <cell r="G38">
            <v>0</v>
          </cell>
        </row>
      </sheetData>
      <sheetData sheetId="17" refreshError="1"/>
      <sheetData sheetId="18" refreshError="1">
        <row r="6">
          <cell r="E6">
            <v>0</v>
          </cell>
        </row>
      </sheetData>
      <sheetData sheetId="19" refreshError="1"/>
      <sheetData sheetId="20" refreshError="1"/>
      <sheetData sheetId="21" refreshError="1"/>
      <sheetData sheetId="22" refreshError="1"/>
      <sheetData sheetId="23" refreshError="1"/>
      <sheetData sheetId="24" refreshError="1"/>
      <sheetData sheetId="25" refreshError="1">
        <row r="7">
          <cell r="E7">
            <v>0</v>
          </cell>
        </row>
        <row r="8">
          <cell r="E8">
            <v>0</v>
          </cell>
        </row>
        <row r="9">
          <cell r="E9">
            <v>0</v>
          </cell>
        </row>
        <row r="10">
          <cell r="E10">
            <v>0</v>
          </cell>
        </row>
        <row r="11">
          <cell r="E11">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表13-1"/>
      <sheetName val="S56 checks-COB"/>
      <sheetName val="A-2-1"/>
      <sheetName val="A-3-1"/>
      <sheetName val="A-3-2"/>
      <sheetName val="Sheet2"/>
      <sheetName val="成本底稿"/>
      <sheetName val="市價底稿"/>
      <sheetName val="變動表"/>
      <sheetName val="Fire"/>
      <sheetName val="3.股東權益變動表"/>
      <sheetName val="7.1"/>
      <sheetName val="表05-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sheetData sheetId="1"/>
      <sheetData sheetId="2" refreshError="1">
        <row r="23">
          <cell r="B23" t="str">
            <v>註：本聲明書請於簽章後製成電子檔(.pdf),並請以另存新檔傳送,本表編檔格式如公司代號-092-01-1.pdf</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930212壽險業年度檢查報表--說明會版_(1)-更新表30"/>
      <sheetName val="0-2_資料聯1"/>
      <sheetName val="0-1_基本資料1"/>
      <sheetName val="Iɓ_렀㏀__Ā__x0008_1"/>
      <sheetName val="__E_x0006__x0012_"/>
      <sheetName val="Prem"/>
      <sheetName val="testdes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refreshError="1"/>
      <sheetData sheetId="481" refreshError="1"/>
      <sheetData sheetId="482" refreshError="1"/>
      <sheetData sheetId="48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 val="表13-1"/>
      <sheetName val="9104-9106"/>
      <sheetName val="CompD"/>
      <sheetName val="表四"/>
      <sheetName val="公司債"/>
      <sheetName val="股票代號"/>
      <sheetName val="表07(總計)"/>
      <sheetName val="表06"/>
      <sheetName val="Fire Fac XL Breakdown"/>
      <sheetName val="F"/>
      <sheetName val="Form (4)"/>
      <sheetName val="7-3-0"/>
      <sheetName val="7-2-0"/>
      <sheetName val="自用汽車-提存未滿期"/>
      <sheetName val="操作封面"/>
      <sheetName val="A1Data"/>
      <sheetName val="表F-7 "/>
      <sheetName val="6431 所得稅相關科目之變動"/>
      <sheetName val="BasicInformation"/>
      <sheetName val="電腦設備"/>
      <sheetName val="匯率"/>
      <sheetName val="DATA"/>
      <sheetName val="Exec Summ"/>
      <sheetName val="當月份工作表"/>
      <sheetName val="基本資料輸入"/>
      <sheetName val="辦公設備"/>
      <sheetName val="租賃改良"/>
      <sheetName val="表6-4"/>
      <sheetName val=" Hi-C Lemon Sugar Cane"/>
      <sheetName val="7-4-0"/>
      <sheetName val="DBUOBU"/>
      <sheetName val="URRFactor_max"/>
      <sheetName val="URRFactor_min"/>
      <sheetName val="強制險"/>
      <sheetName val="XREF"/>
      <sheetName val="表六"/>
      <sheetName val="6431_所得稅相關科目之變動"/>
      <sheetName val="Form_(4)"/>
      <sheetName val="現金流量表(工作底稿-列印)"/>
      <sheetName val="PopCache"/>
      <sheetName val="China"/>
      <sheetName val="Indonesia"/>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7.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6.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9"/>
  <sheetViews>
    <sheetView showGridLines="0" view="pageBreakPreview" zoomScale="60" zoomScaleNormal="60" workbookViewId="0"/>
  </sheetViews>
  <sheetFormatPr defaultColWidth="9" defaultRowHeight="16.5"/>
  <cols>
    <col min="1" max="1" width="50.625" style="3" customWidth="1"/>
    <col min="2" max="2" width="59.25" style="3" customWidth="1"/>
    <col min="3" max="16384" width="9" style="3"/>
  </cols>
  <sheetData>
    <row r="1" spans="1:8" ht="159" customHeight="1">
      <c r="A1" s="1" t="s">
        <v>242</v>
      </c>
      <c r="B1" s="2"/>
      <c r="H1" s="24"/>
    </row>
    <row r="2" spans="1:8" ht="70.150000000000006" customHeight="1">
      <c r="A2" s="2601" t="s">
        <v>590</v>
      </c>
      <c r="B2" s="2601"/>
      <c r="H2" s="24"/>
    </row>
    <row r="3" spans="1:8" ht="60.6" customHeight="1">
      <c r="A3" s="2602" t="s">
        <v>2667</v>
      </c>
      <c r="B3" s="2603"/>
    </row>
    <row r="4" spans="1:8" ht="60.6" customHeight="1">
      <c r="A4" s="4" t="s">
        <v>243</v>
      </c>
      <c r="B4" s="2"/>
    </row>
    <row r="5" spans="1:8" ht="149.44999999999999" customHeight="1">
      <c r="A5" s="5" t="s">
        <v>591</v>
      </c>
      <c r="B5" s="2"/>
    </row>
    <row r="9" spans="1:8" ht="21">
      <c r="E9" s="6"/>
    </row>
  </sheetData>
  <mergeCells count="2">
    <mergeCell ref="A2:B2"/>
    <mergeCell ref="A3:B3"/>
  </mergeCells>
  <phoneticPr fontId="30" type="noConversion"/>
  <printOptions horizontalCentered="1" gridLinesSet="0"/>
  <pageMargins left="0.47244094488188981" right="0.47244094488188981" top="0.39370078740157483" bottom="0.39370078740157483" header="0" footer="0"/>
  <pageSetup paperSize="9"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AB111"/>
  <sheetViews>
    <sheetView zoomScaleNormal="100" zoomScaleSheetLayoutView="100" workbookViewId="0">
      <selection activeCell="A125" sqref="A1:XFD1048576"/>
    </sheetView>
  </sheetViews>
  <sheetFormatPr defaultColWidth="15.625" defaultRowHeight="0" customHeight="1" zeroHeight="1"/>
  <cols>
    <col min="1" max="1" width="5.625" style="86" customWidth="1"/>
    <col min="2" max="2" width="45.625" style="86" customWidth="1"/>
    <col min="3" max="9" width="20.625" style="86" customWidth="1"/>
    <col min="10" max="16384" width="15.625" style="86"/>
  </cols>
  <sheetData>
    <row r="1" spans="1:11" ht="16.5">
      <c r="A1" s="2335" t="s">
        <v>2634</v>
      </c>
      <c r="C1" s="85"/>
      <c r="D1" s="85"/>
      <c r="E1" s="85"/>
      <c r="F1" s="85"/>
      <c r="G1" s="85"/>
      <c r="H1" s="85"/>
      <c r="I1" s="2336"/>
      <c r="J1" s="2336"/>
      <c r="K1" s="2336"/>
    </row>
    <row r="2" spans="1:11" ht="16.5">
      <c r="A2" s="2337" t="s">
        <v>3650</v>
      </c>
      <c r="B2" s="2338"/>
      <c r="C2" s="2261"/>
      <c r="D2" s="2261"/>
      <c r="E2" s="2261"/>
      <c r="F2" s="2261"/>
      <c r="G2" s="2339"/>
      <c r="I2" s="2340" t="s">
        <v>7379</v>
      </c>
      <c r="J2" s="2336"/>
      <c r="K2" s="2336"/>
    </row>
    <row r="3" spans="1:11" ht="33">
      <c r="A3" s="2675" t="s">
        <v>5914</v>
      </c>
      <c r="B3" s="2676" t="s">
        <v>7536</v>
      </c>
      <c r="C3" s="2675" t="s">
        <v>7607</v>
      </c>
      <c r="D3" s="2675"/>
      <c r="E3" s="2675" t="s">
        <v>7539</v>
      </c>
      <c r="F3" s="2675"/>
      <c r="G3" s="2265" t="s">
        <v>7540</v>
      </c>
      <c r="H3" s="2266" t="s">
        <v>7608</v>
      </c>
      <c r="I3" s="2266" t="s">
        <v>7609</v>
      </c>
      <c r="J3" s="2336"/>
      <c r="K3" s="2336"/>
    </row>
    <row r="4" spans="1:11" ht="16.5">
      <c r="A4" s="2675"/>
      <c r="B4" s="2676"/>
      <c r="C4" s="2265" t="s">
        <v>7610</v>
      </c>
      <c r="D4" s="2265" t="s">
        <v>7611</v>
      </c>
      <c r="E4" s="2265" t="s">
        <v>7610</v>
      </c>
      <c r="F4" s="2265" t="s">
        <v>7612</v>
      </c>
      <c r="G4" s="2265" t="s">
        <v>7611</v>
      </c>
      <c r="H4" s="2266" t="s">
        <v>7610</v>
      </c>
      <c r="I4" s="2266" t="s">
        <v>7610</v>
      </c>
      <c r="J4" s="2336"/>
      <c r="K4" s="2336"/>
    </row>
    <row r="5" spans="1:11" ht="15.75">
      <c r="A5" s="2675"/>
      <c r="B5" s="2267" t="s">
        <v>66</v>
      </c>
      <c r="C5" s="2267" t="s">
        <v>187</v>
      </c>
      <c r="D5" s="2267" t="s">
        <v>307</v>
      </c>
      <c r="E5" s="2267" t="s">
        <v>308</v>
      </c>
      <c r="F5" s="2267" t="s">
        <v>70</v>
      </c>
      <c r="G5" s="2267" t="s">
        <v>71</v>
      </c>
      <c r="H5" s="2268" t="s">
        <v>1486</v>
      </c>
      <c r="I5" s="2268" t="s">
        <v>467</v>
      </c>
      <c r="J5" s="2336"/>
      <c r="K5" s="2336"/>
    </row>
    <row r="6" spans="1:11" ht="16.5">
      <c r="A6" s="2341">
        <v>1</v>
      </c>
      <c r="B6" s="2342" t="s">
        <v>7613</v>
      </c>
      <c r="C6" s="2343"/>
      <c r="D6" s="2343"/>
      <c r="E6" s="2343"/>
      <c r="F6" s="2343"/>
      <c r="G6" s="2343"/>
      <c r="H6" s="2344"/>
      <c r="I6" s="2344"/>
      <c r="J6" s="2336"/>
      <c r="K6" s="2336"/>
    </row>
    <row r="7" spans="1:11" ht="16.5">
      <c r="A7" s="2341">
        <f t="shared" ref="A7:A42" si="0">A6+1</f>
        <v>2</v>
      </c>
      <c r="B7" s="2345" t="s">
        <v>5947</v>
      </c>
      <c r="C7" s="2346"/>
      <c r="D7" s="2346"/>
      <c r="E7" s="2346"/>
      <c r="F7" s="2346"/>
      <c r="G7" s="2346"/>
      <c r="H7" s="2347">
        <f>H8+H12</f>
        <v>0</v>
      </c>
      <c r="I7" s="2347">
        <f>I8</f>
        <v>0</v>
      </c>
      <c r="J7" s="2348"/>
      <c r="K7" s="2348"/>
    </row>
    <row r="8" spans="1:11" ht="16.5">
      <c r="A8" s="2341">
        <f t="shared" si="0"/>
        <v>3</v>
      </c>
      <c r="B8" s="2349" t="s">
        <v>7614</v>
      </c>
      <c r="C8" s="2346"/>
      <c r="D8" s="2346"/>
      <c r="E8" s="2346"/>
      <c r="F8" s="2346"/>
      <c r="G8" s="2346"/>
      <c r="H8" s="2347">
        <f>H9+H10+H11</f>
        <v>0</v>
      </c>
      <c r="I8" s="2347">
        <f>I9+I10+I11</f>
        <v>0</v>
      </c>
      <c r="J8" s="2336"/>
      <c r="K8" s="2336"/>
    </row>
    <row r="9" spans="1:11" ht="16.5">
      <c r="A9" s="2341">
        <f t="shared" si="0"/>
        <v>4</v>
      </c>
      <c r="B9" s="2350" t="s">
        <v>7615</v>
      </c>
      <c r="C9" s="2346"/>
      <c r="D9" s="2346"/>
      <c r="E9" s="2346"/>
      <c r="F9" s="2346"/>
      <c r="G9" s="2346"/>
      <c r="H9" s="2351"/>
      <c r="I9" s="2351"/>
      <c r="J9" s="2336"/>
      <c r="K9" s="2336"/>
    </row>
    <row r="10" spans="1:11" ht="16.5">
      <c r="A10" s="2341">
        <f t="shared" si="0"/>
        <v>5</v>
      </c>
      <c r="B10" s="2350" t="s">
        <v>7616</v>
      </c>
      <c r="C10" s="2346"/>
      <c r="D10" s="2346"/>
      <c r="E10" s="2346"/>
      <c r="F10" s="2346"/>
      <c r="G10" s="2346"/>
      <c r="H10" s="2351"/>
      <c r="I10" s="2351"/>
      <c r="J10" s="2336"/>
      <c r="K10" s="2336"/>
    </row>
    <row r="11" spans="1:11" ht="16.5">
      <c r="A11" s="2341">
        <f t="shared" si="0"/>
        <v>6</v>
      </c>
      <c r="B11" s="2350" t="s">
        <v>7617</v>
      </c>
      <c r="C11" s="2346"/>
      <c r="D11" s="2346"/>
      <c r="E11" s="2346"/>
      <c r="F11" s="2346"/>
      <c r="G11" s="2346"/>
      <c r="H11" s="2351"/>
      <c r="I11" s="2351"/>
      <c r="J11" s="2336"/>
      <c r="K11" s="2336"/>
    </row>
    <row r="12" spans="1:11" ht="16.5">
      <c r="A12" s="2341">
        <f>A11+1</f>
        <v>7</v>
      </c>
      <c r="B12" s="2349" t="s">
        <v>7618</v>
      </c>
      <c r="C12" s="2346"/>
      <c r="D12" s="2346"/>
      <c r="E12" s="2346"/>
      <c r="F12" s="2346"/>
      <c r="G12" s="2346"/>
      <c r="H12" s="2347">
        <f>+H13+H14+H15+H16</f>
        <v>0</v>
      </c>
      <c r="I12" s="2352"/>
      <c r="J12" s="2336"/>
      <c r="K12" s="2336"/>
    </row>
    <row r="13" spans="1:11" ht="49.5">
      <c r="A13" s="2341">
        <f t="shared" si="0"/>
        <v>8</v>
      </c>
      <c r="B13" s="2350" t="s">
        <v>7619</v>
      </c>
      <c r="C13" s="2346"/>
      <c r="D13" s="2346"/>
      <c r="E13" s="2346"/>
      <c r="F13" s="2346"/>
      <c r="G13" s="2346"/>
      <c r="H13" s="2351"/>
      <c r="I13" s="2352"/>
      <c r="J13" s="2336"/>
      <c r="K13" s="2336"/>
    </row>
    <row r="14" spans="1:11" ht="16.5">
      <c r="A14" s="2341">
        <f t="shared" si="0"/>
        <v>9</v>
      </c>
      <c r="B14" s="2353" t="s">
        <v>7620</v>
      </c>
      <c r="C14" s="2346"/>
      <c r="D14" s="2346"/>
      <c r="E14" s="2346"/>
      <c r="F14" s="2346"/>
      <c r="G14" s="2346"/>
      <c r="H14" s="2351"/>
      <c r="I14" s="2352"/>
      <c r="J14" s="2336"/>
      <c r="K14" s="2336"/>
    </row>
    <row r="15" spans="1:11" ht="33">
      <c r="A15" s="2341">
        <f t="shared" si="0"/>
        <v>10</v>
      </c>
      <c r="B15" s="2353" t="s">
        <v>7621</v>
      </c>
      <c r="C15" s="2346"/>
      <c r="D15" s="2346"/>
      <c r="E15" s="2346"/>
      <c r="F15" s="2346"/>
      <c r="G15" s="2346"/>
      <c r="H15" s="2351"/>
      <c r="I15" s="2352"/>
      <c r="J15" s="2336"/>
      <c r="K15" s="2336"/>
    </row>
    <row r="16" spans="1:11" ht="16.5">
      <c r="A16" s="2341">
        <f t="shared" si="0"/>
        <v>11</v>
      </c>
      <c r="B16" s="2353" t="s">
        <v>7622</v>
      </c>
      <c r="C16" s="2346"/>
      <c r="D16" s="2346"/>
      <c r="E16" s="2346"/>
      <c r="F16" s="2346"/>
      <c r="G16" s="2346"/>
      <c r="H16" s="2351"/>
      <c r="I16" s="2352"/>
      <c r="J16" s="2336"/>
      <c r="K16" s="2336"/>
    </row>
    <row r="17" spans="1:28" ht="16.5">
      <c r="A17" s="2341">
        <f t="shared" si="0"/>
        <v>12</v>
      </c>
      <c r="B17" s="2345" t="s">
        <v>5955</v>
      </c>
      <c r="C17" s="2346"/>
      <c r="D17" s="2346"/>
      <c r="E17" s="2346"/>
      <c r="F17" s="2346"/>
      <c r="G17" s="2346"/>
      <c r="H17" s="2347">
        <f>+H18+H22</f>
        <v>0</v>
      </c>
      <c r="I17" s="2347">
        <f>+I18</f>
        <v>0</v>
      </c>
      <c r="J17" s="2336"/>
      <c r="K17" s="2336"/>
    </row>
    <row r="18" spans="1:28" ht="16.5">
      <c r="A18" s="2341">
        <f t="shared" si="0"/>
        <v>13</v>
      </c>
      <c r="B18" s="2349" t="s">
        <v>7614</v>
      </c>
      <c r="C18" s="2346"/>
      <c r="D18" s="2346"/>
      <c r="E18" s="2346"/>
      <c r="F18" s="2346"/>
      <c r="G18" s="2346"/>
      <c r="H18" s="2347">
        <f>+H19+H20+H21</f>
        <v>0</v>
      </c>
      <c r="I18" s="2347">
        <f>+I19+I20+I21</f>
        <v>0</v>
      </c>
      <c r="J18" s="2336"/>
      <c r="K18" s="2336"/>
    </row>
    <row r="19" spans="1:28" ht="16.5">
      <c r="A19" s="2341">
        <f t="shared" si="0"/>
        <v>14</v>
      </c>
      <c r="B19" s="2350" t="s">
        <v>7615</v>
      </c>
      <c r="C19" s="2346"/>
      <c r="D19" s="2346"/>
      <c r="E19" s="2346"/>
      <c r="F19" s="2346"/>
      <c r="G19" s="2346"/>
      <c r="H19" s="2351"/>
      <c r="I19" s="2351"/>
      <c r="J19" s="2336"/>
      <c r="K19" s="2336"/>
    </row>
    <row r="20" spans="1:28" ht="16.5">
      <c r="A20" s="2341">
        <f t="shared" si="0"/>
        <v>15</v>
      </c>
      <c r="B20" s="2350" t="s">
        <v>7616</v>
      </c>
      <c r="C20" s="2346"/>
      <c r="D20" s="2346"/>
      <c r="E20" s="2346"/>
      <c r="F20" s="2346"/>
      <c r="G20" s="2346"/>
      <c r="H20" s="2351"/>
      <c r="I20" s="2351"/>
      <c r="J20" s="2336"/>
      <c r="K20" s="2336"/>
    </row>
    <row r="21" spans="1:28" ht="16.5">
      <c r="A21" s="2341">
        <f t="shared" si="0"/>
        <v>16</v>
      </c>
      <c r="B21" s="2350" t="s">
        <v>7617</v>
      </c>
      <c r="C21" s="2346"/>
      <c r="D21" s="2346"/>
      <c r="E21" s="2346"/>
      <c r="F21" s="2346"/>
      <c r="G21" s="2346"/>
      <c r="H21" s="2351"/>
      <c r="I21" s="2351"/>
      <c r="J21" s="2336"/>
      <c r="K21" s="2336"/>
    </row>
    <row r="22" spans="1:28" ht="16.5">
      <c r="A22" s="2341">
        <f>A21+1</f>
        <v>17</v>
      </c>
      <c r="B22" s="2349" t="s">
        <v>7618</v>
      </c>
      <c r="C22" s="2346"/>
      <c r="D22" s="2346"/>
      <c r="E22" s="2346" t="s">
        <v>1456</v>
      </c>
      <c r="F22" s="2346"/>
      <c r="G22" s="2346"/>
      <c r="H22" s="2347">
        <f>+H23+H24+H25+H26+H27</f>
        <v>0</v>
      </c>
      <c r="I22" s="2352"/>
      <c r="J22" s="2336"/>
      <c r="K22" s="2336"/>
    </row>
    <row r="23" spans="1:28" ht="49.5">
      <c r="A23" s="2341">
        <f t="shared" si="0"/>
        <v>18</v>
      </c>
      <c r="B23" s="2350" t="s">
        <v>7619</v>
      </c>
      <c r="C23" s="2346"/>
      <c r="D23" s="2346"/>
      <c r="E23" s="2346"/>
      <c r="F23" s="2346"/>
      <c r="G23" s="2346"/>
      <c r="H23" s="2351"/>
      <c r="I23" s="2352"/>
      <c r="J23" s="2336"/>
      <c r="K23" s="2336"/>
    </row>
    <row r="24" spans="1:28" ht="16.5">
      <c r="A24" s="2341">
        <f t="shared" si="0"/>
        <v>19</v>
      </c>
      <c r="B24" s="2353" t="s">
        <v>7620</v>
      </c>
      <c r="C24" s="2346"/>
      <c r="D24" s="2346"/>
      <c r="E24" s="2346"/>
      <c r="F24" s="2346"/>
      <c r="G24" s="2346"/>
      <c r="H24" s="2351"/>
      <c r="I24" s="2352"/>
      <c r="J24" s="2336"/>
      <c r="K24" s="2336"/>
    </row>
    <row r="25" spans="1:28" ht="16.5">
      <c r="A25" s="2341">
        <f t="shared" si="0"/>
        <v>20</v>
      </c>
      <c r="B25" s="2353" t="s">
        <v>7623</v>
      </c>
      <c r="C25" s="2346"/>
      <c r="D25" s="2346"/>
      <c r="E25" s="2346"/>
      <c r="F25" s="2346"/>
      <c r="G25" s="2346"/>
      <c r="H25" s="2351"/>
      <c r="I25" s="2352"/>
      <c r="J25" s="2336"/>
      <c r="K25" s="2336"/>
    </row>
    <row r="26" spans="1:28" ht="33">
      <c r="A26" s="2341">
        <f t="shared" si="0"/>
        <v>21</v>
      </c>
      <c r="B26" s="2353" t="s">
        <v>7621</v>
      </c>
      <c r="C26" s="2346"/>
      <c r="D26" s="2346"/>
      <c r="E26" s="2346"/>
      <c r="F26" s="2346"/>
      <c r="G26" s="2346"/>
      <c r="H26" s="2351"/>
      <c r="I26" s="2352"/>
      <c r="J26" s="2336"/>
      <c r="K26" s="2336"/>
      <c r="AB26" s="2354"/>
    </row>
    <row r="27" spans="1:28" ht="16.5">
      <c r="A27" s="2341">
        <f t="shared" si="0"/>
        <v>22</v>
      </c>
      <c r="B27" s="2353" t="s">
        <v>7622</v>
      </c>
      <c r="C27" s="2346"/>
      <c r="D27" s="2346"/>
      <c r="E27" s="2346"/>
      <c r="F27" s="2346"/>
      <c r="G27" s="2346"/>
      <c r="H27" s="2351"/>
      <c r="I27" s="2352"/>
      <c r="J27" s="2336"/>
      <c r="K27" s="2336"/>
    </row>
    <row r="28" spans="1:28" ht="16.5">
      <c r="A28" s="2341">
        <f t="shared" si="0"/>
        <v>23</v>
      </c>
      <c r="B28" s="2342" t="s">
        <v>7490</v>
      </c>
      <c r="C28" s="2346"/>
      <c r="D28" s="2346"/>
      <c r="E28" s="2346"/>
      <c r="F28" s="2346"/>
      <c r="G28" s="2346"/>
      <c r="H28" s="2347">
        <f>+H7+H17</f>
        <v>0</v>
      </c>
      <c r="I28" s="2347">
        <f>+I7+I17</f>
        <v>0</v>
      </c>
      <c r="J28" s="2336"/>
      <c r="K28" s="2336"/>
    </row>
    <row r="29" spans="1:28" ht="15.75">
      <c r="A29" s="2341">
        <f t="shared" si="0"/>
        <v>24</v>
      </c>
      <c r="B29" s="2355"/>
      <c r="C29" s="2356"/>
      <c r="D29" s="2356"/>
      <c r="E29" s="2356"/>
      <c r="F29" s="2356"/>
      <c r="G29" s="2356"/>
      <c r="H29" s="2352"/>
      <c r="I29" s="2352"/>
      <c r="J29" s="2336"/>
      <c r="K29" s="2336"/>
    </row>
    <row r="30" spans="1:28" ht="16.5">
      <c r="A30" s="2341">
        <f t="shared" si="0"/>
        <v>25</v>
      </c>
      <c r="B30" s="2342" t="s">
        <v>7624</v>
      </c>
      <c r="C30" s="2346"/>
      <c r="D30" s="2346"/>
      <c r="E30" s="2346"/>
      <c r="F30" s="2346"/>
      <c r="G30" s="2346"/>
      <c r="H30" s="2352"/>
      <c r="I30" s="2352"/>
      <c r="J30" s="2348"/>
      <c r="K30" s="2348"/>
    </row>
    <row r="31" spans="1:28" ht="16.5">
      <c r="A31" s="2341">
        <f t="shared" si="0"/>
        <v>26</v>
      </c>
      <c r="B31" s="2345" t="s">
        <v>5947</v>
      </c>
      <c r="C31" s="2357"/>
      <c r="D31" s="2346"/>
      <c r="E31" s="2346"/>
      <c r="F31" s="2346"/>
      <c r="G31" s="2357"/>
      <c r="H31" s="2347">
        <f>+H32+H35</f>
        <v>0</v>
      </c>
      <c r="I31" s="2347">
        <f>+I32</f>
        <v>0</v>
      </c>
      <c r="J31" s="2336"/>
      <c r="K31" s="2336"/>
    </row>
    <row r="32" spans="1:28" ht="16.5">
      <c r="A32" s="2341">
        <f t="shared" si="0"/>
        <v>27</v>
      </c>
      <c r="B32" s="2349" t="s">
        <v>7625</v>
      </c>
      <c r="C32" s="2346"/>
      <c r="D32" s="2346"/>
      <c r="E32" s="2346"/>
      <c r="F32" s="2346"/>
      <c r="G32" s="2346"/>
      <c r="H32" s="2347">
        <f>H33+H34</f>
        <v>0</v>
      </c>
      <c r="I32" s="2347">
        <f>I33+I34</f>
        <v>0</v>
      </c>
      <c r="J32" s="2336"/>
      <c r="K32" s="2336"/>
    </row>
    <row r="33" spans="1:11" ht="16.5">
      <c r="A33" s="2341">
        <f t="shared" si="0"/>
        <v>28</v>
      </c>
      <c r="B33" s="2350" t="s">
        <v>7615</v>
      </c>
      <c r="C33" s="2346"/>
      <c r="D33" s="2346"/>
      <c r="E33" s="2346"/>
      <c r="F33" s="2346"/>
      <c r="G33" s="2346"/>
      <c r="H33" s="2351"/>
      <c r="I33" s="2351"/>
      <c r="J33" s="2336"/>
      <c r="K33" s="2336"/>
    </row>
    <row r="34" spans="1:11" s="2354" customFormat="1" ht="16.5">
      <c r="A34" s="2341">
        <f t="shared" si="0"/>
        <v>29</v>
      </c>
      <c r="B34" s="2350" t="s">
        <v>7617</v>
      </c>
      <c r="C34" s="2346"/>
      <c r="D34" s="2346"/>
      <c r="E34" s="2346"/>
      <c r="F34" s="2346"/>
      <c r="G34" s="2346"/>
      <c r="H34" s="2351"/>
      <c r="I34" s="2351"/>
      <c r="J34" s="2348"/>
      <c r="K34" s="2348"/>
    </row>
    <row r="35" spans="1:11" s="2354" customFormat="1" ht="16.5">
      <c r="A35" s="2341">
        <f t="shared" si="0"/>
        <v>30</v>
      </c>
      <c r="B35" s="2349" t="s">
        <v>7626</v>
      </c>
      <c r="C35" s="2346"/>
      <c r="D35" s="2346"/>
      <c r="E35" s="2346"/>
      <c r="F35" s="2346"/>
      <c r="G35" s="2346"/>
      <c r="H35" s="2358"/>
      <c r="I35" s="2352"/>
      <c r="J35" s="2348"/>
      <c r="K35" s="2348"/>
    </row>
    <row r="36" spans="1:11" s="2354" customFormat="1" ht="33">
      <c r="A36" s="2341">
        <f t="shared" si="0"/>
        <v>31</v>
      </c>
      <c r="B36" s="2350" t="s">
        <v>7627</v>
      </c>
      <c r="C36" s="2346"/>
      <c r="D36" s="2346"/>
      <c r="E36" s="2346"/>
      <c r="F36" s="2346"/>
      <c r="G36" s="2346"/>
      <c r="H36" s="2351"/>
      <c r="I36" s="2352"/>
      <c r="J36" s="2348"/>
      <c r="K36" s="2348"/>
    </row>
    <row r="37" spans="1:11" s="2354" customFormat="1" ht="16.5">
      <c r="A37" s="2341">
        <f t="shared" si="0"/>
        <v>32</v>
      </c>
      <c r="B37" s="2350" t="s">
        <v>7622</v>
      </c>
      <c r="C37" s="2346"/>
      <c r="D37" s="2346"/>
      <c r="E37" s="2346"/>
      <c r="F37" s="2346"/>
      <c r="G37" s="2346"/>
      <c r="H37" s="2358"/>
      <c r="I37" s="2352"/>
      <c r="J37" s="2348"/>
      <c r="K37" s="2348"/>
    </row>
    <row r="38" spans="1:11" s="2354" customFormat="1" ht="16.5">
      <c r="A38" s="2341">
        <f t="shared" si="0"/>
        <v>33</v>
      </c>
      <c r="B38" s="2345" t="s">
        <v>7628</v>
      </c>
      <c r="C38" s="2346"/>
      <c r="D38" s="2346"/>
      <c r="E38" s="2346"/>
      <c r="F38" s="2346"/>
      <c r="G38" s="2346"/>
      <c r="H38" s="2347">
        <f>+H39+H40</f>
        <v>0</v>
      </c>
      <c r="I38" s="2347">
        <f>+I39</f>
        <v>0</v>
      </c>
      <c r="J38" s="2348"/>
      <c r="K38" s="2348"/>
    </row>
    <row r="39" spans="1:11" s="2354" customFormat="1" ht="16.5">
      <c r="A39" s="2341">
        <f t="shared" si="0"/>
        <v>34</v>
      </c>
      <c r="B39" s="2349" t="s">
        <v>7625</v>
      </c>
      <c r="C39" s="2346"/>
      <c r="D39" s="2346"/>
      <c r="E39" s="2346"/>
      <c r="F39" s="2346"/>
      <c r="G39" s="2346"/>
      <c r="H39" s="2351"/>
      <c r="I39" s="2351"/>
      <c r="J39" s="2348"/>
      <c r="K39" s="2348"/>
    </row>
    <row r="40" spans="1:11" s="2354" customFormat="1" ht="16.5">
      <c r="A40" s="2341">
        <f t="shared" si="0"/>
        <v>35</v>
      </c>
      <c r="B40" s="2349" t="s">
        <v>7626</v>
      </c>
      <c r="C40" s="2346"/>
      <c r="D40" s="2346"/>
      <c r="E40" s="2346"/>
      <c r="F40" s="2346"/>
      <c r="G40" s="2346"/>
      <c r="H40" s="2351"/>
      <c r="I40" s="2352"/>
      <c r="J40" s="2348"/>
      <c r="K40" s="2348"/>
    </row>
    <row r="41" spans="1:11" s="2354" customFormat="1" ht="16.5">
      <c r="A41" s="2341">
        <f t="shared" si="0"/>
        <v>36</v>
      </c>
      <c r="B41" s="2342" t="s">
        <v>7490</v>
      </c>
      <c r="C41" s="2346"/>
      <c r="D41" s="2346"/>
      <c r="E41" s="2346"/>
      <c r="F41" s="2346"/>
      <c r="G41" s="2346"/>
      <c r="H41" s="2347">
        <f>H31+H38</f>
        <v>0</v>
      </c>
      <c r="I41" s="2347">
        <f>I31+I38</f>
        <v>0</v>
      </c>
      <c r="J41" s="2348"/>
      <c r="K41" s="2348"/>
    </row>
    <row r="42" spans="1:11" s="2354" customFormat="1" ht="16.5">
      <c r="A42" s="2341">
        <f t="shared" si="0"/>
        <v>37</v>
      </c>
      <c r="B42" s="2359" t="s">
        <v>7629</v>
      </c>
      <c r="C42" s="2360"/>
      <c r="D42" s="2360"/>
      <c r="E42" s="2360"/>
      <c r="F42" s="2360"/>
      <c r="G42" s="2360"/>
      <c r="H42" s="2361">
        <f>+H41+H28</f>
        <v>0</v>
      </c>
      <c r="I42" s="2361">
        <f>+I41+I28</f>
        <v>0</v>
      </c>
      <c r="J42" s="2348"/>
      <c r="K42" s="2348"/>
    </row>
    <row r="43" spans="1:11" s="2354" customFormat="1" ht="15.75">
      <c r="A43" s="2334"/>
      <c r="B43" s="2332"/>
      <c r="C43" s="2362"/>
      <c r="D43" s="2362"/>
      <c r="E43" s="2362"/>
      <c r="F43" s="2362"/>
      <c r="G43" s="2362"/>
      <c r="H43" s="2325"/>
      <c r="I43" s="2348"/>
      <c r="J43" s="2348"/>
      <c r="K43" s="2348"/>
    </row>
    <row r="44" spans="1:11" s="2354" customFormat="1" ht="16.5">
      <c r="A44" s="2363" t="s">
        <v>6551</v>
      </c>
      <c r="B44" s="692" t="s">
        <v>7630</v>
      </c>
      <c r="C44" s="2364"/>
      <c r="D44" s="2364"/>
      <c r="E44" s="2364"/>
      <c r="F44" s="2364"/>
      <c r="G44" s="2364"/>
      <c r="H44" s="2325"/>
      <c r="I44" s="2348"/>
      <c r="J44" s="2348"/>
      <c r="K44" s="2348"/>
    </row>
    <row r="45" spans="1:11" s="2354" customFormat="1" ht="16.5">
      <c r="A45" s="2363" t="s">
        <v>6517</v>
      </c>
      <c r="B45" s="692" t="s">
        <v>7631</v>
      </c>
      <c r="C45" s="2364"/>
      <c r="D45" s="2364"/>
      <c r="E45" s="2364"/>
      <c r="F45" s="2364"/>
      <c r="G45" s="2364"/>
      <c r="H45" s="2325"/>
      <c r="I45" s="2348"/>
      <c r="J45" s="2348"/>
      <c r="K45" s="2348"/>
    </row>
    <row r="46" spans="1:11" s="2354" customFormat="1" ht="16.5">
      <c r="A46" s="2363" t="s">
        <v>6519</v>
      </c>
      <c r="B46" s="692" t="s">
        <v>7632</v>
      </c>
      <c r="C46" s="2364"/>
      <c r="D46" s="2364"/>
      <c r="E46" s="2364"/>
      <c r="F46" s="2364"/>
      <c r="G46" s="2364"/>
      <c r="H46" s="2325"/>
      <c r="I46" s="2348"/>
      <c r="J46" s="2348"/>
      <c r="K46" s="2348"/>
    </row>
    <row r="47" spans="1:11" s="2354" customFormat="1" ht="16.5">
      <c r="A47" s="2363" t="s">
        <v>6530</v>
      </c>
      <c r="B47" s="692" t="s">
        <v>7633</v>
      </c>
      <c r="C47" s="2328"/>
      <c r="D47" s="2328"/>
      <c r="E47" s="2328"/>
      <c r="F47" s="2328"/>
      <c r="G47" s="2328"/>
      <c r="H47" s="2325"/>
      <c r="I47" s="2348"/>
      <c r="J47" s="2348"/>
      <c r="K47" s="2348"/>
    </row>
    <row r="48" spans="1:11" s="2354" customFormat="1" ht="16.5">
      <c r="A48" s="2365" t="s">
        <v>7589</v>
      </c>
      <c r="B48" s="692" t="s">
        <v>7634</v>
      </c>
      <c r="C48" s="2328"/>
      <c r="D48" s="2328"/>
      <c r="E48" s="2328"/>
      <c r="F48" s="2328"/>
      <c r="G48" s="2328"/>
      <c r="H48" s="2325"/>
      <c r="I48" s="2348"/>
      <c r="J48" s="2348"/>
      <c r="K48" s="2348"/>
    </row>
    <row r="49" spans="1:7" ht="16.5">
      <c r="A49" s="2363" t="s">
        <v>7591</v>
      </c>
      <c r="B49" s="2328" t="s">
        <v>7635</v>
      </c>
      <c r="C49" s="2328"/>
      <c r="D49" s="2328"/>
      <c r="E49" s="2328"/>
      <c r="F49" s="2328"/>
      <c r="G49" s="2328"/>
    </row>
    <row r="50" spans="1:7" ht="16.5">
      <c r="A50" s="2363" t="s">
        <v>7593</v>
      </c>
      <c r="B50" s="2366" t="s">
        <v>7636</v>
      </c>
      <c r="C50" s="2331"/>
      <c r="D50" s="2331"/>
      <c r="E50" s="2331"/>
      <c r="F50" s="2331"/>
      <c r="G50" s="2328"/>
    </row>
    <row r="51" spans="1:7" ht="15.75"/>
    <row r="52" spans="1:7" ht="15.75"/>
    <row r="53" spans="1:7" ht="15.75"/>
    <row r="54" spans="1:7" ht="15.75"/>
    <row r="55" spans="1:7" ht="15.75"/>
    <row r="56" spans="1:7" ht="15.75"/>
    <row r="57" spans="1:7" ht="15.75"/>
    <row r="58" spans="1:7" ht="15.75"/>
    <row r="59" spans="1:7" ht="15.75"/>
    <row r="60" spans="1:7" ht="15.75"/>
    <row r="61" spans="1:7" ht="15.75"/>
    <row r="62" spans="1:7" ht="15.75"/>
    <row r="63" spans="1:7" ht="15.75"/>
    <row r="64" spans="1: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sheetData>
  <mergeCells count="4">
    <mergeCell ref="C3:D3"/>
    <mergeCell ref="E3:F3"/>
    <mergeCell ref="A3:A5"/>
    <mergeCell ref="B3:B4"/>
  </mergeCells>
  <phoneticPr fontId="28" type="noConversion"/>
  <printOptions horizontalCentered="1"/>
  <pageMargins left="0.39370078740157483" right="0.39370078740157483" top="0.39370078740157483" bottom="0.39370078740157483" header="0.19685039370078741" footer="0.19685039370078741"/>
  <pageSetup paperSize="9" scale="59" orientation="landscape"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AC72"/>
  <sheetViews>
    <sheetView topLeftCell="A27" zoomScaleNormal="100" zoomScaleSheetLayoutView="70" workbookViewId="0">
      <selection activeCell="A125" sqref="A1:XFD1048576"/>
    </sheetView>
  </sheetViews>
  <sheetFormatPr defaultColWidth="15.625" defaultRowHeight="15.75"/>
  <cols>
    <col min="1" max="1" width="5.625" style="84" customWidth="1"/>
    <col min="2" max="2" width="60.625" style="84" customWidth="1"/>
    <col min="3" max="7" width="20.625" style="84" customWidth="1"/>
    <col min="8" max="16384" width="15.625" style="84"/>
  </cols>
  <sheetData>
    <row r="1" spans="1:7" ht="16.5">
      <c r="A1" s="2258" t="s">
        <v>2634</v>
      </c>
      <c r="B1" s="2259"/>
      <c r="C1" s="2259"/>
      <c r="D1" s="2259"/>
      <c r="E1" s="2259"/>
      <c r="F1" s="2259"/>
    </row>
    <row r="2" spans="1:7" ht="16.5">
      <c r="A2" s="2260" t="s">
        <v>3651</v>
      </c>
      <c r="B2" s="2261"/>
      <c r="C2" s="2262"/>
      <c r="D2" s="2262"/>
      <c r="F2" s="2262"/>
      <c r="G2" s="2263" t="s">
        <v>7379</v>
      </c>
    </row>
    <row r="3" spans="1:7" ht="33">
      <c r="A3" s="2675" t="s">
        <v>5914</v>
      </c>
      <c r="B3" s="2264" t="s">
        <v>7536</v>
      </c>
      <c r="C3" s="2265" t="s">
        <v>7537</v>
      </c>
      <c r="D3" s="2265" t="s">
        <v>7538</v>
      </c>
      <c r="E3" s="2265" t="s">
        <v>7539</v>
      </c>
      <c r="F3" s="2265" t="s">
        <v>7540</v>
      </c>
      <c r="G3" s="2266" t="s">
        <v>7541</v>
      </c>
    </row>
    <row r="4" spans="1:7">
      <c r="A4" s="2675"/>
      <c r="B4" s="2267" t="s">
        <v>66</v>
      </c>
      <c r="C4" s="2267" t="s">
        <v>187</v>
      </c>
      <c r="D4" s="2267" t="s">
        <v>68</v>
      </c>
      <c r="E4" s="2267" t="s">
        <v>308</v>
      </c>
      <c r="F4" s="2268" t="s">
        <v>125</v>
      </c>
      <c r="G4" s="2268" t="s">
        <v>458</v>
      </c>
    </row>
    <row r="5" spans="1:7" ht="16.5">
      <c r="A5" s="2269">
        <v>1</v>
      </c>
      <c r="B5" s="2270" t="s">
        <v>7542</v>
      </c>
      <c r="C5" s="2271"/>
      <c r="D5" s="2271"/>
      <c r="E5" s="2271"/>
      <c r="F5" s="2271"/>
      <c r="G5" s="2272"/>
    </row>
    <row r="6" spans="1:7" ht="16.5">
      <c r="A6" s="2273">
        <f t="shared" ref="A6:A56" si="0">A5+1</f>
        <v>2</v>
      </c>
      <c r="B6" s="2274" t="s">
        <v>7543</v>
      </c>
      <c r="C6" s="2275"/>
      <c r="D6" s="2275"/>
      <c r="E6" s="2275"/>
      <c r="F6" s="2275"/>
      <c r="G6" s="2276">
        <f>+G7+G8</f>
        <v>0</v>
      </c>
    </row>
    <row r="7" spans="1:7" ht="16.5">
      <c r="A7" s="2273">
        <f t="shared" si="0"/>
        <v>3</v>
      </c>
      <c r="B7" s="2277" t="s">
        <v>7544</v>
      </c>
      <c r="C7" s="2275"/>
      <c r="D7" s="2275"/>
      <c r="E7" s="2278"/>
      <c r="F7" s="2278"/>
      <c r="G7" s="2279"/>
    </row>
    <row r="8" spans="1:7" ht="16.5">
      <c r="A8" s="2280">
        <f t="shared" si="0"/>
        <v>4</v>
      </c>
      <c r="B8" s="2281" t="s">
        <v>7545</v>
      </c>
      <c r="C8" s="2282"/>
      <c r="D8" s="2282"/>
      <c r="E8" s="2283"/>
      <c r="F8" s="2283"/>
      <c r="G8" s="2284"/>
    </row>
    <row r="9" spans="1:7" ht="16.5">
      <c r="A9" s="2269">
        <f t="shared" si="0"/>
        <v>5</v>
      </c>
      <c r="B9" s="2274" t="s">
        <v>7546</v>
      </c>
      <c r="C9" s="2271"/>
      <c r="D9" s="2271"/>
      <c r="E9" s="2271"/>
      <c r="F9" s="2271"/>
      <c r="G9" s="2285">
        <f>+G10+G11</f>
        <v>0</v>
      </c>
    </row>
    <row r="10" spans="1:7" ht="16.5">
      <c r="A10" s="2273">
        <f t="shared" si="0"/>
        <v>6</v>
      </c>
      <c r="B10" s="2277" t="s">
        <v>7544</v>
      </c>
      <c r="C10" s="2275"/>
      <c r="D10" s="2275"/>
      <c r="E10" s="2278"/>
      <c r="F10" s="2278"/>
      <c r="G10" s="2279"/>
    </row>
    <row r="11" spans="1:7" ht="16.5">
      <c r="A11" s="2286">
        <f t="shared" si="0"/>
        <v>7</v>
      </c>
      <c r="B11" s="2287" t="s">
        <v>7545</v>
      </c>
      <c r="C11" s="2288"/>
      <c r="D11" s="2288"/>
      <c r="E11" s="2289"/>
      <c r="F11" s="2289"/>
      <c r="G11" s="2290"/>
    </row>
    <row r="12" spans="1:7" ht="16.5">
      <c r="A12" s="2291">
        <f t="shared" si="0"/>
        <v>8</v>
      </c>
      <c r="B12" s="2292" t="s">
        <v>7547</v>
      </c>
      <c r="C12" s="2293"/>
      <c r="D12" s="2293"/>
      <c r="E12" s="2293"/>
      <c r="F12" s="2293"/>
      <c r="G12" s="2294"/>
    </row>
    <row r="13" spans="1:7" ht="16.5">
      <c r="A13" s="2269">
        <f t="shared" si="0"/>
        <v>9</v>
      </c>
      <c r="B13" s="2274" t="s">
        <v>7548</v>
      </c>
      <c r="C13" s="2271"/>
      <c r="D13" s="2271"/>
      <c r="E13" s="2271"/>
      <c r="F13" s="2271"/>
      <c r="G13" s="2285">
        <f>+G14+G15</f>
        <v>0</v>
      </c>
    </row>
    <row r="14" spans="1:7" ht="16.5">
      <c r="A14" s="2273">
        <f t="shared" si="0"/>
        <v>10</v>
      </c>
      <c r="B14" s="2277" t="s">
        <v>7549</v>
      </c>
      <c r="C14" s="2275"/>
      <c r="D14" s="2278"/>
      <c r="E14" s="2278"/>
      <c r="F14" s="2278"/>
      <c r="G14" s="2279"/>
    </row>
    <row r="15" spans="1:7" ht="16.5">
      <c r="A15" s="2273">
        <f t="shared" si="0"/>
        <v>11</v>
      </c>
      <c r="B15" s="2277" t="s">
        <v>7550</v>
      </c>
      <c r="C15" s="2275"/>
      <c r="D15" s="2275"/>
      <c r="E15" s="2275"/>
      <c r="F15" s="2275"/>
      <c r="G15" s="2276">
        <f>+G16+G17</f>
        <v>0</v>
      </c>
    </row>
    <row r="16" spans="1:7" ht="16.5">
      <c r="A16" s="2273">
        <f t="shared" si="0"/>
        <v>12</v>
      </c>
      <c r="B16" s="2295" t="s">
        <v>7551</v>
      </c>
      <c r="C16" s="2275"/>
      <c r="D16" s="2275"/>
      <c r="E16" s="2278"/>
      <c r="F16" s="2278"/>
      <c r="G16" s="2279"/>
    </row>
    <row r="17" spans="1:29" ht="16.5">
      <c r="A17" s="2280">
        <f t="shared" si="0"/>
        <v>13</v>
      </c>
      <c r="B17" s="2296" t="s">
        <v>7552</v>
      </c>
      <c r="C17" s="2282"/>
      <c r="D17" s="2282"/>
      <c r="E17" s="2282"/>
      <c r="F17" s="2282"/>
      <c r="G17" s="2297"/>
    </row>
    <row r="18" spans="1:29" ht="16.5">
      <c r="A18" s="2269">
        <f t="shared" si="0"/>
        <v>14</v>
      </c>
      <c r="B18" s="2274" t="s">
        <v>7553</v>
      </c>
      <c r="C18" s="2271"/>
      <c r="D18" s="2271"/>
      <c r="E18" s="2271"/>
      <c r="F18" s="2271"/>
      <c r="G18" s="2285">
        <f>+G19+G20+G21</f>
        <v>0</v>
      </c>
    </row>
    <row r="19" spans="1:29" ht="16.5">
      <c r="A19" s="2273">
        <f t="shared" si="0"/>
        <v>15</v>
      </c>
      <c r="B19" s="2277" t="s">
        <v>7554</v>
      </c>
      <c r="C19" s="2275"/>
      <c r="D19" s="2275"/>
      <c r="E19" s="2275"/>
      <c r="F19" s="2275"/>
      <c r="G19" s="2279"/>
    </row>
    <row r="20" spans="1:29" ht="16.5">
      <c r="A20" s="2273">
        <f t="shared" si="0"/>
        <v>16</v>
      </c>
      <c r="B20" s="2277" t="s">
        <v>7555</v>
      </c>
      <c r="C20" s="2275"/>
      <c r="D20" s="2275"/>
      <c r="E20" s="2275"/>
      <c r="F20" s="2275"/>
      <c r="G20" s="2298"/>
    </row>
    <row r="21" spans="1:29" ht="33">
      <c r="A21" s="2273">
        <f t="shared" si="0"/>
        <v>17</v>
      </c>
      <c r="B21" s="2277" t="s">
        <v>7556</v>
      </c>
      <c r="C21" s="2275"/>
      <c r="D21" s="2275"/>
      <c r="E21" s="2275"/>
      <c r="F21" s="2275"/>
      <c r="G21" s="2276">
        <f>+G22+G25+G28+G29</f>
        <v>0</v>
      </c>
    </row>
    <row r="22" spans="1:29" ht="16.5">
      <c r="A22" s="2273">
        <f t="shared" si="0"/>
        <v>18</v>
      </c>
      <c r="B22" s="2295" t="s">
        <v>7557</v>
      </c>
      <c r="C22" s="2275"/>
      <c r="D22" s="2275"/>
      <c r="E22" s="2275"/>
      <c r="F22" s="2275"/>
      <c r="G22" s="2276">
        <f>+G23+G24</f>
        <v>0</v>
      </c>
    </row>
    <row r="23" spans="1:29" ht="16.5">
      <c r="A23" s="2273">
        <f t="shared" si="0"/>
        <v>19</v>
      </c>
      <c r="B23" s="2299" t="s">
        <v>7558</v>
      </c>
      <c r="C23" s="2275"/>
      <c r="D23" s="2275"/>
      <c r="E23" s="2275"/>
      <c r="F23" s="2275"/>
      <c r="G23" s="2279"/>
    </row>
    <row r="24" spans="1:29" ht="16.5">
      <c r="A24" s="2273">
        <f t="shared" si="0"/>
        <v>20</v>
      </c>
      <c r="B24" s="2299" t="s">
        <v>7559</v>
      </c>
      <c r="C24" s="2275"/>
      <c r="D24" s="2275"/>
      <c r="E24" s="2275"/>
      <c r="F24" s="2275"/>
      <c r="G24" s="2279"/>
    </row>
    <row r="25" spans="1:29" ht="16.5">
      <c r="A25" s="2273">
        <f t="shared" si="0"/>
        <v>21</v>
      </c>
      <c r="B25" s="2295" t="s">
        <v>7560</v>
      </c>
      <c r="C25" s="2275"/>
      <c r="D25" s="2275"/>
      <c r="E25" s="2275"/>
      <c r="F25" s="2275"/>
      <c r="G25" s="2276">
        <f>+G26+G27</f>
        <v>0</v>
      </c>
    </row>
    <row r="26" spans="1:29" ht="16.5">
      <c r="A26" s="2273">
        <f t="shared" si="0"/>
        <v>22</v>
      </c>
      <c r="B26" s="2299" t="s">
        <v>7558</v>
      </c>
      <c r="C26" s="2275"/>
      <c r="D26" s="2275"/>
      <c r="E26" s="2275"/>
      <c r="F26" s="2275"/>
      <c r="G26" s="2279"/>
      <c r="AC26" s="27"/>
    </row>
    <row r="27" spans="1:29" ht="16.5">
      <c r="A27" s="2273">
        <f t="shared" si="0"/>
        <v>23</v>
      </c>
      <c r="B27" s="2299" t="s">
        <v>7559</v>
      </c>
      <c r="C27" s="2275"/>
      <c r="D27" s="2275"/>
      <c r="E27" s="2275"/>
      <c r="F27" s="2275"/>
      <c r="G27" s="2279"/>
    </row>
    <row r="28" spans="1:29" ht="16.5">
      <c r="A28" s="2273">
        <f t="shared" si="0"/>
        <v>24</v>
      </c>
      <c r="B28" s="2295" t="s">
        <v>7561</v>
      </c>
      <c r="C28" s="2275"/>
      <c r="D28" s="2275"/>
      <c r="E28" s="2275"/>
      <c r="F28" s="2275"/>
      <c r="G28" s="2298"/>
    </row>
    <row r="29" spans="1:29" ht="16.5">
      <c r="A29" s="2273">
        <f t="shared" si="0"/>
        <v>25</v>
      </c>
      <c r="B29" s="2295" t="s">
        <v>7562</v>
      </c>
      <c r="C29" s="2275"/>
      <c r="D29" s="2275"/>
      <c r="E29" s="2275"/>
      <c r="F29" s="2275"/>
      <c r="G29" s="2276">
        <f>+G30+G31</f>
        <v>0</v>
      </c>
    </row>
    <row r="30" spans="1:29" ht="16.5">
      <c r="A30" s="2273">
        <f t="shared" si="0"/>
        <v>26</v>
      </c>
      <c r="B30" s="2299" t="s">
        <v>7563</v>
      </c>
      <c r="C30" s="2275"/>
      <c r="D30" s="2275"/>
      <c r="E30" s="2275"/>
      <c r="F30" s="2275"/>
      <c r="G30" s="2279"/>
    </row>
    <row r="31" spans="1:29" ht="16.5">
      <c r="A31" s="2273">
        <f t="shared" si="0"/>
        <v>27</v>
      </c>
      <c r="B31" s="2299" t="s">
        <v>7564</v>
      </c>
      <c r="C31" s="2275"/>
      <c r="D31" s="2275"/>
      <c r="E31" s="2275"/>
      <c r="F31" s="2275"/>
      <c r="G31" s="2276">
        <f>+G32+G33</f>
        <v>0</v>
      </c>
    </row>
    <row r="32" spans="1:29" ht="16.5">
      <c r="A32" s="2273">
        <f t="shared" si="0"/>
        <v>28</v>
      </c>
      <c r="B32" s="2300" t="s">
        <v>7565</v>
      </c>
      <c r="C32" s="2275"/>
      <c r="D32" s="2275"/>
      <c r="E32" s="2275"/>
      <c r="F32" s="2275"/>
      <c r="G32" s="2279"/>
    </row>
    <row r="33" spans="1:7" ht="16.5">
      <c r="A33" s="2280">
        <f t="shared" si="0"/>
        <v>29</v>
      </c>
      <c r="B33" s="2301" t="s">
        <v>7566</v>
      </c>
      <c r="C33" s="2282"/>
      <c r="D33" s="2282"/>
      <c r="E33" s="2282"/>
      <c r="F33" s="2282"/>
      <c r="G33" s="2297"/>
    </row>
    <row r="34" spans="1:7">
      <c r="A34" s="2302">
        <f t="shared" si="0"/>
        <v>30</v>
      </c>
      <c r="B34" s="2274" t="s">
        <v>1502</v>
      </c>
      <c r="C34" s="2271"/>
      <c r="D34" s="2271"/>
      <c r="E34" s="2271"/>
      <c r="F34" s="2271"/>
      <c r="G34" s="2285"/>
    </row>
    <row r="35" spans="1:7" ht="16.5">
      <c r="A35" s="2303">
        <f t="shared" si="0"/>
        <v>31</v>
      </c>
      <c r="B35" s="2277" t="s">
        <v>7567</v>
      </c>
      <c r="C35" s="2275"/>
      <c r="D35" s="2275"/>
      <c r="E35" s="2304"/>
      <c r="F35" s="2304"/>
      <c r="G35" s="2279"/>
    </row>
    <row r="36" spans="1:7" ht="16.5">
      <c r="A36" s="2305">
        <f t="shared" si="0"/>
        <v>32</v>
      </c>
      <c r="B36" s="2287" t="s">
        <v>7568</v>
      </c>
      <c r="C36" s="2288"/>
      <c r="D36" s="2288"/>
      <c r="E36" s="2306"/>
      <c r="F36" s="2306"/>
      <c r="G36" s="2290"/>
    </row>
    <row r="37" spans="1:7" ht="16.5">
      <c r="A37" s="2291">
        <f>A36+1</f>
        <v>33</v>
      </c>
      <c r="B37" s="2307" t="s">
        <v>7569</v>
      </c>
      <c r="C37" s="2293"/>
      <c r="D37" s="2293"/>
      <c r="E37" s="2293"/>
      <c r="F37" s="2293"/>
      <c r="G37" s="2308">
        <f>+G6+G9+G12+G13+G18</f>
        <v>0</v>
      </c>
    </row>
    <row r="38" spans="1:7" ht="16.5">
      <c r="A38" s="2291">
        <f t="shared" si="0"/>
        <v>34</v>
      </c>
      <c r="B38" s="2307" t="s">
        <v>7570</v>
      </c>
      <c r="C38" s="2293"/>
      <c r="D38" s="2293"/>
      <c r="E38" s="2293"/>
      <c r="F38" s="2293"/>
      <c r="G38" s="2294"/>
    </row>
    <row r="39" spans="1:7" ht="16.5">
      <c r="A39" s="2269">
        <f t="shared" si="0"/>
        <v>35</v>
      </c>
      <c r="B39" s="2309" t="s">
        <v>7571</v>
      </c>
      <c r="C39" s="2271"/>
      <c r="D39" s="2271"/>
      <c r="E39" s="2271"/>
      <c r="F39" s="2271"/>
      <c r="G39" s="2285">
        <f>+G40+G41+G42</f>
        <v>0</v>
      </c>
    </row>
    <row r="40" spans="1:7" ht="16.5">
      <c r="A40" s="2273">
        <f t="shared" si="0"/>
        <v>36</v>
      </c>
      <c r="B40" s="2310" t="s">
        <v>7572</v>
      </c>
      <c r="C40" s="2275"/>
      <c r="D40" s="2275"/>
      <c r="E40" s="2278"/>
      <c r="F40" s="2278"/>
      <c r="G40" s="2279"/>
    </row>
    <row r="41" spans="1:7" ht="16.5">
      <c r="A41" s="2311">
        <f t="shared" si="0"/>
        <v>37</v>
      </c>
      <c r="B41" s="2310" t="s">
        <v>7573</v>
      </c>
      <c r="C41" s="2275"/>
      <c r="D41" s="2275"/>
      <c r="E41" s="2275"/>
      <c r="F41" s="2275"/>
      <c r="G41" s="2298"/>
    </row>
    <row r="42" spans="1:7" ht="16.5">
      <c r="A42" s="2311">
        <f t="shared" si="0"/>
        <v>38</v>
      </c>
      <c r="B42" s="2277" t="s">
        <v>7574</v>
      </c>
      <c r="C42" s="2275"/>
      <c r="D42" s="2275"/>
      <c r="E42" s="2275"/>
      <c r="F42" s="2275"/>
      <c r="G42" s="2276">
        <f>+G43+G44</f>
        <v>0</v>
      </c>
    </row>
    <row r="43" spans="1:7" ht="16.5">
      <c r="A43" s="2311">
        <f t="shared" si="0"/>
        <v>39</v>
      </c>
      <c r="B43" s="2295" t="s">
        <v>7575</v>
      </c>
      <c r="C43" s="2275"/>
      <c r="D43" s="2278"/>
      <c r="E43" s="2278"/>
      <c r="F43" s="2278"/>
      <c r="G43" s="2279"/>
    </row>
    <row r="44" spans="1:7" ht="16.5">
      <c r="A44" s="2311">
        <f t="shared" si="0"/>
        <v>40</v>
      </c>
      <c r="B44" s="2295" t="s">
        <v>7576</v>
      </c>
      <c r="C44" s="2275"/>
      <c r="D44" s="2275"/>
      <c r="E44" s="2275"/>
      <c r="F44" s="2275"/>
      <c r="G44" s="2276">
        <f>+G45+G46</f>
        <v>0</v>
      </c>
    </row>
    <row r="45" spans="1:7" ht="16.5">
      <c r="A45" s="2311">
        <f t="shared" si="0"/>
        <v>41</v>
      </c>
      <c r="B45" s="2299" t="s">
        <v>7577</v>
      </c>
      <c r="C45" s="2275"/>
      <c r="D45" s="2275"/>
      <c r="E45" s="2278"/>
      <c r="F45" s="2278"/>
      <c r="G45" s="2279"/>
    </row>
    <row r="46" spans="1:7" ht="16.5">
      <c r="A46" s="2312">
        <f t="shared" si="0"/>
        <v>42</v>
      </c>
      <c r="B46" s="2313" t="s">
        <v>7578</v>
      </c>
      <c r="C46" s="2282"/>
      <c r="D46" s="2282"/>
      <c r="E46" s="2282"/>
      <c r="F46" s="2282"/>
      <c r="G46" s="2297"/>
    </row>
    <row r="47" spans="1:7" ht="16.5">
      <c r="A47" s="2314">
        <f t="shared" si="0"/>
        <v>43</v>
      </c>
      <c r="B47" s="2309" t="s">
        <v>7579</v>
      </c>
      <c r="C47" s="2271"/>
      <c r="D47" s="2271"/>
      <c r="E47" s="2271"/>
      <c r="F47" s="2271"/>
      <c r="G47" s="2285">
        <f>+G48+G49+G50</f>
        <v>0</v>
      </c>
    </row>
    <row r="48" spans="1:7" ht="16.5">
      <c r="A48" s="2311">
        <f t="shared" si="0"/>
        <v>44</v>
      </c>
      <c r="B48" s="2310" t="s">
        <v>7572</v>
      </c>
      <c r="C48" s="2275"/>
      <c r="D48" s="2275"/>
      <c r="E48" s="2278"/>
      <c r="F48" s="2278"/>
      <c r="G48" s="2279"/>
    </row>
    <row r="49" spans="1:8" ht="16.5">
      <c r="A49" s="2311">
        <f t="shared" si="0"/>
        <v>45</v>
      </c>
      <c r="B49" s="2310" t="s">
        <v>7573</v>
      </c>
      <c r="C49" s="2275"/>
      <c r="D49" s="2275"/>
      <c r="E49" s="2275"/>
      <c r="F49" s="2275"/>
      <c r="G49" s="2298"/>
    </row>
    <row r="50" spans="1:8" ht="16.5">
      <c r="A50" s="2311">
        <f t="shared" si="0"/>
        <v>46</v>
      </c>
      <c r="B50" s="2277" t="s">
        <v>7574</v>
      </c>
      <c r="C50" s="2275"/>
      <c r="D50" s="2275"/>
      <c r="E50" s="2275"/>
      <c r="F50" s="2275"/>
      <c r="G50" s="2276">
        <f>+G51+G52</f>
        <v>0</v>
      </c>
    </row>
    <row r="51" spans="1:8" ht="16.5">
      <c r="A51" s="2311">
        <f t="shared" si="0"/>
        <v>47</v>
      </c>
      <c r="B51" s="2295" t="s">
        <v>7575</v>
      </c>
      <c r="C51" s="2275"/>
      <c r="D51" s="2278"/>
      <c r="E51" s="2278"/>
      <c r="F51" s="2278"/>
      <c r="G51" s="2279"/>
    </row>
    <row r="52" spans="1:8" ht="16.5">
      <c r="A52" s="2311">
        <f t="shared" si="0"/>
        <v>48</v>
      </c>
      <c r="B52" s="2295" t="s">
        <v>7576</v>
      </c>
      <c r="C52" s="2275"/>
      <c r="D52" s="2275"/>
      <c r="E52" s="2275"/>
      <c r="F52" s="2275"/>
      <c r="G52" s="2276">
        <f>+G53+G54</f>
        <v>0</v>
      </c>
    </row>
    <row r="53" spans="1:8" ht="16.5">
      <c r="A53" s="2311">
        <f t="shared" si="0"/>
        <v>49</v>
      </c>
      <c r="B53" s="2299" t="s">
        <v>7577</v>
      </c>
      <c r="C53" s="2275"/>
      <c r="D53" s="2275"/>
      <c r="E53" s="2278"/>
      <c r="F53" s="2278"/>
      <c r="G53" s="2279"/>
    </row>
    <row r="54" spans="1:8" ht="16.5">
      <c r="A54" s="2315">
        <f t="shared" si="0"/>
        <v>50</v>
      </c>
      <c r="B54" s="2316" t="s">
        <v>7578</v>
      </c>
      <c r="C54" s="2288"/>
      <c r="D54" s="2288"/>
      <c r="E54" s="2288"/>
      <c r="F54" s="2288"/>
      <c r="G54" s="2317"/>
    </row>
    <row r="55" spans="1:8" ht="16.5">
      <c r="A55" s="2318">
        <f t="shared" si="0"/>
        <v>51</v>
      </c>
      <c r="B55" s="2307" t="s">
        <v>7580</v>
      </c>
      <c r="C55" s="2293"/>
      <c r="D55" s="2293"/>
      <c r="E55" s="2293"/>
      <c r="F55" s="2293"/>
      <c r="G55" s="2308">
        <f>+G39+G47</f>
        <v>0</v>
      </c>
    </row>
    <row r="56" spans="1:8" ht="16.5">
      <c r="A56" s="2319">
        <f t="shared" si="0"/>
        <v>52</v>
      </c>
      <c r="B56" s="2320" t="s">
        <v>7581</v>
      </c>
      <c r="C56" s="2321"/>
      <c r="D56" s="2321"/>
      <c r="E56" s="2321"/>
      <c r="F56" s="2321"/>
      <c r="G56" s="2322">
        <f>+G37+G55</f>
        <v>0</v>
      </c>
    </row>
    <row r="57" spans="1:8">
      <c r="A57" s="2323"/>
      <c r="B57" s="2324"/>
      <c r="C57" s="2325"/>
      <c r="D57" s="2325"/>
      <c r="E57" s="2325"/>
      <c r="F57" s="2325"/>
      <c r="G57" s="2326"/>
    </row>
    <row r="58" spans="1:8" ht="16.5">
      <c r="A58" s="2327" t="s">
        <v>7582</v>
      </c>
      <c r="B58" s="2328" t="s">
        <v>7583</v>
      </c>
      <c r="C58" s="2329"/>
      <c r="D58" s="2329"/>
      <c r="E58" s="2329"/>
      <c r="F58" s="2330"/>
      <c r="G58" s="2330"/>
      <c r="H58" s="2330"/>
    </row>
    <row r="59" spans="1:8" ht="16.5">
      <c r="A59" s="2327" t="s">
        <v>7584</v>
      </c>
      <c r="B59" s="2328" t="s">
        <v>7585</v>
      </c>
      <c r="C59" s="2329"/>
      <c r="D59" s="2329"/>
      <c r="E59" s="2329"/>
      <c r="F59" s="2330"/>
      <c r="G59" s="2330"/>
      <c r="H59" s="2330"/>
    </row>
    <row r="60" spans="1:8" ht="16.5">
      <c r="A60" s="2327" t="s">
        <v>7586</v>
      </c>
      <c r="B60" s="2328" t="s">
        <v>7587</v>
      </c>
      <c r="C60" s="2329"/>
      <c r="D60" s="2329"/>
      <c r="E60" s="2329"/>
      <c r="F60" s="2330"/>
      <c r="G60" s="2330"/>
      <c r="H60" s="2330"/>
    </row>
    <row r="61" spans="1:8" ht="16.5">
      <c r="A61" s="2327" t="s">
        <v>6530</v>
      </c>
      <c r="B61" s="2328" t="s">
        <v>7588</v>
      </c>
      <c r="C61" s="2329"/>
      <c r="D61" s="2329"/>
      <c r="E61" s="2329"/>
      <c r="F61" s="2330"/>
      <c r="G61" s="2330"/>
      <c r="H61" s="2330"/>
    </row>
    <row r="62" spans="1:8" ht="16.5">
      <c r="A62" s="2327" t="s">
        <v>7589</v>
      </c>
      <c r="B62" s="2328" t="s">
        <v>7590</v>
      </c>
      <c r="C62" s="2329"/>
      <c r="D62" s="2329"/>
      <c r="E62" s="2329"/>
      <c r="F62" s="2330"/>
      <c r="G62" s="2330"/>
      <c r="H62" s="2330"/>
    </row>
    <row r="63" spans="1:8" ht="16.5">
      <c r="A63" s="2327" t="s">
        <v>7591</v>
      </c>
      <c r="B63" s="2328" t="s">
        <v>7592</v>
      </c>
      <c r="C63" s="2329"/>
      <c r="D63" s="2329"/>
      <c r="E63" s="2329"/>
      <c r="F63" s="2330"/>
      <c r="G63" s="2330"/>
      <c r="H63" s="2330"/>
    </row>
    <row r="64" spans="1:8" ht="16.5">
      <c r="A64" s="2327" t="s">
        <v>7593</v>
      </c>
      <c r="B64" s="2328" t="s">
        <v>7594</v>
      </c>
      <c r="C64" s="2329"/>
      <c r="D64" s="2329"/>
      <c r="E64" s="2329"/>
      <c r="F64" s="2330"/>
      <c r="G64" s="2330"/>
      <c r="H64" s="2330"/>
    </row>
    <row r="65" spans="1:8" ht="16.5">
      <c r="A65" s="2327" t="s">
        <v>7595</v>
      </c>
      <c r="B65" s="2328" t="s">
        <v>7596</v>
      </c>
      <c r="C65" s="2329"/>
      <c r="D65" s="2329"/>
      <c r="E65" s="2329"/>
      <c r="F65" s="2330"/>
      <c r="G65" s="2330"/>
      <c r="H65" s="2330"/>
    </row>
    <row r="66" spans="1:8" ht="16.5">
      <c r="A66" s="2327" t="s">
        <v>7597</v>
      </c>
      <c r="B66" s="2328" t="s">
        <v>7598</v>
      </c>
      <c r="C66" s="2329"/>
      <c r="D66" s="2329"/>
      <c r="E66" s="2329"/>
      <c r="F66" s="2330"/>
      <c r="G66" s="2330"/>
      <c r="H66" s="2330"/>
    </row>
    <row r="67" spans="1:8" ht="16.5">
      <c r="A67" s="2327" t="s">
        <v>7599</v>
      </c>
      <c r="B67" s="2328" t="s">
        <v>7600</v>
      </c>
      <c r="C67" s="2329"/>
      <c r="D67" s="2329"/>
      <c r="E67" s="2329"/>
      <c r="F67" s="2330"/>
      <c r="G67" s="2330"/>
      <c r="H67" s="2330"/>
    </row>
    <row r="68" spans="1:8" ht="16.5">
      <c r="A68" s="2327" t="s">
        <v>7601</v>
      </c>
      <c r="B68" s="2328" t="s">
        <v>7602</v>
      </c>
      <c r="C68" s="2329"/>
      <c r="D68" s="2329"/>
      <c r="E68" s="2329"/>
      <c r="F68" s="2330"/>
      <c r="G68" s="2330"/>
      <c r="H68" s="2330"/>
    </row>
    <row r="69" spans="1:8" ht="16.5">
      <c r="A69" s="2327" t="s">
        <v>7603</v>
      </c>
      <c r="B69" s="2331" t="s">
        <v>7604</v>
      </c>
      <c r="C69" s="2325"/>
      <c r="D69" s="2325"/>
      <c r="E69" s="2325"/>
      <c r="F69" s="2325"/>
    </row>
    <row r="70" spans="1:8" ht="16.5">
      <c r="A70" s="2327" t="s">
        <v>7605</v>
      </c>
      <c r="B70" s="2331" t="s">
        <v>7606</v>
      </c>
      <c r="C70" s="2325"/>
      <c r="D70" s="2325"/>
      <c r="E70" s="2325"/>
      <c r="F70" s="2325"/>
    </row>
    <row r="71" spans="1:8">
      <c r="A71" s="2329"/>
      <c r="B71" s="2332"/>
      <c r="C71" s="2333"/>
      <c r="D71" s="2333"/>
      <c r="E71" s="2333"/>
      <c r="F71" s="2333"/>
    </row>
    <row r="72" spans="1:8">
      <c r="A72" s="2334"/>
      <c r="B72" s="2332"/>
      <c r="C72" s="2333"/>
      <c r="D72" s="2333"/>
      <c r="E72" s="2333"/>
      <c r="F72" s="2333"/>
    </row>
  </sheetData>
  <mergeCells count="1">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56" fitToHeight="2" orientation="portrait" cellComments="asDisplayed"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G37"/>
  <sheetViews>
    <sheetView zoomScaleNormal="100" zoomScaleSheetLayoutView="100" workbookViewId="0">
      <selection activeCell="A125" sqref="A1:XFD1048576"/>
    </sheetView>
  </sheetViews>
  <sheetFormatPr defaultColWidth="15.625" defaultRowHeight="15.75"/>
  <cols>
    <col min="1" max="1" width="5.625" style="2253" customWidth="1"/>
    <col min="2" max="16384" width="15.625" style="2253"/>
  </cols>
  <sheetData>
    <row r="1" spans="1:33" ht="16.5">
      <c r="A1" s="541" t="s">
        <v>2636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2252"/>
    </row>
    <row r="2" spans="1:33" ht="16.5">
      <c r="A2" s="542" t="s">
        <v>7511</v>
      </c>
      <c r="B2" s="37"/>
      <c r="C2" s="37"/>
      <c r="D2" s="37"/>
      <c r="E2" s="37"/>
      <c r="F2" s="37"/>
      <c r="G2" s="37"/>
      <c r="H2" s="37"/>
      <c r="I2" s="37"/>
      <c r="J2" s="37"/>
      <c r="K2" s="37"/>
      <c r="L2" s="37"/>
      <c r="M2" s="37"/>
      <c r="N2" s="37"/>
      <c r="O2" s="37"/>
      <c r="P2" s="37"/>
      <c r="Q2" s="37"/>
      <c r="R2" s="37"/>
      <c r="S2" s="37"/>
      <c r="T2" s="37"/>
      <c r="U2" s="37"/>
      <c r="V2" s="37"/>
      <c r="W2" s="37"/>
      <c r="X2" s="37"/>
      <c r="Y2" s="37"/>
      <c r="Z2" s="37"/>
      <c r="AA2" s="37"/>
      <c r="AC2" s="37"/>
      <c r="AD2" s="37"/>
      <c r="AE2" s="37"/>
      <c r="AF2" s="543" t="s">
        <v>5913</v>
      </c>
      <c r="AG2" s="2252"/>
    </row>
    <row r="3" spans="1:33" ht="15.75" customHeight="1">
      <c r="A3" s="2677" t="s">
        <v>5914</v>
      </c>
      <c r="B3" s="2680" t="s">
        <v>5915</v>
      </c>
      <c r="C3" s="2681"/>
      <c r="D3" s="2681"/>
      <c r="E3" s="2682"/>
      <c r="F3" s="2680" t="s">
        <v>5916</v>
      </c>
      <c r="G3" s="2681"/>
      <c r="H3" s="2681"/>
      <c r="I3" s="2681"/>
      <c r="J3" s="2682"/>
      <c r="K3" s="2677" t="s">
        <v>5917</v>
      </c>
      <c r="L3" s="2677" t="s">
        <v>5918</v>
      </c>
      <c r="M3" s="2677" t="s">
        <v>7444</v>
      </c>
      <c r="N3" s="2677" t="s">
        <v>7512</v>
      </c>
      <c r="O3" s="2677" t="s">
        <v>7513</v>
      </c>
      <c r="P3" s="2677" t="s">
        <v>7514</v>
      </c>
      <c r="Q3" s="2677" t="s">
        <v>7515</v>
      </c>
      <c r="R3" s="2677" t="s">
        <v>7516</v>
      </c>
      <c r="S3" s="2677" t="s">
        <v>7517</v>
      </c>
      <c r="T3" s="2677" t="s">
        <v>7446</v>
      </c>
      <c r="U3" s="2677" t="s">
        <v>7518</v>
      </c>
      <c r="V3" s="2677" t="s">
        <v>5925</v>
      </c>
      <c r="W3" s="2647" t="s">
        <v>7519</v>
      </c>
      <c r="X3" s="2677" t="s">
        <v>5926</v>
      </c>
      <c r="Y3" s="2677" t="s">
        <v>5927</v>
      </c>
      <c r="Z3" s="2677" t="s">
        <v>5928</v>
      </c>
      <c r="AA3" s="2677" t="s">
        <v>7520</v>
      </c>
      <c r="AB3" s="2683" t="s">
        <v>7453</v>
      </c>
      <c r="AC3" s="2684"/>
      <c r="AD3" s="2677" t="s">
        <v>7454</v>
      </c>
      <c r="AE3" s="2677" t="s">
        <v>5931</v>
      </c>
      <c r="AF3" s="2677" t="s">
        <v>3809</v>
      </c>
      <c r="AG3" s="2252"/>
    </row>
    <row r="4" spans="1:33" ht="33">
      <c r="A4" s="2679"/>
      <c r="B4" s="544" t="s">
        <v>5932</v>
      </c>
      <c r="C4" s="544" t="s">
        <v>5933</v>
      </c>
      <c r="D4" s="544" t="s">
        <v>7521</v>
      </c>
      <c r="E4" s="544" t="s">
        <v>7522</v>
      </c>
      <c r="F4" s="544" t="s">
        <v>5932</v>
      </c>
      <c r="G4" s="544" t="s">
        <v>5933</v>
      </c>
      <c r="H4" s="544" t="s">
        <v>7521</v>
      </c>
      <c r="I4" s="544" t="s">
        <v>7522</v>
      </c>
      <c r="J4" s="2254" t="s">
        <v>7457</v>
      </c>
      <c r="K4" s="2678"/>
      <c r="L4" s="2678"/>
      <c r="M4" s="2678"/>
      <c r="N4" s="2678"/>
      <c r="O4" s="2678"/>
      <c r="P4" s="2678"/>
      <c r="Q4" s="2678"/>
      <c r="R4" s="2678"/>
      <c r="S4" s="2678"/>
      <c r="T4" s="2678"/>
      <c r="U4" s="2678"/>
      <c r="V4" s="2678"/>
      <c r="W4" s="2647"/>
      <c r="X4" s="2678"/>
      <c r="Y4" s="2678"/>
      <c r="Z4" s="2678"/>
      <c r="AA4" s="2678"/>
      <c r="AB4" s="2177" t="s">
        <v>7460</v>
      </c>
      <c r="AC4" s="2177" t="s">
        <v>7461</v>
      </c>
      <c r="AD4" s="2678"/>
      <c r="AE4" s="2678"/>
      <c r="AF4" s="2678"/>
      <c r="AG4" s="2252"/>
    </row>
    <row r="5" spans="1:33">
      <c r="A5" s="2678"/>
      <c r="B5" s="545" t="s">
        <v>66</v>
      </c>
      <c r="C5" s="545" t="s">
        <v>67</v>
      </c>
      <c r="D5" s="545" t="s">
        <v>68</v>
      </c>
      <c r="E5" s="545" t="s">
        <v>69</v>
      </c>
      <c r="F5" s="545" t="s">
        <v>70</v>
      </c>
      <c r="G5" s="545" t="s">
        <v>71</v>
      </c>
      <c r="H5" s="545" t="s">
        <v>72</v>
      </c>
      <c r="I5" s="545" t="s">
        <v>73</v>
      </c>
      <c r="J5" s="545" t="s">
        <v>74</v>
      </c>
      <c r="K5" s="545" t="s">
        <v>462</v>
      </c>
      <c r="L5" s="545" t="s">
        <v>1487</v>
      </c>
      <c r="M5" s="545" t="s">
        <v>1488</v>
      </c>
      <c r="N5" s="545" t="s">
        <v>1489</v>
      </c>
      <c r="O5" s="545" t="s">
        <v>1490</v>
      </c>
      <c r="P5" s="545" t="s">
        <v>1491</v>
      </c>
      <c r="Q5" s="545" t="s">
        <v>288</v>
      </c>
      <c r="R5" s="545" t="s">
        <v>289</v>
      </c>
      <c r="S5" s="545" t="s">
        <v>138</v>
      </c>
      <c r="T5" s="545" t="s">
        <v>139</v>
      </c>
      <c r="U5" s="545" t="s">
        <v>140</v>
      </c>
      <c r="V5" s="545" t="s">
        <v>141</v>
      </c>
      <c r="W5" s="545" t="s">
        <v>142</v>
      </c>
      <c r="X5" s="545" t="s">
        <v>252</v>
      </c>
      <c r="Y5" s="545" t="s">
        <v>253</v>
      </c>
      <c r="Z5" s="545" t="s">
        <v>254</v>
      </c>
      <c r="AA5" s="545" t="s">
        <v>255</v>
      </c>
      <c r="AB5" s="545" t="s">
        <v>256</v>
      </c>
      <c r="AC5" s="545" t="s">
        <v>257</v>
      </c>
      <c r="AD5" s="545" t="s">
        <v>258</v>
      </c>
      <c r="AE5" s="545" t="s">
        <v>259</v>
      </c>
      <c r="AF5" s="545" t="s">
        <v>1492</v>
      </c>
      <c r="AG5" s="2252"/>
    </row>
    <row r="6" spans="1:33">
      <c r="A6" s="546">
        <v>1</v>
      </c>
      <c r="B6" s="559"/>
      <c r="C6" s="557"/>
      <c r="D6" s="557"/>
      <c r="E6" s="557"/>
      <c r="F6" s="559"/>
      <c r="G6" s="557"/>
      <c r="H6" s="557"/>
      <c r="I6" s="557"/>
      <c r="J6" s="557"/>
      <c r="K6" s="557"/>
      <c r="L6" s="557"/>
      <c r="M6" s="557"/>
      <c r="N6" s="557"/>
      <c r="O6" s="557"/>
      <c r="P6" s="557"/>
      <c r="Q6" s="557"/>
      <c r="R6" s="557"/>
      <c r="S6" s="557"/>
      <c r="T6" s="557"/>
      <c r="U6" s="557"/>
      <c r="V6" s="2255"/>
      <c r="W6" s="2255"/>
      <c r="X6" s="557"/>
      <c r="Y6" s="2256"/>
      <c r="Z6" s="2256"/>
      <c r="AA6" s="2256"/>
      <c r="AB6" s="2208">
        <v>0</v>
      </c>
      <c r="AC6" s="2256"/>
      <c r="AD6" s="2255" t="e">
        <f>Z6/'表05-1'!$D$257</f>
        <v>#DIV/0!</v>
      </c>
      <c r="AE6" s="557"/>
      <c r="AF6" s="557"/>
      <c r="AG6" s="2252"/>
    </row>
    <row r="7" spans="1:33">
      <c r="A7" s="546">
        <f>A6+1</f>
        <v>2</v>
      </c>
      <c r="B7" s="559"/>
      <c r="C7" s="557"/>
      <c r="D7" s="557"/>
      <c r="E7" s="557"/>
      <c r="F7" s="559"/>
      <c r="G7" s="557"/>
      <c r="H7" s="557"/>
      <c r="I7" s="557"/>
      <c r="J7" s="557"/>
      <c r="K7" s="557"/>
      <c r="L7" s="557"/>
      <c r="M7" s="557"/>
      <c r="N7" s="557"/>
      <c r="O7" s="557"/>
      <c r="P7" s="557"/>
      <c r="Q7" s="557"/>
      <c r="R7" s="557"/>
      <c r="S7" s="557"/>
      <c r="T7" s="557"/>
      <c r="U7" s="557"/>
      <c r="V7" s="2255"/>
      <c r="W7" s="2255"/>
      <c r="X7" s="557"/>
      <c r="Y7" s="2256"/>
      <c r="Z7" s="2256"/>
      <c r="AA7" s="2256"/>
      <c r="AB7" s="2208">
        <v>0</v>
      </c>
      <c r="AC7" s="2256"/>
      <c r="AD7" s="2255" t="e">
        <f>Z7/'表05-1'!$D$257</f>
        <v>#DIV/0!</v>
      </c>
      <c r="AE7" s="557"/>
      <c r="AF7" s="557"/>
      <c r="AG7" s="2252"/>
    </row>
    <row r="8" spans="1:33">
      <c r="A8" s="546">
        <f t="shared" ref="A8:A15" si="0">A7+1</f>
        <v>3</v>
      </c>
      <c r="B8" s="559"/>
      <c r="C8" s="557"/>
      <c r="D8" s="557"/>
      <c r="E8" s="557"/>
      <c r="F8" s="559"/>
      <c r="G8" s="557"/>
      <c r="H8" s="557"/>
      <c r="I8" s="557"/>
      <c r="J8" s="557"/>
      <c r="K8" s="557"/>
      <c r="L8" s="557"/>
      <c r="M8" s="557"/>
      <c r="N8" s="557"/>
      <c r="O8" s="557"/>
      <c r="P8" s="557"/>
      <c r="Q8" s="557"/>
      <c r="R8" s="557"/>
      <c r="S8" s="557"/>
      <c r="T8" s="557"/>
      <c r="U8" s="557"/>
      <c r="V8" s="2255"/>
      <c r="W8" s="2255"/>
      <c r="X8" s="557"/>
      <c r="Y8" s="2256"/>
      <c r="Z8" s="2256"/>
      <c r="AA8" s="2256"/>
      <c r="AB8" s="2208">
        <v>0</v>
      </c>
      <c r="AC8" s="2256"/>
      <c r="AD8" s="2255" t="e">
        <f>Z8/'表05-1'!$D$257</f>
        <v>#DIV/0!</v>
      </c>
      <c r="AE8" s="557"/>
      <c r="AF8" s="557"/>
      <c r="AG8" s="2252"/>
    </row>
    <row r="9" spans="1:33">
      <c r="A9" s="546">
        <f t="shared" si="0"/>
        <v>4</v>
      </c>
      <c r="B9" s="559"/>
      <c r="C9" s="557"/>
      <c r="D9" s="557"/>
      <c r="E9" s="557"/>
      <c r="F9" s="559"/>
      <c r="G9" s="557"/>
      <c r="H9" s="557"/>
      <c r="I9" s="557"/>
      <c r="J9" s="557"/>
      <c r="K9" s="557"/>
      <c r="L9" s="557"/>
      <c r="M9" s="557"/>
      <c r="N9" s="557"/>
      <c r="O9" s="557"/>
      <c r="P9" s="557"/>
      <c r="Q9" s="557"/>
      <c r="R9" s="557"/>
      <c r="S9" s="557"/>
      <c r="T9" s="557"/>
      <c r="U9" s="557"/>
      <c r="V9" s="2255"/>
      <c r="W9" s="2255"/>
      <c r="X9" s="557"/>
      <c r="Y9" s="2256"/>
      <c r="Z9" s="2256"/>
      <c r="AA9" s="2256"/>
      <c r="AB9" s="2208">
        <v>0</v>
      </c>
      <c r="AC9" s="2256"/>
      <c r="AD9" s="2255" t="e">
        <f>Z9/'表05-1'!$D$257</f>
        <v>#DIV/0!</v>
      </c>
      <c r="AE9" s="557"/>
      <c r="AF9" s="557"/>
      <c r="AG9" s="2252"/>
    </row>
    <row r="10" spans="1:33">
      <c r="A10" s="546">
        <f t="shared" si="0"/>
        <v>5</v>
      </c>
      <c r="B10" s="559"/>
      <c r="C10" s="557"/>
      <c r="D10" s="557"/>
      <c r="E10" s="557"/>
      <c r="F10" s="559"/>
      <c r="G10" s="557"/>
      <c r="H10" s="557"/>
      <c r="I10" s="557"/>
      <c r="J10" s="557"/>
      <c r="K10" s="557"/>
      <c r="L10" s="557"/>
      <c r="M10" s="557"/>
      <c r="N10" s="557"/>
      <c r="O10" s="557"/>
      <c r="P10" s="557"/>
      <c r="Q10" s="557"/>
      <c r="R10" s="557"/>
      <c r="S10" s="557"/>
      <c r="T10" s="557"/>
      <c r="U10" s="557"/>
      <c r="V10" s="2255"/>
      <c r="W10" s="2255"/>
      <c r="X10" s="557"/>
      <c r="Y10" s="2256"/>
      <c r="Z10" s="2256"/>
      <c r="AA10" s="2256"/>
      <c r="AB10" s="2208"/>
      <c r="AC10" s="2256"/>
      <c r="AD10" s="2255" t="e">
        <f>Z10/'表05-1'!$D$257</f>
        <v>#DIV/0!</v>
      </c>
      <c r="AE10" s="557"/>
      <c r="AF10" s="557"/>
      <c r="AG10" s="2252"/>
    </row>
    <row r="11" spans="1:33">
      <c r="A11" s="546">
        <f t="shared" si="0"/>
        <v>6</v>
      </c>
      <c r="B11" s="559"/>
      <c r="C11" s="557"/>
      <c r="D11" s="557"/>
      <c r="E11" s="557"/>
      <c r="F11" s="559"/>
      <c r="G11" s="557"/>
      <c r="H11" s="557"/>
      <c r="I11" s="557"/>
      <c r="J11" s="557"/>
      <c r="K11" s="557"/>
      <c r="L11" s="557"/>
      <c r="M11" s="557"/>
      <c r="N11" s="557"/>
      <c r="O11" s="557"/>
      <c r="P11" s="557"/>
      <c r="Q11" s="557"/>
      <c r="R11" s="557"/>
      <c r="S11" s="557"/>
      <c r="T11" s="557"/>
      <c r="U11" s="557"/>
      <c r="V11" s="2255"/>
      <c r="W11" s="2255"/>
      <c r="X11" s="557"/>
      <c r="Y11" s="2256"/>
      <c r="Z11" s="2256"/>
      <c r="AA11" s="2256"/>
      <c r="AB11" s="2208">
        <v>0</v>
      </c>
      <c r="AC11" s="2256"/>
      <c r="AD11" s="2255" t="e">
        <f>Z11/'表05-1'!$D$257</f>
        <v>#DIV/0!</v>
      </c>
      <c r="AE11" s="557"/>
      <c r="AF11" s="557"/>
      <c r="AG11" s="2252"/>
    </row>
    <row r="12" spans="1:33">
      <c r="A12" s="546">
        <f t="shared" si="0"/>
        <v>7</v>
      </c>
      <c r="B12" s="559"/>
      <c r="C12" s="557"/>
      <c r="D12" s="557"/>
      <c r="E12" s="557"/>
      <c r="F12" s="559"/>
      <c r="G12" s="557"/>
      <c r="H12" s="557"/>
      <c r="I12" s="557"/>
      <c r="J12" s="557"/>
      <c r="K12" s="557"/>
      <c r="L12" s="557"/>
      <c r="M12" s="557"/>
      <c r="N12" s="557"/>
      <c r="O12" s="557"/>
      <c r="P12" s="557"/>
      <c r="Q12" s="557"/>
      <c r="R12" s="557"/>
      <c r="S12" s="557"/>
      <c r="T12" s="557"/>
      <c r="U12" s="557"/>
      <c r="V12" s="2255"/>
      <c r="W12" s="2255"/>
      <c r="X12" s="557"/>
      <c r="Y12" s="2256"/>
      <c r="Z12" s="2256"/>
      <c r="AA12" s="2256"/>
      <c r="AB12" s="2208"/>
      <c r="AC12" s="2256"/>
      <c r="AD12" s="2255" t="e">
        <f>Z12/'表05-1'!$D$257</f>
        <v>#DIV/0!</v>
      </c>
      <c r="AE12" s="557"/>
      <c r="AF12" s="557"/>
      <c r="AG12" s="2252"/>
    </row>
    <row r="13" spans="1:33">
      <c r="A13" s="546">
        <f t="shared" si="0"/>
        <v>8</v>
      </c>
      <c r="B13" s="559"/>
      <c r="C13" s="557"/>
      <c r="D13" s="557"/>
      <c r="E13" s="557"/>
      <c r="F13" s="559"/>
      <c r="G13" s="557"/>
      <c r="H13" s="557"/>
      <c r="I13" s="557"/>
      <c r="J13" s="557"/>
      <c r="K13" s="557"/>
      <c r="L13" s="557"/>
      <c r="M13" s="557"/>
      <c r="N13" s="557"/>
      <c r="O13" s="557"/>
      <c r="P13" s="557"/>
      <c r="Q13" s="557"/>
      <c r="R13" s="557"/>
      <c r="S13" s="557"/>
      <c r="T13" s="557"/>
      <c r="U13" s="557"/>
      <c r="V13" s="2255"/>
      <c r="W13" s="2255"/>
      <c r="X13" s="557"/>
      <c r="Y13" s="2256"/>
      <c r="Z13" s="2256"/>
      <c r="AA13" s="2256"/>
      <c r="AB13" s="2208"/>
      <c r="AC13" s="2256"/>
      <c r="AD13" s="2255" t="e">
        <f>Z13/'表05-1'!$D$257</f>
        <v>#DIV/0!</v>
      </c>
      <c r="AE13" s="557"/>
      <c r="AF13" s="557"/>
      <c r="AG13" s="2252"/>
    </row>
    <row r="14" spans="1:33">
      <c r="A14" s="546">
        <f t="shared" si="0"/>
        <v>9</v>
      </c>
      <c r="B14" s="559"/>
      <c r="C14" s="557"/>
      <c r="D14" s="557"/>
      <c r="E14" s="557"/>
      <c r="F14" s="559"/>
      <c r="G14" s="557"/>
      <c r="H14" s="557"/>
      <c r="I14" s="557"/>
      <c r="J14" s="557"/>
      <c r="K14" s="557"/>
      <c r="L14" s="557"/>
      <c r="M14" s="557"/>
      <c r="N14" s="557"/>
      <c r="O14" s="557"/>
      <c r="P14" s="557"/>
      <c r="Q14" s="557"/>
      <c r="R14" s="557"/>
      <c r="S14" s="557"/>
      <c r="T14" s="557"/>
      <c r="U14" s="557"/>
      <c r="V14" s="2255"/>
      <c r="W14" s="2255"/>
      <c r="X14" s="557"/>
      <c r="Y14" s="2256"/>
      <c r="Z14" s="2256"/>
      <c r="AA14" s="2256"/>
      <c r="AB14" s="2208"/>
      <c r="AC14" s="2256"/>
      <c r="AD14" s="2255" t="e">
        <f>Z14/'表05-1'!$D$257</f>
        <v>#DIV/0!</v>
      </c>
      <c r="AE14" s="557"/>
      <c r="AF14" s="557"/>
      <c r="AG14" s="2252"/>
    </row>
    <row r="15" spans="1:33">
      <c r="A15" s="546">
        <f t="shared" si="0"/>
        <v>10</v>
      </c>
      <c r="B15" s="559"/>
      <c r="C15" s="557"/>
      <c r="D15" s="557"/>
      <c r="E15" s="557"/>
      <c r="F15" s="559"/>
      <c r="G15" s="557"/>
      <c r="H15" s="557"/>
      <c r="I15" s="557"/>
      <c r="J15" s="557"/>
      <c r="K15" s="557"/>
      <c r="L15" s="557"/>
      <c r="M15" s="557"/>
      <c r="N15" s="557"/>
      <c r="O15" s="557"/>
      <c r="P15" s="557"/>
      <c r="Q15" s="557"/>
      <c r="R15" s="557"/>
      <c r="S15" s="557"/>
      <c r="T15" s="557"/>
      <c r="U15" s="557"/>
      <c r="V15" s="2255"/>
      <c r="W15" s="2255"/>
      <c r="X15" s="557"/>
      <c r="Y15" s="2256"/>
      <c r="Z15" s="2256"/>
      <c r="AA15" s="2256"/>
      <c r="AB15" s="2208"/>
      <c r="AC15" s="2256"/>
      <c r="AD15" s="2255" t="e">
        <f>Z15/'表05-1'!$D$257</f>
        <v>#DIV/0!</v>
      </c>
      <c r="AE15" s="557"/>
      <c r="AF15" s="557"/>
      <c r="AG15" s="2252"/>
    </row>
    <row r="16" spans="1:33">
      <c r="A16" s="551"/>
      <c r="B16" s="552"/>
      <c r="C16" s="553"/>
      <c r="D16" s="553"/>
      <c r="E16" s="553"/>
      <c r="F16" s="552"/>
      <c r="G16" s="553"/>
      <c r="H16" s="553"/>
      <c r="I16" s="553"/>
      <c r="J16" s="553"/>
      <c r="K16" s="553"/>
      <c r="L16" s="553"/>
      <c r="M16" s="553"/>
      <c r="N16" s="553"/>
      <c r="O16" s="553"/>
      <c r="P16" s="553"/>
      <c r="Q16" s="553"/>
      <c r="R16" s="553"/>
      <c r="S16" s="553"/>
      <c r="T16" s="553"/>
      <c r="U16" s="553"/>
      <c r="V16" s="554"/>
      <c r="W16" s="554"/>
      <c r="X16" s="553"/>
      <c r="Y16" s="555"/>
      <c r="Z16" s="555"/>
      <c r="AA16" s="555"/>
      <c r="AB16" s="2257"/>
      <c r="AC16" s="555"/>
      <c r="AD16" s="554"/>
      <c r="AE16" s="553"/>
      <c r="AF16" s="553"/>
      <c r="AG16" s="2252"/>
    </row>
    <row r="17" spans="1:33" ht="16.5">
      <c r="A17" s="566" t="s">
        <v>5958</v>
      </c>
      <c r="B17" s="542"/>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2252"/>
    </row>
    <row r="18" spans="1:33" ht="16.5">
      <c r="A18" s="566">
        <v>1</v>
      </c>
      <c r="B18" s="542" t="s">
        <v>5959</v>
      </c>
      <c r="C18" s="567"/>
      <c r="D18" s="567"/>
      <c r="E18" s="567"/>
      <c r="F18" s="567"/>
      <c r="G18" s="567"/>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2252"/>
    </row>
    <row r="19" spans="1:33" ht="16.5">
      <c r="A19" s="566">
        <v>2</v>
      </c>
      <c r="B19" s="568" t="s">
        <v>7523</v>
      </c>
      <c r="C19" s="567"/>
      <c r="D19" s="567"/>
      <c r="E19" s="567"/>
      <c r="F19" s="567"/>
      <c r="G19" s="567"/>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2252"/>
    </row>
    <row r="20" spans="1:33" ht="16.5">
      <c r="A20" s="566">
        <v>3</v>
      </c>
      <c r="B20" s="568" t="s">
        <v>7524</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2252"/>
    </row>
    <row r="21" spans="1:33" ht="16.5">
      <c r="A21" s="566">
        <v>4</v>
      </c>
      <c r="B21" s="542" t="s">
        <v>5960</v>
      </c>
      <c r="C21" s="567"/>
      <c r="D21" s="567"/>
      <c r="E21" s="567"/>
      <c r="F21" s="567"/>
      <c r="G21" s="567"/>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2252"/>
    </row>
    <row r="22" spans="1:33" ht="16.5">
      <c r="A22" s="566"/>
      <c r="B22" s="542" t="s">
        <v>5961</v>
      </c>
      <c r="C22" s="567"/>
      <c r="D22" s="567"/>
      <c r="E22" s="567"/>
      <c r="F22" s="567"/>
      <c r="G22" s="567"/>
      <c r="H22" s="567"/>
      <c r="I22" s="567"/>
      <c r="J22" s="567"/>
      <c r="K22" s="567"/>
      <c r="L22" s="567"/>
      <c r="M22" s="567"/>
      <c r="N22" s="567"/>
      <c r="O22" s="567"/>
      <c r="P22" s="567"/>
      <c r="Q22" s="567"/>
      <c r="R22" s="567"/>
      <c r="S22" s="567"/>
      <c r="T22" s="567"/>
      <c r="U22" s="567"/>
      <c r="V22" s="567"/>
      <c r="W22" s="567"/>
      <c r="X22" s="567"/>
      <c r="Y22" s="567"/>
      <c r="Z22" s="567"/>
      <c r="AA22" s="567"/>
      <c r="AB22" s="567"/>
      <c r="AC22" s="567"/>
      <c r="AD22" s="567"/>
      <c r="AE22" s="567"/>
      <c r="AF22" s="567"/>
      <c r="AG22" s="2252"/>
    </row>
    <row r="23" spans="1:33" ht="16.5">
      <c r="A23" s="566">
        <v>5</v>
      </c>
      <c r="B23" s="568" t="s">
        <v>5963</v>
      </c>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2252"/>
    </row>
    <row r="24" spans="1:33" ht="16.5">
      <c r="A24" s="566">
        <v>6</v>
      </c>
      <c r="B24" s="568" t="s">
        <v>5964</v>
      </c>
      <c r="C24" s="567"/>
      <c r="D24" s="567"/>
      <c r="E24" s="567"/>
      <c r="F24" s="567"/>
      <c r="G24" s="567"/>
      <c r="H24" s="567"/>
      <c r="I24" s="567"/>
      <c r="J24" s="567"/>
      <c r="K24" s="567"/>
      <c r="L24" s="567"/>
      <c r="M24" s="567"/>
      <c r="N24" s="567"/>
      <c r="O24" s="567"/>
      <c r="P24" s="567"/>
      <c r="Q24" s="567"/>
      <c r="R24" s="567"/>
      <c r="S24" s="567"/>
      <c r="T24" s="567"/>
      <c r="U24" s="567"/>
      <c r="V24" s="567"/>
      <c r="W24" s="567"/>
      <c r="X24" s="567"/>
      <c r="Y24" s="567"/>
      <c r="Z24" s="567"/>
      <c r="AA24" s="567"/>
      <c r="AB24" s="567"/>
      <c r="AC24" s="567"/>
      <c r="AD24" s="567"/>
      <c r="AE24" s="567"/>
      <c r="AF24" s="567"/>
      <c r="AG24" s="2252"/>
    </row>
    <row r="25" spans="1:33" ht="16.5">
      <c r="A25" s="566">
        <v>7</v>
      </c>
      <c r="B25" s="568" t="s">
        <v>7525</v>
      </c>
      <c r="C25" s="567"/>
      <c r="D25" s="567"/>
      <c r="E25" s="567"/>
      <c r="F25" s="567"/>
      <c r="G25" s="567"/>
      <c r="H25" s="567"/>
      <c r="I25" s="567"/>
      <c r="J25" s="567"/>
      <c r="K25" s="567"/>
      <c r="L25" s="567"/>
      <c r="M25" s="567"/>
      <c r="N25" s="567"/>
      <c r="O25" s="567"/>
      <c r="P25" s="567"/>
      <c r="Q25" s="567"/>
      <c r="R25" s="567"/>
      <c r="S25" s="567"/>
      <c r="T25" s="567"/>
      <c r="U25" s="567"/>
      <c r="V25" s="567"/>
      <c r="W25" s="567"/>
      <c r="X25" s="567"/>
      <c r="Y25" s="567"/>
      <c r="Z25" s="567"/>
      <c r="AA25" s="567"/>
      <c r="AB25" s="567"/>
      <c r="AC25" s="567"/>
      <c r="AD25" s="567"/>
      <c r="AE25" s="567"/>
      <c r="AF25" s="567"/>
      <c r="AG25" s="2252"/>
    </row>
    <row r="26" spans="1:33" ht="16.5">
      <c r="A26" s="130"/>
      <c r="B26" s="542" t="s">
        <v>7526</v>
      </c>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2252"/>
    </row>
    <row r="27" spans="1:33" ht="16.5">
      <c r="A27" s="566">
        <v>8</v>
      </c>
      <c r="B27" s="568" t="s">
        <v>7527</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2252"/>
    </row>
    <row r="28" spans="1:33" ht="16.5">
      <c r="A28" s="566">
        <v>9</v>
      </c>
      <c r="B28" s="568" t="s">
        <v>7528</v>
      </c>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2252"/>
    </row>
    <row r="29" spans="1:33" ht="16.5">
      <c r="A29" s="566">
        <v>10</v>
      </c>
      <c r="B29" s="568" t="s">
        <v>7529</v>
      </c>
      <c r="C29" s="567"/>
      <c r="D29" s="567"/>
      <c r="E29" s="567"/>
      <c r="F29" s="567"/>
      <c r="G29" s="567"/>
      <c r="H29" s="567"/>
      <c r="I29" s="567"/>
      <c r="J29" s="567"/>
      <c r="K29" s="567"/>
      <c r="L29" s="567"/>
      <c r="M29" s="567"/>
      <c r="N29" s="567"/>
      <c r="O29" s="567"/>
      <c r="P29" s="567"/>
      <c r="Q29" s="567"/>
      <c r="R29" s="567"/>
      <c r="S29" s="567"/>
      <c r="T29" s="567"/>
      <c r="U29" s="567"/>
      <c r="V29" s="567"/>
      <c r="W29" s="567"/>
      <c r="X29" s="567"/>
      <c r="Y29" s="567"/>
      <c r="Z29" s="567"/>
      <c r="AA29" s="567"/>
      <c r="AB29" s="567"/>
      <c r="AC29" s="567"/>
      <c r="AD29" s="567"/>
      <c r="AE29" s="567"/>
      <c r="AF29" s="567"/>
      <c r="AG29" s="2252"/>
    </row>
    <row r="30" spans="1:33" ht="16.5">
      <c r="A30" s="566">
        <v>11</v>
      </c>
      <c r="B30" s="568" t="s">
        <v>7530</v>
      </c>
      <c r="C30" s="567"/>
      <c r="D30" s="567"/>
      <c r="E30" s="567"/>
      <c r="F30" s="567"/>
      <c r="G30" s="567"/>
      <c r="H30" s="567"/>
      <c r="I30" s="567"/>
      <c r="J30" s="567"/>
      <c r="K30" s="567"/>
      <c r="L30" s="567"/>
      <c r="M30" s="567"/>
      <c r="N30" s="567"/>
      <c r="O30" s="567"/>
      <c r="P30" s="567"/>
      <c r="Q30" s="567"/>
      <c r="R30" s="567"/>
      <c r="S30" s="567"/>
      <c r="T30" s="567"/>
      <c r="U30" s="567"/>
      <c r="V30" s="567"/>
      <c r="W30" s="567"/>
      <c r="X30" s="567"/>
      <c r="Y30" s="567"/>
      <c r="Z30" s="567"/>
      <c r="AA30" s="567"/>
      <c r="AB30" s="567"/>
      <c r="AC30" s="567"/>
      <c r="AD30" s="567"/>
      <c r="AE30" s="567"/>
      <c r="AF30" s="567"/>
      <c r="AG30" s="2252"/>
    </row>
    <row r="31" spans="1:33" ht="16.5">
      <c r="A31" s="566">
        <v>12</v>
      </c>
      <c r="B31" s="568" t="s">
        <v>7531</v>
      </c>
      <c r="C31" s="567"/>
      <c r="D31" s="567"/>
      <c r="E31" s="567"/>
      <c r="F31" s="567"/>
      <c r="G31" s="567"/>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567"/>
      <c r="AF31" s="567"/>
      <c r="AG31" s="2252"/>
    </row>
    <row r="32" spans="1:33" ht="16.5">
      <c r="A32" s="566">
        <v>13</v>
      </c>
      <c r="B32" s="568" t="s">
        <v>5970</v>
      </c>
      <c r="C32" s="567"/>
      <c r="D32" s="567"/>
      <c r="E32" s="567"/>
      <c r="F32" s="567"/>
      <c r="G32" s="567"/>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567"/>
      <c r="AG32" s="2252"/>
    </row>
    <row r="33" spans="1:33" ht="16.5">
      <c r="A33" s="566">
        <v>14</v>
      </c>
      <c r="B33" s="542" t="s">
        <v>7532</v>
      </c>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2252"/>
    </row>
    <row r="34" spans="1:33" ht="16.5">
      <c r="A34" s="566">
        <v>15</v>
      </c>
      <c r="B34" s="542" t="s">
        <v>7469</v>
      </c>
      <c r="C34" s="2252"/>
      <c r="D34" s="2252"/>
      <c r="E34" s="2252"/>
      <c r="F34" s="2252"/>
      <c r="G34" s="2252"/>
      <c r="H34" s="2252"/>
      <c r="I34" s="2252"/>
      <c r="J34" s="2252"/>
      <c r="K34" s="2252"/>
      <c r="L34" s="2252"/>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row>
    <row r="35" spans="1:33" ht="16.5">
      <c r="A35" s="566">
        <v>16</v>
      </c>
      <c r="B35" s="693" t="s">
        <v>7533</v>
      </c>
    </row>
    <row r="36" spans="1:33" ht="16.5">
      <c r="A36" s="569">
        <v>17</v>
      </c>
      <c r="B36" s="570" t="s">
        <v>7534</v>
      </c>
    </row>
    <row r="37" spans="1:33" ht="16.5">
      <c r="A37" s="572"/>
      <c r="B37" s="570" t="s">
        <v>7535</v>
      </c>
    </row>
  </sheetData>
  <mergeCells count="24">
    <mergeCell ref="W3:W4"/>
    <mergeCell ref="X3:X4"/>
    <mergeCell ref="AD3:AD4"/>
    <mergeCell ref="AF3:AF4"/>
    <mergeCell ref="Y3:Y4"/>
    <mergeCell ref="Z3:Z4"/>
    <mergeCell ref="AA3:AA4"/>
    <mergeCell ref="AE3:AE4"/>
    <mergeCell ref="AB3:AC3"/>
    <mergeCell ref="N3:N4"/>
    <mergeCell ref="Q3:Q4"/>
    <mergeCell ref="R3:R4"/>
    <mergeCell ref="V3:V4"/>
    <mergeCell ref="S3:S4"/>
    <mergeCell ref="T3:T4"/>
    <mergeCell ref="U3:U4"/>
    <mergeCell ref="O3:O4"/>
    <mergeCell ref="P3:P4"/>
    <mergeCell ref="M3:M4"/>
    <mergeCell ref="A3:A5"/>
    <mergeCell ref="B3:E3"/>
    <mergeCell ref="F3:J3"/>
    <mergeCell ref="K3:K4"/>
    <mergeCell ref="L3:L4"/>
  </mergeCells>
  <phoneticPr fontId="30" type="noConversion"/>
  <printOptions horizontalCentered="1"/>
  <pageMargins left="0.39370078740157483" right="0.39370078740157483" top="0.39370078740157483" bottom="0.39370078740157483" header="0.19685039370078741" footer="0.19685039370078741"/>
  <pageSetup paperSize="9" scale="28" orientation="landscape"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pageSetUpPr fitToPage="1"/>
  </sheetPr>
  <dimension ref="A1:P51"/>
  <sheetViews>
    <sheetView zoomScaleNormal="100" workbookViewId="0">
      <pane xSplit="3" topLeftCell="D1" activePane="topRight" state="frozen"/>
      <selection activeCell="A125" sqref="A1:XFD1048576"/>
      <selection pane="topRight" activeCell="A125" sqref="A1:XFD1048576"/>
    </sheetView>
  </sheetViews>
  <sheetFormatPr defaultColWidth="15.625" defaultRowHeight="15.75"/>
  <cols>
    <col min="1" max="1" width="5.625" style="2251" customWidth="1"/>
    <col min="2" max="3" width="38.625" style="2251" customWidth="1"/>
    <col min="4" max="16384" width="15.625" style="2251"/>
  </cols>
  <sheetData>
    <row r="1" spans="1:16" s="2223" customFormat="1" ht="16.5">
      <c r="A1" s="2222" t="s">
        <v>577</v>
      </c>
      <c r="B1" s="83"/>
      <c r="C1" s="83"/>
      <c r="D1" s="83"/>
      <c r="E1" s="83"/>
      <c r="F1" s="83"/>
      <c r="G1" s="83"/>
      <c r="H1" s="83"/>
      <c r="I1" s="83"/>
      <c r="J1" s="83"/>
      <c r="K1" s="83"/>
      <c r="L1" s="83"/>
      <c r="M1" s="83"/>
      <c r="N1" s="83"/>
      <c r="O1" s="83"/>
      <c r="P1" s="83"/>
    </row>
    <row r="2" spans="1:16" s="2223" customFormat="1" ht="16.5">
      <c r="A2" s="2224" t="s">
        <v>7471</v>
      </c>
      <c r="B2" s="2225"/>
      <c r="C2" s="83"/>
      <c r="D2" s="83"/>
      <c r="E2" s="83"/>
      <c r="F2" s="83"/>
      <c r="G2" s="83"/>
      <c r="H2" s="83"/>
      <c r="I2" s="83"/>
      <c r="J2" s="83"/>
      <c r="K2" s="83"/>
      <c r="L2" s="83"/>
      <c r="N2" s="83"/>
      <c r="O2" s="83"/>
      <c r="P2" s="2226" t="s">
        <v>7472</v>
      </c>
    </row>
    <row r="3" spans="1:16" s="2223" customFormat="1" ht="16.5">
      <c r="A3" s="2654" t="s">
        <v>7473</v>
      </c>
      <c r="B3" s="2655" t="s">
        <v>7474</v>
      </c>
      <c r="C3" s="2655"/>
      <c r="D3" s="2227" t="s">
        <v>7475</v>
      </c>
      <c r="E3" s="2227"/>
      <c r="F3" s="2227"/>
      <c r="G3" s="2227"/>
      <c r="H3" s="2227" t="s">
        <v>7476</v>
      </c>
      <c r="I3" s="2227"/>
      <c r="J3" s="2227"/>
      <c r="K3" s="2227"/>
      <c r="L3" s="2227" t="s">
        <v>7477</v>
      </c>
      <c r="M3" s="2227"/>
      <c r="N3" s="2227"/>
      <c r="O3" s="2227"/>
      <c r="P3" s="2655" t="s">
        <v>7478</v>
      </c>
    </row>
    <row r="4" spans="1:16" s="2223" customFormat="1" ht="33">
      <c r="A4" s="2654"/>
      <c r="B4" s="2655"/>
      <c r="C4" s="2655"/>
      <c r="D4" s="2228" t="s">
        <v>7479</v>
      </c>
      <c r="E4" s="2177" t="s">
        <v>7480</v>
      </c>
      <c r="F4" s="2177" t="s">
        <v>7481</v>
      </c>
      <c r="G4" s="2177" t="s">
        <v>7482</v>
      </c>
      <c r="H4" s="2177" t="s">
        <v>7479</v>
      </c>
      <c r="I4" s="2177" t="s">
        <v>7480</v>
      </c>
      <c r="J4" s="2177" t="s">
        <v>7481</v>
      </c>
      <c r="K4" s="2177" t="s">
        <v>7482</v>
      </c>
      <c r="L4" s="2177" t="s">
        <v>7479</v>
      </c>
      <c r="M4" s="2177" t="s">
        <v>7480</v>
      </c>
      <c r="N4" s="2177" t="s">
        <v>7481</v>
      </c>
      <c r="O4" s="2177" t="s">
        <v>7482</v>
      </c>
      <c r="P4" s="2662"/>
    </row>
    <row r="5" spans="1:16" s="2223" customFormat="1">
      <c r="A5" s="2654"/>
      <c r="B5" s="2659" t="s">
        <v>66</v>
      </c>
      <c r="C5" s="2659"/>
      <c r="D5" s="2229" t="s">
        <v>67</v>
      </c>
      <c r="E5" s="2229" t="s">
        <v>68</v>
      </c>
      <c r="F5" s="2179" t="s">
        <v>69</v>
      </c>
      <c r="G5" s="2179" t="s">
        <v>1309</v>
      </c>
      <c r="H5" s="2179" t="s">
        <v>71</v>
      </c>
      <c r="I5" s="2179" t="s">
        <v>72</v>
      </c>
      <c r="J5" s="2179" t="s">
        <v>73</v>
      </c>
      <c r="K5" s="2179" t="s">
        <v>74</v>
      </c>
      <c r="L5" s="2179" t="s">
        <v>75</v>
      </c>
      <c r="M5" s="2179" t="s">
        <v>234</v>
      </c>
      <c r="N5" s="2179" t="s">
        <v>235</v>
      </c>
      <c r="O5" s="2179" t="s">
        <v>285</v>
      </c>
      <c r="P5" s="2179" t="s">
        <v>286</v>
      </c>
    </row>
    <row r="6" spans="1:16" s="2223" customFormat="1" ht="16.5">
      <c r="A6" s="2230">
        <v>1</v>
      </c>
      <c r="B6" s="2651" t="s">
        <v>7483</v>
      </c>
      <c r="C6" s="2231" t="s">
        <v>7484</v>
      </c>
      <c r="D6" s="2232"/>
      <c r="E6" s="2232"/>
      <c r="F6" s="2232"/>
      <c r="G6" s="2232"/>
      <c r="H6" s="2232"/>
      <c r="I6" s="2232"/>
      <c r="J6" s="2232"/>
      <c r="K6" s="2232"/>
      <c r="L6" s="2232"/>
      <c r="M6" s="2232"/>
      <c r="N6" s="2232"/>
      <c r="O6" s="2232"/>
      <c r="P6" s="2233"/>
    </row>
    <row r="7" spans="1:16" s="2223" customFormat="1" ht="33">
      <c r="A7" s="2230">
        <f t="shared" ref="A7:A45" si="0">A6+1</f>
        <v>2</v>
      </c>
      <c r="B7" s="2651"/>
      <c r="C7" s="2234" t="s">
        <v>7485</v>
      </c>
      <c r="D7" s="2232"/>
      <c r="E7" s="2232"/>
      <c r="F7" s="2232"/>
      <c r="G7" s="2232"/>
      <c r="H7" s="2232"/>
      <c r="I7" s="2232"/>
      <c r="J7" s="2232"/>
      <c r="K7" s="2232"/>
      <c r="L7" s="2232"/>
      <c r="M7" s="2232"/>
      <c r="N7" s="2232"/>
      <c r="O7" s="2232"/>
      <c r="P7" s="2233"/>
    </row>
    <row r="8" spans="1:16" s="2223" customFormat="1" ht="33">
      <c r="A8" s="2230">
        <f t="shared" si="0"/>
        <v>3</v>
      </c>
      <c r="B8" s="2651"/>
      <c r="C8" s="2234" t="s">
        <v>7486</v>
      </c>
      <c r="D8" s="2232"/>
      <c r="E8" s="2232"/>
      <c r="F8" s="2232"/>
      <c r="G8" s="2232"/>
      <c r="H8" s="2232"/>
      <c r="I8" s="2232"/>
      <c r="J8" s="2232"/>
      <c r="K8" s="2232"/>
      <c r="L8" s="2232"/>
      <c r="M8" s="2232"/>
      <c r="N8" s="2232"/>
      <c r="O8" s="2232"/>
      <c r="P8" s="2233"/>
    </row>
    <row r="9" spans="1:16" s="2223" customFormat="1" ht="33">
      <c r="A9" s="2230">
        <f t="shared" si="0"/>
        <v>4</v>
      </c>
      <c r="B9" s="2651"/>
      <c r="C9" s="2234" t="s">
        <v>7487</v>
      </c>
      <c r="D9" s="2232"/>
      <c r="E9" s="2232"/>
      <c r="F9" s="2232"/>
      <c r="G9" s="2232"/>
      <c r="H9" s="2232"/>
      <c r="I9" s="2232"/>
      <c r="J9" s="2232"/>
      <c r="K9" s="2232"/>
      <c r="L9" s="2232"/>
      <c r="M9" s="2232"/>
      <c r="N9" s="2232"/>
      <c r="O9" s="2232"/>
      <c r="P9" s="2233"/>
    </row>
    <row r="10" spans="1:16" s="2223" customFormat="1" ht="16.5">
      <c r="A10" s="2230">
        <f t="shared" si="0"/>
        <v>5</v>
      </c>
      <c r="B10" s="2651"/>
      <c r="C10" s="2234" t="s">
        <v>7488</v>
      </c>
      <c r="D10" s="2232"/>
      <c r="E10" s="2232"/>
      <c r="F10" s="2232"/>
      <c r="G10" s="2232"/>
      <c r="H10" s="2232"/>
      <c r="I10" s="2232"/>
      <c r="J10" s="2232"/>
      <c r="K10" s="2232"/>
      <c r="L10" s="2232"/>
      <c r="M10" s="2232"/>
      <c r="N10" s="2232"/>
      <c r="O10" s="2232"/>
      <c r="P10" s="2233"/>
    </row>
    <row r="11" spans="1:16" s="2223" customFormat="1" ht="16.5">
      <c r="A11" s="2230">
        <f t="shared" si="0"/>
        <v>6</v>
      </c>
      <c r="B11" s="2651"/>
      <c r="C11" s="2235" t="s">
        <v>7489</v>
      </c>
      <c r="D11" s="2232"/>
      <c r="E11" s="2232"/>
      <c r="F11" s="2232"/>
      <c r="G11" s="2232"/>
      <c r="H11" s="2232"/>
      <c r="I11" s="2232"/>
      <c r="J11" s="2232"/>
      <c r="K11" s="2232"/>
      <c r="L11" s="2232"/>
      <c r="M11" s="2232"/>
      <c r="N11" s="2232"/>
      <c r="O11" s="2232"/>
      <c r="P11" s="2233"/>
    </row>
    <row r="12" spans="1:16" s="2223" customFormat="1" ht="33">
      <c r="A12" s="2230">
        <f t="shared" si="0"/>
        <v>7</v>
      </c>
      <c r="B12" s="2651"/>
      <c r="C12" s="2234" t="s">
        <v>7485</v>
      </c>
      <c r="D12" s="2232"/>
      <c r="E12" s="2232"/>
      <c r="F12" s="2232"/>
      <c r="G12" s="2232"/>
      <c r="H12" s="2232"/>
      <c r="I12" s="2232"/>
      <c r="J12" s="2232"/>
      <c r="K12" s="2232"/>
      <c r="L12" s="2232"/>
      <c r="M12" s="2232"/>
      <c r="N12" s="2232"/>
      <c r="O12" s="2232"/>
      <c r="P12" s="2233"/>
    </row>
    <row r="13" spans="1:16" s="2223" customFormat="1" ht="33">
      <c r="A13" s="2230">
        <f t="shared" si="0"/>
        <v>8</v>
      </c>
      <c r="B13" s="2651"/>
      <c r="C13" s="2234" t="s">
        <v>7486</v>
      </c>
      <c r="D13" s="2232"/>
      <c r="E13" s="2232"/>
      <c r="F13" s="2232"/>
      <c r="G13" s="2232"/>
      <c r="H13" s="2232"/>
      <c r="I13" s="2232"/>
      <c r="J13" s="2232"/>
      <c r="K13" s="2232"/>
      <c r="L13" s="2232"/>
      <c r="M13" s="2232"/>
      <c r="N13" s="2232"/>
      <c r="O13" s="2232"/>
      <c r="P13" s="2233"/>
    </row>
    <row r="14" spans="1:16" s="2223" customFormat="1" ht="33">
      <c r="A14" s="2230">
        <f t="shared" si="0"/>
        <v>9</v>
      </c>
      <c r="B14" s="2651"/>
      <c r="C14" s="2234" t="s">
        <v>7487</v>
      </c>
      <c r="D14" s="2232"/>
      <c r="E14" s="2232"/>
      <c r="F14" s="2232"/>
      <c r="G14" s="2232"/>
      <c r="H14" s="2232"/>
      <c r="I14" s="2232"/>
      <c r="J14" s="2232"/>
      <c r="K14" s="2232"/>
      <c r="L14" s="2232"/>
      <c r="M14" s="2232"/>
      <c r="N14" s="2232"/>
      <c r="O14" s="2232"/>
      <c r="P14" s="2233"/>
    </row>
    <row r="15" spans="1:16" s="2223" customFormat="1" ht="16.5">
      <c r="A15" s="2230">
        <f t="shared" si="0"/>
        <v>10</v>
      </c>
      <c r="B15" s="2651"/>
      <c r="C15" s="2234" t="s">
        <v>7488</v>
      </c>
      <c r="D15" s="2232"/>
      <c r="E15" s="2232"/>
      <c r="F15" s="2232"/>
      <c r="G15" s="2232"/>
      <c r="H15" s="2232"/>
      <c r="I15" s="2232"/>
      <c r="J15" s="2232"/>
      <c r="K15" s="2232"/>
      <c r="L15" s="2232"/>
      <c r="M15" s="2232"/>
      <c r="N15" s="2232"/>
      <c r="O15" s="2232"/>
      <c r="P15" s="2233"/>
    </row>
    <row r="16" spans="1:16" s="2223" customFormat="1" ht="16.5">
      <c r="A16" s="2230">
        <f t="shared" si="0"/>
        <v>11</v>
      </c>
      <c r="B16" s="2651"/>
      <c r="C16" s="2236" t="s">
        <v>7490</v>
      </c>
      <c r="D16" s="2232"/>
      <c r="E16" s="2232"/>
      <c r="F16" s="2232"/>
      <c r="G16" s="2232"/>
      <c r="H16" s="2232"/>
      <c r="I16" s="2232"/>
      <c r="J16" s="2232"/>
      <c r="K16" s="2232"/>
      <c r="L16" s="2232"/>
      <c r="M16" s="2232"/>
      <c r="N16" s="2232"/>
      <c r="O16" s="2232"/>
      <c r="P16" s="2233"/>
    </row>
    <row r="17" spans="1:16" s="2223" customFormat="1" ht="16.5">
      <c r="A17" s="2230">
        <f t="shared" si="0"/>
        <v>12</v>
      </c>
      <c r="B17" s="2651" t="s">
        <v>7491</v>
      </c>
      <c r="C17" s="2235" t="s">
        <v>7492</v>
      </c>
      <c r="D17" s="2232"/>
      <c r="E17" s="2232"/>
      <c r="F17" s="2232"/>
      <c r="G17" s="2232"/>
      <c r="H17" s="2232"/>
      <c r="I17" s="2232"/>
      <c r="J17" s="2232"/>
      <c r="K17" s="2232"/>
      <c r="L17" s="2232"/>
      <c r="M17" s="2232"/>
      <c r="N17" s="2232"/>
      <c r="O17" s="2232"/>
      <c r="P17" s="2233"/>
    </row>
    <row r="18" spans="1:16" s="2223" customFormat="1" ht="16.5">
      <c r="A18" s="2230">
        <f t="shared" si="0"/>
        <v>13</v>
      </c>
      <c r="B18" s="2651"/>
      <c r="C18" s="2235" t="s">
        <v>7493</v>
      </c>
      <c r="D18" s="2232"/>
      <c r="E18" s="2232"/>
      <c r="F18" s="2232"/>
      <c r="G18" s="2232"/>
      <c r="H18" s="2232"/>
      <c r="I18" s="2232"/>
      <c r="J18" s="2232"/>
      <c r="K18" s="2232"/>
      <c r="L18" s="2232"/>
      <c r="M18" s="2232"/>
      <c r="N18" s="2232"/>
      <c r="O18" s="2232"/>
      <c r="P18" s="2233"/>
    </row>
    <row r="19" spans="1:16" s="2223" customFormat="1" ht="16.5">
      <c r="A19" s="2230">
        <f t="shared" si="0"/>
        <v>14</v>
      </c>
      <c r="B19" s="2651"/>
      <c r="C19" s="2235" t="s">
        <v>7494</v>
      </c>
      <c r="D19" s="2232"/>
      <c r="E19" s="2232"/>
      <c r="F19" s="2232"/>
      <c r="G19" s="2232"/>
      <c r="H19" s="2232"/>
      <c r="I19" s="2232"/>
      <c r="J19" s="2232"/>
      <c r="K19" s="2232"/>
      <c r="L19" s="2232"/>
      <c r="M19" s="2232"/>
      <c r="N19" s="2232"/>
      <c r="O19" s="2232"/>
      <c r="P19" s="2233"/>
    </row>
    <row r="20" spans="1:16" s="2223" customFormat="1" ht="16.5">
      <c r="A20" s="2230">
        <f t="shared" si="0"/>
        <v>15</v>
      </c>
      <c r="B20" s="2651"/>
      <c r="C20" s="2235" t="s">
        <v>7495</v>
      </c>
      <c r="D20" s="2232"/>
      <c r="E20" s="2232"/>
      <c r="F20" s="2232"/>
      <c r="G20" s="2232"/>
      <c r="H20" s="2232"/>
      <c r="I20" s="2232"/>
      <c r="J20" s="2232"/>
      <c r="K20" s="2232"/>
      <c r="L20" s="2232"/>
      <c r="M20" s="2232"/>
      <c r="N20" s="2232"/>
      <c r="O20" s="2232"/>
      <c r="P20" s="2233"/>
    </row>
    <row r="21" spans="1:16" s="2223" customFormat="1" ht="16.5">
      <c r="A21" s="2230">
        <f t="shared" si="0"/>
        <v>16</v>
      </c>
      <c r="B21" s="2651"/>
      <c r="C21" s="2236" t="s">
        <v>7490</v>
      </c>
      <c r="D21" s="2232"/>
      <c r="E21" s="2232"/>
      <c r="F21" s="2232"/>
      <c r="G21" s="2232"/>
      <c r="H21" s="2232"/>
      <c r="I21" s="2232"/>
      <c r="J21" s="2232"/>
      <c r="K21" s="2232"/>
      <c r="L21" s="2232"/>
      <c r="M21" s="2232"/>
      <c r="N21" s="2232"/>
      <c r="O21" s="2232"/>
      <c r="P21" s="2233"/>
    </row>
    <row r="22" spans="1:16" s="2223" customFormat="1" ht="15.75" customHeight="1">
      <c r="A22" s="2230">
        <f t="shared" si="0"/>
        <v>17</v>
      </c>
      <c r="B22" s="2690" t="s">
        <v>7496</v>
      </c>
      <c r="C22" s="2690"/>
      <c r="D22" s="2232"/>
      <c r="E22" s="2232"/>
      <c r="F22" s="2232"/>
      <c r="G22" s="2232"/>
      <c r="H22" s="2232"/>
      <c r="I22" s="2232"/>
      <c r="J22" s="2232"/>
      <c r="K22" s="2232"/>
      <c r="L22" s="2232"/>
      <c r="M22" s="2232"/>
      <c r="N22" s="2232"/>
      <c r="O22" s="2232"/>
      <c r="P22" s="2233"/>
    </row>
    <row r="23" spans="1:16" s="2223" customFormat="1" ht="15.75" customHeight="1">
      <c r="A23" s="2230">
        <f t="shared" si="0"/>
        <v>18</v>
      </c>
      <c r="B23" s="2690" t="s">
        <v>7497</v>
      </c>
      <c r="C23" s="2690"/>
      <c r="D23" s="2232"/>
      <c r="E23" s="2232"/>
      <c r="F23" s="2232"/>
      <c r="G23" s="2232"/>
      <c r="H23" s="2232"/>
      <c r="I23" s="2232"/>
      <c r="J23" s="2232"/>
      <c r="K23" s="2232"/>
      <c r="L23" s="2232"/>
      <c r="M23" s="2232"/>
      <c r="N23" s="2232"/>
      <c r="O23" s="2232"/>
      <c r="P23" s="2233"/>
    </row>
    <row r="24" spans="1:16" s="2223" customFormat="1" ht="15.75" customHeight="1">
      <c r="A24" s="2230">
        <f t="shared" si="0"/>
        <v>19</v>
      </c>
      <c r="B24" s="2688" t="s">
        <v>7498</v>
      </c>
      <c r="C24" s="2689"/>
      <c r="D24" s="2232"/>
      <c r="E24" s="2232"/>
      <c r="F24" s="2232"/>
      <c r="G24" s="2232"/>
      <c r="H24" s="2232"/>
      <c r="I24" s="2232"/>
      <c r="J24" s="2232"/>
      <c r="K24" s="2232"/>
      <c r="L24" s="2232"/>
      <c r="M24" s="2232"/>
      <c r="N24" s="2232"/>
      <c r="O24" s="2232"/>
      <c r="P24" s="2233"/>
    </row>
    <row r="25" spans="1:16" s="2223" customFormat="1" ht="15.75" customHeight="1">
      <c r="A25" s="2230">
        <f t="shared" si="0"/>
        <v>20</v>
      </c>
      <c r="B25" s="2688" t="s">
        <v>7499</v>
      </c>
      <c r="C25" s="2689"/>
      <c r="D25" s="2232"/>
      <c r="E25" s="2232"/>
      <c r="F25" s="2232"/>
      <c r="G25" s="2232"/>
      <c r="H25" s="2232"/>
      <c r="I25" s="2232"/>
      <c r="J25" s="2232"/>
      <c r="K25" s="2232"/>
      <c r="L25" s="2232"/>
      <c r="M25" s="2232"/>
      <c r="N25" s="2232"/>
      <c r="O25" s="2232"/>
      <c r="P25" s="2233"/>
    </row>
    <row r="26" spans="1:16" s="2223" customFormat="1" ht="15.75" customHeight="1">
      <c r="A26" s="2230">
        <f t="shared" si="0"/>
        <v>21</v>
      </c>
      <c r="B26" s="2691" t="s">
        <v>7500</v>
      </c>
      <c r="C26" s="2692"/>
      <c r="D26" s="2232"/>
      <c r="E26" s="2232"/>
      <c r="F26" s="2232"/>
      <c r="G26" s="2232"/>
      <c r="H26" s="2232"/>
      <c r="I26" s="2232"/>
      <c r="J26" s="2232"/>
      <c r="K26" s="2232"/>
      <c r="L26" s="2232"/>
      <c r="M26" s="2232"/>
      <c r="N26" s="2232"/>
      <c r="O26" s="2232"/>
      <c r="P26" s="2233"/>
    </row>
    <row r="27" spans="1:16" s="2223" customFormat="1" ht="15.75" customHeight="1">
      <c r="A27" s="2230">
        <f t="shared" si="0"/>
        <v>22</v>
      </c>
      <c r="B27" s="2691" t="s">
        <v>7501</v>
      </c>
      <c r="C27" s="2692"/>
      <c r="D27" s="2232"/>
      <c r="E27" s="2232"/>
      <c r="F27" s="2232"/>
      <c r="G27" s="2232"/>
      <c r="H27" s="2232"/>
      <c r="I27" s="2232"/>
      <c r="J27" s="2232"/>
      <c r="K27" s="2232"/>
      <c r="L27" s="2232"/>
      <c r="M27" s="2232"/>
      <c r="N27" s="2232"/>
      <c r="O27" s="2232"/>
      <c r="P27" s="2233"/>
    </row>
    <row r="28" spans="1:16" s="56" customFormat="1" ht="16.5">
      <c r="A28" s="2230">
        <f t="shared" si="0"/>
        <v>23</v>
      </c>
      <c r="B28" s="2685" t="s">
        <v>7502</v>
      </c>
      <c r="C28" s="2237" t="s">
        <v>2625</v>
      </c>
      <c r="D28" s="2212"/>
      <c r="E28" s="2212"/>
      <c r="F28" s="2212"/>
      <c r="G28" s="2212"/>
      <c r="H28" s="2212"/>
      <c r="I28" s="2212"/>
      <c r="J28" s="2212"/>
      <c r="K28" s="2212"/>
      <c r="L28" s="2212">
        <f>L29+L34</f>
        <v>0</v>
      </c>
      <c r="M28" s="2212"/>
      <c r="N28" s="2212"/>
      <c r="O28" s="2212"/>
      <c r="P28" s="2238"/>
    </row>
    <row r="29" spans="1:16" s="56" customFormat="1" ht="16.5">
      <c r="A29" s="2230">
        <f t="shared" si="0"/>
        <v>24</v>
      </c>
      <c r="B29" s="2686"/>
      <c r="C29" s="2239" t="s">
        <v>7503</v>
      </c>
      <c r="D29" s="2212"/>
      <c r="E29" s="2212"/>
      <c r="F29" s="2212"/>
      <c r="G29" s="2212"/>
      <c r="H29" s="2212"/>
      <c r="I29" s="2212"/>
      <c r="J29" s="2212"/>
      <c r="K29" s="2212"/>
      <c r="L29" s="2212"/>
      <c r="M29" s="2212"/>
      <c r="N29" s="2212"/>
      <c r="O29" s="2212"/>
      <c r="P29" s="2238"/>
    </row>
    <row r="30" spans="1:16" s="56" customFormat="1" ht="16.5">
      <c r="A30" s="2230">
        <f t="shared" si="0"/>
        <v>25</v>
      </c>
      <c r="B30" s="2686"/>
      <c r="C30" s="2240" t="s">
        <v>7504</v>
      </c>
      <c r="D30" s="2212"/>
      <c r="E30" s="2212"/>
      <c r="F30" s="2212"/>
      <c r="G30" s="2212"/>
      <c r="H30" s="2212"/>
      <c r="I30" s="2212"/>
      <c r="J30" s="2212"/>
      <c r="K30" s="2212"/>
      <c r="L30" s="2212"/>
      <c r="M30" s="2212"/>
      <c r="N30" s="2212"/>
      <c r="O30" s="2212"/>
      <c r="P30" s="2238"/>
    </row>
    <row r="31" spans="1:16" s="56" customFormat="1" ht="16.5">
      <c r="A31" s="2230">
        <f t="shared" si="0"/>
        <v>26</v>
      </c>
      <c r="B31" s="2686"/>
      <c r="C31" s="2241" t="s">
        <v>2626</v>
      </c>
      <c r="D31" s="2212"/>
      <c r="E31" s="2212"/>
      <c r="F31" s="2212"/>
      <c r="G31" s="2212"/>
      <c r="H31" s="2212"/>
      <c r="I31" s="2212"/>
      <c r="J31" s="2212"/>
      <c r="K31" s="2212"/>
      <c r="L31" s="2242"/>
      <c r="M31" s="2212"/>
      <c r="N31" s="2212"/>
      <c r="O31" s="2212"/>
      <c r="P31" s="2238"/>
    </row>
    <row r="32" spans="1:16" s="56" customFormat="1" ht="16.5">
      <c r="A32" s="2230">
        <f t="shared" si="0"/>
        <v>27</v>
      </c>
      <c r="B32" s="2686"/>
      <c r="C32" s="2243" t="s">
        <v>5948</v>
      </c>
      <c r="D32" s="2212"/>
      <c r="E32" s="2212"/>
      <c r="F32" s="2212"/>
      <c r="G32" s="2212"/>
      <c r="H32" s="2212"/>
      <c r="I32" s="2212"/>
      <c r="J32" s="2212"/>
      <c r="K32" s="2212"/>
      <c r="L32" s="2212"/>
      <c r="M32" s="2212"/>
      <c r="N32" s="2212"/>
      <c r="O32" s="2212"/>
      <c r="P32" s="2238"/>
    </row>
    <row r="33" spans="1:16" s="56" customFormat="1" ht="16.5">
      <c r="A33" s="2230">
        <f t="shared" si="0"/>
        <v>28</v>
      </c>
      <c r="B33" s="2686"/>
      <c r="C33" s="2240" t="s">
        <v>7505</v>
      </c>
      <c r="D33" s="2212"/>
      <c r="E33" s="2212"/>
      <c r="F33" s="2212"/>
      <c r="G33" s="2212"/>
      <c r="H33" s="2212"/>
      <c r="I33" s="2212"/>
      <c r="J33" s="2212"/>
      <c r="K33" s="2212"/>
      <c r="L33" s="2212"/>
      <c r="M33" s="2212"/>
      <c r="N33" s="2212"/>
      <c r="O33" s="2212"/>
      <c r="P33" s="2238"/>
    </row>
    <row r="34" spans="1:16" s="56" customFormat="1" ht="16.5">
      <c r="A34" s="2230">
        <f t="shared" si="0"/>
        <v>29</v>
      </c>
      <c r="B34" s="2686"/>
      <c r="C34" s="2239" t="s">
        <v>7506</v>
      </c>
      <c r="D34" s="2212"/>
      <c r="E34" s="2212"/>
      <c r="F34" s="2212"/>
      <c r="G34" s="2212"/>
      <c r="H34" s="2212"/>
      <c r="I34" s="2212"/>
      <c r="J34" s="2212"/>
      <c r="K34" s="2212"/>
      <c r="L34" s="2212">
        <f>L35+L38</f>
        <v>0</v>
      </c>
      <c r="M34" s="2212"/>
      <c r="N34" s="2212"/>
      <c r="O34" s="2212"/>
      <c r="P34" s="2238"/>
    </row>
    <row r="35" spans="1:16" s="56" customFormat="1" ht="16.5">
      <c r="A35" s="2230">
        <f t="shared" si="0"/>
        <v>30</v>
      </c>
      <c r="B35" s="2686"/>
      <c r="C35" s="2240" t="s">
        <v>7504</v>
      </c>
      <c r="D35" s="2212"/>
      <c r="E35" s="2212"/>
      <c r="F35" s="2212"/>
      <c r="G35" s="2212"/>
      <c r="H35" s="2212"/>
      <c r="I35" s="2212"/>
      <c r="J35" s="2212"/>
      <c r="K35" s="2212"/>
      <c r="L35" s="2212"/>
      <c r="M35" s="2212"/>
      <c r="N35" s="2212"/>
      <c r="O35" s="2212"/>
      <c r="P35" s="2238"/>
    </row>
    <row r="36" spans="1:16" s="56" customFormat="1" ht="16.5">
      <c r="A36" s="2230">
        <f t="shared" si="0"/>
        <v>31</v>
      </c>
      <c r="B36" s="2686"/>
      <c r="C36" s="2241" t="s">
        <v>2626</v>
      </c>
      <c r="D36" s="2212"/>
      <c r="E36" s="2212"/>
      <c r="F36" s="2212"/>
      <c r="G36" s="2212"/>
      <c r="H36" s="2212"/>
      <c r="I36" s="2212"/>
      <c r="J36" s="2212"/>
      <c r="K36" s="2212"/>
      <c r="L36" s="2242"/>
      <c r="M36" s="2212"/>
      <c r="N36" s="2212"/>
      <c r="O36" s="2212"/>
      <c r="P36" s="2238"/>
    </row>
    <row r="37" spans="1:16" s="56" customFormat="1" ht="16.5">
      <c r="A37" s="2230">
        <f t="shared" si="0"/>
        <v>32</v>
      </c>
      <c r="B37" s="2686"/>
      <c r="C37" s="2243" t="s">
        <v>5948</v>
      </c>
      <c r="D37" s="2212"/>
      <c r="E37" s="2212"/>
      <c r="F37" s="2212"/>
      <c r="G37" s="2212"/>
      <c r="H37" s="2212"/>
      <c r="I37" s="2212"/>
      <c r="J37" s="2212"/>
      <c r="K37" s="2212"/>
      <c r="L37" s="2212"/>
      <c r="M37" s="2212"/>
      <c r="N37" s="2212"/>
      <c r="O37" s="2212"/>
      <c r="P37" s="2238"/>
    </row>
    <row r="38" spans="1:16" s="56" customFormat="1" ht="16.5">
      <c r="A38" s="2230">
        <f t="shared" si="0"/>
        <v>33</v>
      </c>
      <c r="B38" s="2686"/>
      <c r="C38" s="2240" t="s">
        <v>7505</v>
      </c>
      <c r="D38" s="2212"/>
      <c r="E38" s="2212"/>
      <c r="F38" s="2212"/>
      <c r="G38" s="2212"/>
      <c r="H38" s="2212"/>
      <c r="I38" s="2212"/>
      <c r="J38" s="2212"/>
      <c r="K38" s="2212"/>
      <c r="L38" s="2212"/>
      <c r="M38" s="2212"/>
      <c r="N38" s="2212"/>
      <c r="O38" s="2212"/>
      <c r="P38" s="2238"/>
    </row>
    <row r="39" spans="1:16" s="56" customFormat="1" ht="16.5">
      <c r="A39" s="2230">
        <f t="shared" si="0"/>
        <v>34</v>
      </c>
      <c r="B39" s="2686"/>
      <c r="C39" s="2244" t="s">
        <v>2627</v>
      </c>
      <c r="D39" s="2212"/>
      <c r="E39" s="2212"/>
      <c r="F39" s="2212"/>
      <c r="G39" s="2212"/>
      <c r="H39" s="2212"/>
      <c r="I39" s="2212"/>
      <c r="J39" s="2212"/>
      <c r="K39" s="2212"/>
      <c r="L39" s="2212"/>
      <c r="M39" s="2212"/>
      <c r="N39" s="2212"/>
      <c r="O39" s="2212"/>
      <c r="P39" s="2238"/>
    </row>
    <row r="40" spans="1:16" s="56" customFormat="1" ht="16.5">
      <c r="A40" s="2230">
        <f t="shared" si="0"/>
        <v>35</v>
      </c>
      <c r="B40" s="2686"/>
      <c r="C40" s="2239" t="s">
        <v>7504</v>
      </c>
      <c r="D40" s="2212"/>
      <c r="E40" s="2212"/>
      <c r="F40" s="2212"/>
      <c r="G40" s="2212"/>
      <c r="H40" s="2212"/>
      <c r="I40" s="2212"/>
      <c r="J40" s="2212"/>
      <c r="K40" s="2212"/>
      <c r="L40" s="2212"/>
      <c r="M40" s="2212"/>
      <c r="N40" s="2212"/>
      <c r="O40" s="2212"/>
      <c r="P40" s="2238"/>
    </row>
    <row r="41" spans="1:16" s="56" customFormat="1" ht="16.5">
      <c r="A41" s="2230">
        <f t="shared" si="0"/>
        <v>36</v>
      </c>
      <c r="B41" s="2686"/>
      <c r="C41" s="2245" t="s">
        <v>2626</v>
      </c>
      <c r="D41" s="2212"/>
      <c r="E41" s="2212"/>
      <c r="F41" s="2212"/>
      <c r="G41" s="2212"/>
      <c r="H41" s="2212"/>
      <c r="I41" s="2212"/>
      <c r="J41" s="2212"/>
      <c r="K41" s="2212"/>
      <c r="L41" s="2242"/>
      <c r="M41" s="2212"/>
      <c r="N41" s="2212"/>
      <c r="O41" s="2212"/>
      <c r="P41" s="2238"/>
    </row>
    <row r="42" spans="1:16" s="56" customFormat="1" ht="16.5">
      <c r="A42" s="2230">
        <f t="shared" si="0"/>
        <v>37</v>
      </c>
      <c r="B42" s="2686"/>
      <c r="C42" s="2240" t="s">
        <v>5948</v>
      </c>
      <c r="D42" s="2212"/>
      <c r="E42" s="2212"/>
      <c r="F42" s="2212"/>
      <c r="G42" s="2212"/>
      <c r="H42" s="2212"/>
      <c r="I42" s="2212"/>
      <c r="J42" s="2212"/>
      <c r="K42" s="2212"/>
      <c r="L42" s="2212"/>
      <c r="M42" s="2212"/>
      <c r="N42" s="2212"/>
      <c r="O42" s="2212"/>
      <c r="P42" s="2238"/>
    </row>
    <row r="43" spans="1:16" s="56" customFormat="1" ht="16.5">
      <c r="A43" s="2230">
        <f t="shared" si="0"/>
        <v>38</v>
      </c>
      <c r="B43" s="2686"/>
      <c r="C43" s="2239" t="s">
        <v>7505</v>
      </c>
      <c r="D43" s="2212"/>
      <c r="E43" s="2212"/>
      <c r="F43" s="2212"/>
      <c r="G43" s="2212"/>
      <c r="H43" s="2212"/>
      <c r="I43" s="2212"/>
      <c r="J43" s="2212"/>
      <c r="K43" s="2212"/>
      <c r="L43" s="2212"/>
      <c r="M43" s="2212"/>
      <c r="N43" s="2212"/>
      <c r="O43" s="2212"/>
      <c r="P43" s="2238"/>
    </row>
    <row r="44" spans="1:16" s="56" customFormat="1" ht="16.5">
      <c r="A44" s="2230">
        <f t="shared" si="0"/>
        <v>39</v>
      </c>
      <c r="B44" s="2687"/>
      <c r="C44" s="2246" t="s">
        <v>7507</v>
      </c>
      <c r="D44" s="2212"/>
      <c r="E44" s="2212"/>
      <c r="F44" s="2212"/>
      <c r="G44" s="2212"/>
      <c r="H44" s="2212"/>
      <c r="I44" s="2212"/>
      <c r="J44" s="2212"/>
      <c r="K44" s="2212"/>
      <c r="L44" s="2212"/>
      <c r="M44" s="2212"/>
      <c r="N44" s="2212"/>
      <c r="O44" s="2212"/>
      <c r="P44" s="2238"/>
    </row>
    <row r="45" spans="1:16" s="56" customFormat="1" ht="15.75" customHeight="1">
      <c r="A45" s="2230">
        <f t="shared" si="0"/>
        <v>40</v>
      </c>
      <c r="B45" s="2688" t="s">
        <v>7508</v>
      </c>
      <c r="C45" s="2689"/>
      <c r="D45" s="2212"/>
      <c r="E45" s="2212"/>
      <c r="F45" s="2212"/>
      <c r="G45" s="2212"/>
      <c r="H45" s="2212"/>
      <c r="I45" s="2212"/>
      <c r="J45" s="2212"/>
      <c r="K45" s="2212"/>
      <c r="L45" s="2212"/>
      <c r="M45" s="2212"/>
      <c r="N45" s="2212"/>
      <c r="O45" s="2212"/>
      <c r="P45" s="2238"/>
    </row>
    <row r="46" spans="1:16" s="56" customFormat="1" ht="16.5">
      <c r="A46" s="2247" t="s">
        <v>5958</v>
      </c>
      <c r="B46" s="692"/>
      <c r="C46" s="81"/>
      <c r="D46" s="81"/>
      <c r="E46" s="81"/>
      <c r="F46" s="81"/>
      <c r="G46" s="81"/>
      <c r="H46" s="81"/>
      <c r="I46" s="81"/>
      <c r="J46" s="81"/>
      <c r="K46" s="81"/>
      <c r="L46" s="81"/>
      <c r="M46" s="81"/>
      <c r="N46" s="81"/>
      <c r="O46" s="81"/>
      <c r="P46" s="81"/>
    </row>
    <row r="47" spans="1:16" s="56" customFormat="1" ht="16.5">
      <c r="A47" s="2248">
        <v>1</v>
      </c>
      <c r="B47" s="2249" t="s">
        <v>7509</v>
      </c>
      <c r="C47" s="2250"/>
      <c r="D47" s="2250"/>
      <c r="E47" s="2250"/>
      <c r="F47" s="2250"/>
      <c r="G47" s="2250"/>
      <c r="H47" s="2250"/>
      <c r="I47" s="2250"/>
      <c r="J47" s="2250"/>
      <c r="K47" s="2250"/>
      <c r="L47" s="2250"/>
      <c r="M47" s="2250"/>
      <c r="N47" s="2250"/>
      <c r="O47" s="2250"/>
      <c r="P47" s="2250"/>
    </row>
    <row r="48" spans="1:16" s="56" customFormat="1" ht="16.5">
      <c r="A48" s="2248">
        <v>2</v>
      </c>
      <c r="B48" s="692" t="s">
        <v>7510</v>
      </c>
      <c r="C48" s="2250"/>
      <c r="D48" s="2250"/>
      <c r="E48" s="2250"/>
      <c r="F48" s="2250"/>
      <c r="G48" s="2250"/>
      <c r="H48" s="2250"/>
      <c r="I48" s="2250"/>
      <c r="J48" s="2250"/>
      <c r="K48" s="2250"/>
      <c r="L48" s="2250"/>
      <c r="M48" s="2250"/>
      <c r="N48" s="2250"/>
      <c r="O48" s="2250"/>
      <c r="P48" s="2250"/>
    </row>
    <row r="49" spans="1:2">
      <c r="A49" s="2248"/>
      <c r="B49" s="693"/>
    </row>
    <row r="50" spans="1:2">
      <c r="B50" s="693"/>
    </row>
    <row r="51" spans="1:2">
      <c r="B51" s="693"/>
    </row>
  </sheetData>
  <mergeCells count="14">
    <mergeCell ref="A3:A5"/>
    <mergeCell ref="B3:C4"/>
    <mergeCell ref="P3:P4"/>
    <mergeCell ref="B5:C5"/>
    <mergeCell ref="B26:C26"/>
    <mergeCell ref="B28:B44"/>
    <mergeCell ref="B45:C45"/>
    <mergeCell ref="B6:B16"/>
    <mergeCell ref="B17:B21"/>
    <mergeCell ref="B22:C22"/>
    <mergeCell ref="B23:C23"/>
    <mergeCell ref="B24:C24"/>
    <mergeCell ref="B25:C25"/>
    <mergeCell ref="B27:C27"/>
  </mergeCells>
  <phoneticPr fontId="30"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49" orientation="landscape"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tabColor rgb="FFFFC000"/>
    <pageSetUpPr fitToPage="1"/>
  </sheetPr>
  <dimension ref="A1:AC30"/>
  <sheetViews>
    <sheetView topLeftCell="A16" zoomScaleNormal="100" workbookViewId="0">
      <selection activeCell="B21" sqref="B21"/>
    </sheetView>
  </sheetViews>
  <sheetFormatPr defaultColWidth="15.625" defaultRowHeight="15.75"/>
  <cols>
    <col min="1" max="1" width="5.625" style="2198" customWidth="1"/>
    <col min="2" max="16384" width="15.625" style="2198"/>
  </cols>
  <sheetData>
    <row r="1" spans="1:28" ht="16.5">
      <c r="A1" s="2196" t="s">
        <v>2635</v>
      </c>
      <c r="B1" s="82"/>
      <c r="C1" s="82"/>
      <c r="D1" s="82"/>
      <c r="E1" s="82"/>
      <c r="F1" s="82"/>
      <c r="G1" s="82"/>
      <c r="H1" s="82"/>
      <c r="I1" s="82"/>
      <c r="J1" s="82"/>
      <c r="K1" s="82"/>
      <c r="L1" s="82"/>
      <c r="M1" s="82"/>
      <c r="N1" s="82"/>
      <c r="O1" s="82"/>
      <c r="P1" s="82"/>
      <c r="Q1" s="82"/>
      <c r="R1" s="82"/>
      <c r="S1" s="82"/>
      <c r="T1" s="82"/>
      <c r="U1" s="82"/>
      <c r="V1" s="82"/>
      <c r="W1" s="82"/>
      <c r="X1" s="82"/>
      <c r="Y1" s="82"/>
      <c r="Z1" s="2197"/>
    </row>
    <row r="2" spans="1:28" ht="16.5">
      <c r="A2" s="2199" t="s">
        <v>7438</v>
      </c>
      <c r="B2" s="82"/>
      <c r="C2" s="82"/>
      <c r="D2" s="82"/>
      <c r="E2" s="82"/>
      <c r="F2" s="82"/>
      <c r="G2" s="82"/>
      <c r="H2" s="82"/>
      <c r="I2" s="82"/>
      <c r="J2" s="82"/>
      <c r="K2" s="82"/>
      <c r="L2" s="82"/>
      <c r="M2" s="82"/>
      <c r="N2" s="82"/>
      <c r="O2" s="82"/>
      <c r="P2" s="82"/>
      <c r="Q2" s="82"/>
      <c r="R2" s="82"/>
      <c r="S2" s="82"/>
      <c r="T2" s="82"/>
      <c r="U2" s="82"/>
      <c r="W2" s="82"/>
      <c r="X2" s="82"/>
      <c r="Y2" s="82"/>
      <c r="Z2" s="2197"/>
      <c r="AB2" s="2200" t="s">
        <v>7439</v>
      </c>
    </row>
    <row r="3" spans="1:28" ht="15.75" customHeight="1">
      <c r="A3" s="2693" t="s">
        <v>5914</v>
      </c>
      <c r="B3" s="2693" t="s">
        <v>7440</v>
      </c>
      <c r="C3" s="2693" t="s">
        <v>7441</v>
      </c>
      <c r="D3" s="2693" t="s">
        <v>7442</v>
      </c>
      <c r="E3" s="2693" t="s">
        <v>5917</v>
      </c>
      <c r="F3" s="2693" t="s">
        <v>7443</v>
      </c>
      <c r="G3" s="2693"/>
      <c r="H3" s="2693"/>
      <c r="I3" s="2693" t="s">
        <v>5918</v>
      </c>
      <c r="J3" s="2693" t="s">
        <v>7444</v>
      </c>
      <c r="K3" s="2693" t="s">
        <v>7445</v>
      </c>
      <c r="L3" s="2693"/>
      <c r="M3" s="2693"/>
      <c r="N3" s="2693"/>
      <c r="O3" s="2693" t="s">
        <v>7446</v>
      </c>
      <c r="P3" s="2693" t="s">
        <v>7447</v>
      </c>
      <c r="Q3" s="2693" t="s">
        <v>7448</v>
      </c>
      <c r="R3" s="2693" t="s">
        <v>7449</v>
      </c>
      <c r="S3" s="2693" t="s">
        <v>7450</v>
      </c>
      <c r="T3" s="2695" t="s">
        <v>7451</v>
      </c>
      <c r="U3" s="2693" t="s">
        <v>7452</v>
      </c>
      <c r="V3" s="2648" t="s">
        <v>7453</v>
      </c>
      <c r="W3" s="2648"/>
      <c r="X3" s="2693" t="s">
        <v>7454</v>
      </c>
      <c r="Y3" s="2693" t="s">
        <v>5931</v>
      </c>
      <c r="Z3" s="2647" t="s">
        <v>7455</v>
      </c>
      <c r="AA3" s="2647" t="s">
        <v>7456</v>
      </c>
      <c r="AB3" s="2693" t="s">
        <v>3809</v>
      </c>
    </row>
    <row r="4" spans="1:28" ht="33">
      <c r="A4" s="2693"/>
      <c r="B4" s="2693"/>
      <c r="C4" s="2693"/>
      <c r="D4" s="2693"/>
      <c r="E4" s="2693"/>
      <c r="F4" s="2201" t="s">
        <v>5932</v>
      </c>
      <c r="G4" s="2201" t="s">
        <v>5933</v>
      </c>
      <c r="H4" s="2201" t="s">
        <v>7457</v>
      </c>
      <c r="I4" s="2693"/>
      <c r="J4" s="2693"/>
      <c r="K4" s="2201" t="s">
        <v>5932</v>
      </c>
      <c r="L4" s="2201" t="s">
        <v>5933</v>
      </c>
      <c r="M4" s="2201" t="s">
        <v>7458</v>
      </c>
      <c r="N4" s="2201" t="s">
        <v>7459</v>
      </c>
      <c r="O4" s="2693"/>
      <c r="P4" s="2693"/>
      <c r="Q4" s="2693"/>
      <c r="R4" s="2693"/>
      <c r="S4" s="2693"/>
      <c r="T4" s="2695"/>
      <c r="U4" s="2693"/>
      <c r="V4" s="2177" t="s">
        <v>7460</v>
      </c>
      <c r="W4" s="2177" t="s">
        <v>7461</v>
      </c>
      <c r="X4" s="2693"/>
      <c r="Y4" s="2693"/>
      <c r="Z4" s="2647"/>
      <c r="AA4" s="2647"/>
      <c r="AB4" s="2693"/>
    </row>
    <row r="5" spans="1:28">
      <c r="A5" s="2693"/>
      <c r="B5" s="2202" t="s">
        <v>66</v>
      </c>
      <c r="C5" s="2202" t="s">
        <v>67</v>
      </c>
      <c r="D5" s="2202" t="s">
        <v>68</v>
      </c>
      <c r="E5" s="2202" t="s">
        <v>69</v>
      </c>
      <c r="F5" s="2202" t="s">
        <v>70</v>
      </c>
      <c r="G5" s="2202" t="s">
        <v>71</v>
      </c>
      <c r="H5" s="2202" t="s">
        <v>72</v>
      </c>
      <c r="I5" s="2202" t="s">
        <v>73</v>
      </c>
      <c r="J5" s="2202" t="s">
        <v>74</v>
      </c>
      <c r="K5" s="2202" t="s">
        <v>75</v>
      </c>
      <c r="L5" s="2202" t="s">
        <v>234</v>
      </c>
      <c r="M5" s="2202" t="s">
        <v>235</v>
      </c>
      <c r="N5" s="2202" t="s">
        <v>285</v>
      </c>
      <c r="O5" s="2202" t="s">
        <v>286</v>
      </c>
      <c r="P5" s="2202" t="s">
        <v>287</v>
      </c>
      <c r="Q5" s="2202" t="s">
        <v>288</v>
      </c>
      <c r="R5" s="2202" t="s">
        <v>289</v>
      </c>
      <c r="S5" s="2202" t="s">
        <v>138</v>
      </c>
      <c r="T5" s="2202" t="s">
        <v>139</v>
      </c>
      <c r="U5" s="2202" t="s">
        <v>140</v>
      </c>
      <c r="V5" s="2203" t="s">
        <v>479</v>
      </c>
      <c r="W5" s="2202" t="s">
        <v>142</v>
      </c>
      <c r="X5" s="2202" t="s">
        <v>252</v>
      </c>
      <c r="Y5" s="2202" t="s">
        <v>253</v>
      </c>
      <c r="Z5" s="2202" t="s">
        <v>254</v>
      </c>
      <c r="AA5" s="2202" t="s">
        <v>255</v>
      </c>
      <c r="AB5" s="2202" t="s">
        <v>256</v>
      </c>
    </row>
    <row r="6" spans="1:28">
      <c r="A6" s="2204">
        <v>1</v>
      </c>
      <c r="B6" s="2205"/>
      <c r="C6" s="2206"/>
      <c r="D6" s="2206"/>
      <c r="E6" s="2206"/>
      <c r="F6" s="2205"/>
      <c r="G6" s="2206"/>
      <c r="H6" s="2206"/>
      <c r="I6" s="2206"/>
      <c r="J6" s="2206"/>
      <c r="K6" s="2205"/>
      <c r="L6" s="2206"/>
      <c r="M6" s="2206"/>
      <c r="N6" s="2206"/>
      <c r="O6" s="2206"/>
      <c r="P6" s="2207"/>
      <c r="Q6" s="2207"/>
      <c r="R6" s="2207"/>
      <c r="S6" s="2207"/>
      <c r="T6" s="2207"/>
      <c r="U6" s="2207"/>
      <c r="V6" s="2208"/>
      <c r="W6" s="2207"/>
      <c r="X6" s="2207"/>
      <c r="Y6" s="2206"/>
      <c r="Z6" s="2209"/>
      <c r="AA6" s="2209"/>
      <c r="AB6" s="2206"/>
    </row>
    <row r="7" spans="1:28">
      <c r="A7" s="2204">
        <v>2</v>
      </c>
      <c r="B7" s="2205"/>
      <c r="C7" s="2206"/>
      <c r="D7" s="2206"/>
      <c r="E7" s="2206"/>
      <c r="F7" s="2205"/>
      <c r="G7" s="2206"/>
      <c r="H7" s="2206"/>
      <c r="I7" s="2206"/>
      <c r="J7" s="2206"/>
      <c r="K7" s="2205"/>
      <c r="L7" s="2206"/>
      <c r="M7" s="2206"/>
      <c r="N7" s="2206"/>
      <c r="O7" s="2206"/>
      <c r="P7" s="2207"/>
      <c r="Q7" s="2207"/>
      <c r="R7" s="2207"/>
      <c r="S7" s="2207"/>
      <c r="T7" s="2207"/>
      <c r="U7" s="2207"/>
      <c r="V7" s="2208"/>
      <c r="W7" s="2207"/>
      <c r="X7" s="2207"/>
      <c r="Y7" s="2206"/>
      <c r="Z7" s="2209"/>
      <c r="AA7" s="2209"/>
      <c r="AB7" s="2206"/>
    </row>
    <row r="8" spans="1:28">
      <c r="A8" s="2204">
        <v>3</v>
      </c>
      <c r="B8" s="2205"/>
      <c r="C8" s="2206"/>
      <c r="D8" s="2206"/>
      <c r="E8" s="2206"/>
      <c r="F8" s="2205"/>
      <c r="G8" s="2206"/>
      <c r="H8" s="2206"/>
      <c r="I8" s="2206"/>
      <c r="J8" s="2206"/>
      <c r="K8" s="2205"/>
      <c r="L8" s="2206"/>
      <c r="M8" s="2206"/>
      <c r="N8" s="2206"/>
      <c r="O8" s="2206"/>
      <c r="P8" s="2207"/>
      <c r="Q8" s="2207"/>
      <c r="R8" s="2207"/>
      <c r="S8" s="2207"/>
      <c r="T8" s="2207"/>
      <c r="U8" s="2207"/>
      <c r="V8" s="2208"/>
      <c r="W8" s="2207"/>
      <c r="X8" s="2207"/>
      <c r="Y8" s="2206"/>
      <c r="Z8" s="2209"/>
      <c r="AA8" s="2209"/>
      <c r="AB8" s="2206"/>
    </row>
    <row r="9" spans="1:28">
      <c r="A9" s="2204">
        <v>4</v>
      </c>
      <c r="B9" s="2205"/>
      <c r="C9" s="2206"/>
      <c r="D9" s="2206"/>
      <c r="E9" s="2206"/>
      <c r="F9" s="2205"/>
      <c r="G9" s="2206"/>
      <c r="H9" s="2206"/>
      <c r="I9" s="2206"/>
      <c r="J9" s="2206"/>
      <c r="K9" s="2205"/>
      <c r="L9" s="2206"/>
      <c r="M9" s="2206"/>
      <c r="N9" s="2206"/>
      <c r="O9" s="2206"/>
      <c r="P9" s="2207"/>
      <c r="Q9" s="2207"/>
      <c r="R9" s="2207"/>
      <c r="S9" s="2207"/>
      <c r="T9" s="2207"/>
      <c r="U9" s="2207"/>
      <c r="V9" s="2208"/>
      <c r="W9" s="2207"/>
      <c r="X9" s="2207"/>
      <c r="Y9" s="2206"/>
      <c r="Z9" s="2209"/>
      <c r="AA9" s="2209"/>
      <c r="AB9" s="2206"/>
    </row>
    <row r="10" spans="1:28">
      <c r="A10" s="2204">
        <v>5</v>
      </c>
      <c r="B10" s="2205"/>
      <c r="C10" s="2206"/>
      <c r="D10" s="2206"/>
      <c r="E10" s="2206"/>
      <c r="F10" s="2205"/>
      <c r="G10" s="2206"/>
      <c r="H10" s="2206"/>
      <c r="I10" s="2206"/>
      <c r="J10" s="2206"/>
      <c r="K10" s="2205"/>
      <c r="L10" s="2206"/>
      <c r="M10" s="2206"/>
      <c r="N10" s="2206"/>
      <c r="O10" s="2206"/>
      <c r="P10" s="2207"/>
      <c r="Q10" s="2207"/>
      <c r="R10" s="2207"/>
      <c r="S10" s="2207"/>
      <c r="T10" s="2207"/>
      <c r="U10" s="2207"/>
      <c r="V10" s="2208"/>
      <c r="W10" s="2207"/>
      <c r="X10" s="2207"/>
      <c r="Y10" s="2206"/>
      <c r="Z10" s="2209"/>
      <c r="AA10" s="2209"/>
      <c r="AB10" s="2206"/>
    </row>
    <row r="11" spans="1:28">
      <c r="A11" s="2204">
        <v>6</v>
      </c>
      <c r="B11" s="2205"/>
      <c r="C11" s="2206"/>
      <c r="D11" s="2206"/>
      <c r="E11" s="2206"/>
      <c r="F11" s="2205"/>
      <c r="G11" s="2206"/>
      <c r="H11" s="2206"/>
      <c r="I11" s="2206"/>
      <c r="J11" s="2206"/>
      <c r="K11" s="2205"/>
      <c r="L11" s="2206"/>
      <c r="M11" s="2206"/>
      <c r="N11" s="2206"/>
      <c r="O11" s="2206"/>
      <c r="P11" s="2207"/>
      <c r="Q11" s="2207"/>
      <c r="R11" s="2207"/>
      <c r="S11" s="2207"/>
      <c r="T11" s="2207"/>
      <c r="U11" s="2207"/>
      <c r="V11" s="2208"/>
      <c r="W11" s="2207"/>
      <c r="X11" s="2207"/>
      <c r="Y11" s="2206"/>
      <c r="Z11" s="2209"/>
      <c r="AA11" s="2209"/>
      <c r="AB11" s="2206"/>
    </row>
    <row r="12" spans="1:28">
      <c r="A12" s="2204">
        <v>7</v>
      </c>
      <c r="B12" s="2205"/>
      <c r="C12" s="2206"/>
      <c r="D12" s="2206"/>
      <c r="E12" s="2206"/>
      <c r="F12" s="2205"/>
      <c r="G12" s="2206"/>
      <c r="H12" s="2206"/>
      <c r="I12" s="2206"/>
      <c r="J12" s="2206"/>
      <c r="K12" s="2205"/>
      <c r="L12" s="2206"/>
      <c r="M12" s="2206"/>
      <c r="N12" s="2206"/>
      <c r="O12" s="2206"/>
      <c r="P12" s="2207"/>
      <c r="Q12" s="2207"/>
      <c r="R12" s="2207"/>
      <c r="S12" s="2207"/>
      <c r="T12" s="2207"/>
      <c r="U12" s="2207"/>
      <c r="V12" s="2208"/>
      <c r="W12" s="2207"/>
      <c r="X12" s="2207"/>
      <c r="Y12" s="2206"/>
      <c r="Z12" s="2209"/>
      <c r="AA12" s="2209"/>
      <c r="AB12" s="2206"/>
    </row>
    <row r="13" spans="1:28">
      <c r="A13" s="2204">
        <v>8</v>
      </c>
      <c r="B13" s="2205"/>
      <c r="C13" s="2206"/>
      <c r="D13" s="2206"/>
      <c r="E13" s="2206"/>
      <c r="F13" s="2205"/>
      <c r="G13" s="2206"/>
      <c r="H13" s="2206"/>
      <c r="I13" s="2206"/>
      <c r="J13" s="2206"/>
      <c r="K13" s="2205"/>
      <c r="L13" s="2206"/>
      <c r="M13" s="2206"/>
      <c r="N13" s="2206"/>
      <c r="O13" s="2206"/>
      <c r="P13" s="2207"/>
      <c r="Q13" s="2207"/>
      <c r="R13" s="2207"/>
      <c r="S13" s="2207"/>
      <c r="T13" s="2207"/>
      <c r="U13" s="2207"/>
      <c r="V13" s="2208"/>
      <c r="W13" s="2207"/>
      <c r="X13" s="2207"/>
      <c r="Y13" s="2206"/>
      <c r="Z13" s="2209"/>
      <c r="AA13" s="2209"/>
      <c r="AB13" s="2206"/>
    </row>
    <row r="14" spans="1:28">
      <c r="A14" s="2204">
        <v>9</v>
      </c>
      <c r="B14" s="2205"/>
      <c r="C14" s="2206"/>
      <c r="D14" s="2206"/>
      <c r="E14" s="2206"/>
      <c r="F14" s="2205"/>
      <c r="G14" s="2206"/>
      <c r="H14" s="2206"/>
      <c r="I14" s="2206"/>
      <c r="J14" s="2206"/>
      <c r="K14" s="2205"/>
      <c r="L14" s="2206"/>
      <c r="M14" s="2206"/>
      <c r="N14" s="2206"/>
      <c r="O14" s="2206"/>
      <c r="P14" s="2207"/>
      <c r="Q14" s="2207"/>
      <c r="R14" s="2207"/>
      <c r="S14" s="2207"/>
      <c r="T14" s="2207"/>
      <c r="U14" s="2207"/>
      <c r="V14" s="2208"/>
      <c r="W14" s="2207"/>
      <c r="X14" s="2207"/>
      <c r="Y14" s="2206"/>
      <c r="Z14" s="2209"/>
      <c r="AA14" s="2209"/>
      <c r="AB14" s="2206"/>
    </row>
    <row r="15" spans="1:28">
      <c r="A15" s="2204">
        <v>10</v>
      </c>
      <c r="B15" s="2205"/>
      <c r="C15" s="2206"/>
      <c r="D15" s="2206"/>
      <c r="E15" s="2206"/>
      <c r="F15" s="2205"/>
      <c r="G15" s="2206"/>
      <c r="H15" s="2206"/>
      <c r="I15" s="2206"/>
      <c r="J15" s="2206"/>
      <c r="K15" s="2205"/>
      <c r="L15" s="2206"/>
      <c r="M15" s="2206"/>
      <c r="N15" s="2206"/>
      <c r="O15" s="2206"/>
      <c r="P15" s="2207"/>
      <c r="Q15" s="2207"/>
      <c r="R15" s="2207"/>
      <c r="S15" s="2207"/>
      <c r="T15" s="2207"/>
      <c r="U15" s="2207"/>
      <c r="V15" s="2208"/>
      <c r="W15" s="2207"/>
      <c r="X15" s="2207"/>
      <c r="Y15" s="2206"/>
      <c r="Z15" s="2209"/>
      <c r="AA15" s="2209"/>
      <c r="AB15" s="2206"/>
    </row>
    <row r="16" spans="1:28" ht="16.5">
      <c r="A16" s="2204">
        <v>11</v>
      </c>
      <c r="B16" s="2694" t="s">
        <v>2665</v>
      </c>
      <c r="C16" s="2210" t="s">
        <v>2649</v>
      </c>
      <c r="D16" s="2211"/>
      <c r="E16" s="2211"/>
      <c r="F16" s="2211"/>
      <c r="G16" s="2211"/>
      <c r="H16" s="2211"/>
      <c r="I16" s="2211"/>
      <c r="J16" s="2211"/>
      <c r="K16" s="2211"/>
      <c r="L16" s="2211"/>
      <c r="M16" s="2211"/>
      <c r="N16" s="2211"/>
      <c r="O16" s="2211"/>
      <c r="P16" s="2211"/>
      <c r="Q16" s="2211"/>
      <c r="R16" s="2211"/>
      <c r="S16" s="2211"/>
      <c r="T16" s="2212">
        <f>SUMIF($D$6:$D$15,"A",T6:T15)</f>
        <v>0</v>
      </c>
      <c r="U16" s="2212">
        <f>SUMIF($D$6:$D$15,"A",U6:U15)</f>
        <v>0</v>
      </c>
      <c r="V16" s="2211"/>
      <c r="W16" s="2211"/>
      <c r="X16" s="2211"/>
      <c r="Y16" s="2211"/>
      <c r="Z16" s="2212">
        <f>SUMIF($D$6:$D$15,"A",Z6:Z15)</f>
        <v>0</v>
      </c>
      <c r="AA16" s="2212">
        <f>SUMIF($D$6:$D$15,"A",AA6:AA15)</f>
        <v>0</v>
      </c>
      <c r="AB16" s="2211"/>
    </row>
    <row r="17" spans="1:29" ht="33">
      <c r="A17" s="2204">
        <v>12</v>
      </c>
      <c r="B17" s="2694"/>
      <c r="C17" s="2213" t="s">
        <v>2666</v>
      </c>
      <c r="D17" s="2211"/>
      <c r="E17" s="2211"/>
      <c r="F17" s="2211"/>
      <c r="G17" s="2211"/>
      <c r="H17" s="2211"/>
      <c r="I17" s="2211"/>
      <c r="J17" s="2211"/>
      <c r="K17" s="2211"/>
      <c r="L17" s="2211"/>
      <c r="M17" s="2211"/>
      <c r="N17" s="2211"/>
      <c r="O17" s="2211"/>
      <c r="P17" s="2211"/>
      <c r="Q17" s="2211"/>
      <c r="R17" s="2211"/>
      <c r="S17" s="2211"/>
      <c r="T17" s="2212">
        <f>SUMIF($D$6:$D$15,"C",T6:T15)</f>
        <v>0</v>
      </c>
      <c r="U17" s="2212">
        <f>SUMIF($D$6:$D$15,"C",U6:U15)</f>
        <v>0</v>
      </c>
      <c r="V17" s="2211"/>
      <c r="W17" s="2211"/>
      <c r="X17" s="2211"/>
      <c r="Y17" s="2211"/>
      <c r="Z17" s="2212">
        <f>SUMIF($D$6:$D$15,"C",Z6:Z15)</f>
        <v>0</v>
      </c>
      <c r="AA17" s="2212">
        <f>SUMIF($D$6:$D$15,"C",AA6:AA15)</f>
        <v>0</v>
      </c>
      <c r="AB17" s="2211"/>
    </row>
    <row r="18" spans="1:29" ht="16.5">
      <c r="A18" s="2214" t="s">
        <v>7462</v>
      </c>
      <c r="B18" s="37"/>
      <c r="C18" s="82"/>
      <c r="D18" s="82"/>
      <c r="E18" s="82"/>
      <c r="F18" s="82"/>
      <c r="G18" s="82"/>
      <c r="H18" s="82"/>
      <c r="I18" s="82"/>
      <c r="J18" s="82"/>
      <c r="K18" s="82"/>
      <c r="L18" s="82"/>
      <c r="M18" s="82"/>
      <c r="N18" s="82"/>
      <c r="O18" s="82"/>
      <c r="P18" s="82"/>
      <c r="Q18" s="82"/>
      <c r="R18" s="82"/>
      <c r="S18" s="2215"/>
      <c r="T18" s="2215"/>
      <c r="U18" s="2215"/>
      <c r="V18" s="82"/>
      <c r="W18" s="82"/>
      <c r="X18" s="2215"/>
      <c r="Y18" s="2215"/>
      <c r="Z18" s="2197"/>
    </row>
    <row r="19" spans="1:29" ht="16.5">
      <c r="A19" s="551">
        <v>1</v>
      </c>
      <c r="B19" s="542" t="s">
        <v>7463</v>
      </c>
      <c r="C19" s="2216"/>
      <c r="D19" s="2216"/>
      <c r="E19" s="2216"/>
      <c r="F19" s="2216"/>
      <c r="G19" s="2216"/>
      <c r="H19" s="2216"/>
      <c r="I19" s="2216"/>
      <c r="J19" s="2216"/>
      <c r="K19" s="2216"/>
      <c r="L19" s="2216"/>
      <c r="M19" s="2216"/>
      <c r="N19" s="2216"/>
      <c r="O19" s="2216"/>
      <c r="P19" s="2216"/>
      <c r="Q19" s="2216"/>
      <c r="R19" s="2216"/>
      <c r="S19" s="2217"/>
      <c r="T19" s="2217"/>
      <c r="U19" s="2217"/>
      <c r="V19" s="2217"/>
      <c r="W19" s="2217"/>
      <c r="X19" s="2217"/>
      <c r="Y19" s="2217"/>
      <c r="Z19" s="2197"/>
    </row>
    <row r="20" spans="1:29" ht="16.5">
      <c r="A20" s="551">
        <v>2</v>
      </c>
      <c r="B20" s="2559" t="s">
        <v>8022</v>
      </c>
      <c r="C20" s="2216"/>
      <c r="D20" s="2216"/>
      <c r="E20" s="2216"/>
      <c r="F20" s="2216"/>
      <c r="G20" s="2216"/>
      <c r="H20" s="2216"/>
      <c r="I20" s="2216"/>
      <c r="J20" s="2216"/>
      <c r="K20" s="2216"/>
      <c r="L20" s="2216"/>
      <c r="M20" s="2216"/>
      <c r="N20" s="2216"/>
      <c r="O20" s="2216"/>
      <c r="P20" s="2216"/>
      <c r="Q20" s="2216"/>
      <c r="R20" s="2216"/>
      <c r="S20" s="2217"/>
      <c r="T20" s="2217"/>
      <c r="U20" s="2217"/>
      <c r="V20" s="2217"/>
      <c r="W20" s="2217"/>
      <c r="X20" s="2217"/>
      <c r="Y20" s="2217"/>
      <c r="Z20" s="2197"/>
    </row>
    <row r="21" spans="1:29" ht="16.5">
      <c r="A21" s="551"/>
      <c r="B21" s="2218" t="s">
        <v>8042</v>
      </c>
      <c r="C21" s="2216"/>
      <c r="D21" s="2216"/>
      <c r="E21" s="2216"/>
      <c r="F21" s="2216"/>
      <c r="G21" s="2216"/>
      <c r="H21" s="2216"/>
      <c r="I21" s="2216"/>
      <c r="J21" s="2216"/>
      <c r="K21" s="2216"/>
      <c r="L21" s="2216"/>
      <c r="M21" s="2216"/>
      <c r="N21" s="2216"/>
      <c r="O21" s="2216"/>
      <c r="P21" s="2216"/>
      <c r="Q21" s="2216"/>
      <c r="R21" s="2216"/>
      <c r="S21" s="2217"/>
      <c r="T21" s="2217"/>
      <c r="U21" s="2217"/>
      <c r="V21" s="2217"/>
      <c r="W21" s="2217"/>
      <c r="X21" s="2217"/>
      <c r="Y21" s="2217"/>
      <c r="Z21" s="2197"/>
    </row>
    <row r="22" spans="1:29" ht="16.5">
      <c r="A22" s="551">
        <v>3</v>
      </c>
      <c r="B22" s="2218" t="s">
        <v>5963</v>
      </c>
      <c r="C22" s="2216"/>
      <c r="D22" s="2216"/>
      <c r="E22" s="2216"/>
      <c r="F22" s="2216"/>
      <c r="G22" s="2216"/>
      <c r="H22" s="2216"/>
      <c r="I22" s="2216"/>
      <c r="J22" s="2216"/>
      <c r="K22" s="2216"/>
      <c r="L22" s="2216"/>
      <c r="M22" s="2216"/>
      <c r="N22" s="2216"/>
      <c r="O22" s="2216"/>
      <c r="P22" s="2216"/>
      <c r="Q22" s="2216"/>
      <c r="R22" s="2216"/>
      <c r="S22" s="2217"/>
      <c r="T22" s="2217"/>
      <c r="U22" s="2217"/>
      <c r="V22" s="2217"/>
      <c r="W22" s="2217"/>
      <c r="X22" s="2217"/>
      <c r="Y22" s="2217"/>
      <c r="Z22" s="2197"/>
    </row>
    <row r="23" spans="1:29" ht="16.5">
      <c r="A23" s="551">
        <v>4</v>
      </c>
      <c r="B23" s="542" t="s">
        <v>7464</v>
      </c>
      <c r="C23" s="2216"/>
      <c r="D23" s="2216"/>
      <c r="E23" s="2216"/>
      <c r="F23" s="2216"/>
      <c r="G23" s="2216"/>
      <c r="H23" s="2216"/>
      <c r="I23" s="2216"/>
      <c r="J23" s="2216"/>
      <c r="K23" s="2216"/>
      <c r="L23" s="2216"/>
      <c r="M23" s="2216"/>
      <c r="N23" s="2216"/>
      <c r="O23" s="2216"/>
      <c r="P23" s="2216"/>
      <c r="Q23" s="2216"/>
      <c r="R23" s="2216"/>
      <c r="S23" s="2217"/>
      <c r="T23" s="2217"/>
      <c r="U23" s="2217"/>
      <c r="V23" s="2217"/>
      <c r="W23" s="2217"/>
      <c r="X23" s="2217"/>
      <c r="Y23" s="2217"/>
      <c r="Z23" s="2197"/>
    </row>
    <row r="24" spans="1:29" ht="16.5">
      <c r="A24" s="551">
        <v>5</v>
      </c>
      <c r="B24" s="2218" t="s">
        <v>5964</v>
      </c>
      <c r="C24" s="2216"/>
      <c r="D24" s="2216"/>
      <c r="E24" s="2216"/>
      <c r="F24" s="2216"/>
      <c r="G24" s="2216"/>
      <c r="H24" s="2216"/>
      <c r="I24" s="2216"/>
      <c r="J24" s="2216"/>
      <c r="K24" s="2216"/>
      <c r="L24" s="2216"/>
      <c r="M24" s="2216"/>
      <c r="N24" s="2216"/>
      <c r="O24" s="2216"/>
      <c r="P24" s="2216"/>
      <c r="Q24" s="2216"/>
      <c r="R24" s="2216"/>
      <c r="S24" s="2217"/>
      <c r="T24" s="2217"/>
      <c r="U24" s="2217"/>
      <c r="V24" s="2217"/>
      <c r="W24" s="2217"/>
      <c r="X24" s="2217"/>
      <c r="Y24" s="2217"/>
      <c r="Z24" s="2197"/>
    </row>
    <row r="25" spans="1:29" ht="16.5">
      <c r="A25" s="551">
        <v>6</v>
      </c>
      <c r="B25" s="2219" t="s">
        <v>7465</v>
      </c>
      <c r="C25" s="2220"/>
      <c r="D25" s="2220"/>
      <c r="E25" s="2220"/>
      <c r="F25" s="2220"/>
      <c r="G25" s="2220"/>
      <c r="H25" s="2220"/>
      <c r="I25" s="2220"/>
      <c r="J25" s="2220"/>
      <c r="K25" s="2220"/>
      <c r="L25" s="2220"/>
      <c r="M25" s="2220"/>
      <c r="N25" s="2220"/>
      <c r="O25" s="2220"/>
      <c r="P25" s="2220"/>
      <c r="Q25" s="2220"/>
      <c r="R25" s="2220"/>
      <c r="S25" s="2217"/>
      <c r="T25" s="2217"/>
      <c r="U25" s="2217"/>
      <c r="V25" s="2217"/>
      <c r="W25" s="2217"/>
      <c r="X25" s="2217"/>
      <c r="Y25" s="2217"/>
      <c r="Z25" s="2197"/>
    </row>
    <row r="26" spans="1:29" ht="16.5">
      <c r="A26" s="551">
        <v>7</v>
      </c>
      <c r="B26" s="2218" t="s">
        <v>7466</v>
      </c>
      <c r="C26" s="2216"/>
      <c r="D26" s="2216"/>
      <c r="E26" s="2216"/>
      <c r="F26" s="2216"/>
      <c r="G26" s="2216"/>
      <c r="H26" s="2216"/>
      <c r="I26" s="2216"/>
      <c r="J26" s="2216"/>
      <c r="K26" s="2216"/>
      <c r="L26" s="2216"/>
      <c r="M26" s="2216"/>
      <c r="N26" s="2216"/>
      <c r="O26" s="2216"/>
      <c r="P26" s="2216"/>
      <c r="Q26" s="2216"/>
      <c r="R26" s="2216"/>
      <c r="S26" s="2217"/>
      <c r="T26" s="2217"/>
      <c r="U26" s="2217"/>
      <c r="V26" s="2217"/>
      <c r="W26" s="2217"/>
      <c r="X26" s="2217"/>
      <c r="Y26" s="2217"/>
      <c r="Z26" s="2197"/>
      <c r="AC26" s="2221"/>
    </row>
    <row r="27" spans="1:29" ht="16.5">
      <c r="A27" s="551">
        <v>8</v>
      </c>
      <c r="B27" s="2218" t="s">
        <v>7467</v>
      </c>
      <c r="C27" s="2216"/>
      <c r="D27" s="2216"/>
      <c r="E27" s="2216"/>
      <c r="F27" s="2216"/>
      <c r="G27" s="2216"/>
      <c r="H27" s="2216"/>
      <c r="I27" s="2216"/>
      <c r="J27" s="2216"/>
      <c r="K27" s="2216"/>
      <c r="L27" s="2216"/>
      <c r="M27" s="2216"/>
      <c r="N27" s="2216"/>
      <c r="O27" s="2216"/>
      <c r="P27" s="2216"/>
      <c r="Q27" s="2216"/>
      <c r="R27" s="2216"/>
      <c r="S27" s="82"/>
      <c r="T27" s="82"/>
      <c r="U27" s="82"/>
      <c r="V27" s="82"/>
      <c r="W27" s="82"/>
      <c r="X27" s="82"/>
      <c r="Y27" s="82"/>
      <c r="Z27" s="2197"/>
    </row>
    <row r="28" spans="1:29" ht="16.5">
      <c r="A28" s="551">
        <v>9</v>
      </c>
      <c r="B28" s="568" t="s">
        <v>7468</v>
      </c>
      <c r="C28" s="37"/>
      <c r="D28" s="37"/>
      <c r="E28" s="37"/>
      <c r="F28" s="37"/>
      <c r="G28" s="37"/>
      <c r="H28" s="37"/>
      <c r="I28" s="37"/>
      <c r="J28" s="37"/>
      <c r="K28" s="37"/>
      <c r="L28" s="37"/>
      <c r="M28" s="37"/>
      <c r="N28" s="37"/>
      <c r="O28" s="37"/>
      <c r="P28" s="37"/>
      <c r="Q28" s="37"/>
      <c r="R28" s="37"/>
      <c r="S28" s="82"/>
      <c r="T28" s="82"/>
      <c r="U28" s="82"/>
      <c r="V28" s="82"/>
      <c r="W28" s="82"/>
      <c r="X28" s="82"/>
      <c r="Y28" s="82"/>
      <c r="Z28" s="2197"/>
    </row>
    <row r="29" spans="1:29" ht="16.5">
      <c r="A29" s="551">
        <v>10</v>
      </c>
      <c r="B29" s="542" t="s">
        <v>7469</v>
      </c>
      <c r="C29" s="37"/>
      <c r="D29" s="37"/>
      <c r="E29" s="37"/>
      <c r="F29" s="37"/>
      <c r="G29" s="37"/>
      <c r="H29" s="37"/>
      <c r="I29" s="37"/>
      <c r="J29" s="37"/>
      <c r="K29" s="37"/>
      <c r="L29" s="37"/>
      <c r="M29" s="37"/>
      <c r="N29" s="37"/>
      <c r="O29" s="37"/>
      <c r="P29" s="37"/>
      <c r="Q29" s="37"/>
      <c r="R29" s="37"/>
      <c r="S29" s="2197"/>
      <c r="T29" s="2197"/>
      <c r="U29" s="2197"/>
      <c r="V29" s="2197"/>
      <c r="W29" s="2197"/>
      <c r="X29" s="2197"/>
      <c r="Y29" s="2197"/>
      <c r="Z29" s="2197"/>
    </row>
    <row r="30" spans="1:29" ht="16.5">
      <c r="A30" s="551">
        <v>11</v>
      </c>
      <c r="B30" s="542" t="s">
        <v>7470</v>
      </c>
    </row>
  </sheetData>
  <mergeCells count="23">
    <mergeCell ref="Y3:Y4"/>
    <mergeCell ref="Z3:Z4"/>
    <mergeCell ref="A3:A5"/>
    <mergeCell ref="B3:B4"/>
    <mergeCell ref="C3:C4"/>
    <mergeCell ref="D3:D4"/>
    <mergeCell ref="E3:E4"/>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s>
  <phoneticPr fontId="28" type="noConversion"/>
  <pageMargins left="0.44" right="0.23" top="0.74803149606299213" bottom="0.74803149606299213" header="0.31496062992125984" footer="0.31496062992125984"/>
  <pageSetup paperSize="9" scale="3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tabColor rgb="FFFFC000"/>
    <pageSetUpPr fitToPage="1"/>
  </sheetPr>
  <dimension ref="A1:P82"/>
  <sheetViews>
    <sheetView topLeftCell="C25" zoomScaleNormal="100" zoomScaleSheetLayoutView="100" workbookViewId="0">
      <selection activeCell="A22" sqref="A22:B23"/>
    </sheetView>
  </sheetViews>
  <sheetFormatPr defaultColWidth="15.625" defaultRowHeight="15.75"/>
  <cols>
    <col min="1" max="1" width="5.625" style="2173" customWidth="1"/>
    <col min="2" max="2" width="50.625" style="2173" customWidth="1"/>
    <col min="3" max="16384" width="15.625" style="2173"/>
  </cols>
  <sheetData>
    <row r="1" spans="1:16" ht="16.5">
      <c r="A1" s="541" t="s">
        <v>2634</v>
      </c>
      <c r="B1" s="37"/>
      <c r="C1" s="81"/>
      <c r="D1" s="81"/>
      <c r="E1" s="81"/>
      <c r="F1" s="81"/>
      <c r="G1" s="81"/>
      <c r="H1" s="81"/>
      <c r="I1" s="81"/>
      <c r="J1" s="81"/>
      <c r="K1" s="81"/>
      <c r="L1" s="81"/>
      <c r="M1" s="81"/>
      <c r="N1" s="81"/>
      <c r="O1" s="81"/>
      <c r="P1" s="2172"/>
    </row>
    <row r="2" spans="1:16" ht="16.5">
      <c r="A2" s="2174" t="s">
        <v>7378</v>
      </c>
      <c r="B2" s="37"/>
      <c r="C2" s="81"/>
      <c r="D2" s="81"/>
      <c r="E2" s="81"/>
      <c r="F2" s="81"/>
      <c r="G2" s="81"/>
      <c r="H2" s="81"/>
      <c r="I2" s="81"/>
      <c r="J2" s="81"/>
      <c r="K2" s="81"/>
      <c r="M2" s="81"/>
      <c r="N2" s="81"/>
      <c r="O2" s="2175" t="s">
        <v>7379</v>
      </c>
      <c r="P2" s="2172"/>
    </row>
    <row r="3" spans="1:16" ht="16.5">
      <c r="A3" s="2650" t="s">
        <v>5914</v>
      </c>
      <c r="B3" s="2647" t="s">
        <v>7380</v>
      </c>
      <c r="C3" s="2176" t="s">
        <v>7381</v>
      </c>
      <c r="D3" s="2176"/>
      <c r="E3" s="2176"/>
      <c r="F3" s="2176"/>
      <c r="G3" s="2176" t="s">
        <v>7382</v>
      </c>
      <c r="H3" s="2176"/>
      <c r="I3" s="2176"/>
      <c r="J3" s="2176"/>
      <c r="K3" s="2176" t="s">
        <v>7383</v>
      </c>
      <c r="L3" s="2176"/>
      <c r="M3" s="2176"/>
      <c r="N3" s="2176"/>
      <c r="O3" s="2648" t="s">
        <v>3809</v>
      </c>
      <c r="P3" s="2172"/>
    </row>
    <row r="4" spans="1:16" ht="49.5">
      <c r="A4" s="2650"/>
      <c r="B4" s="2647"/>
      <c r="C4" s="2177" t="s">
        <v>7384</v>
      </c>
      <c r="D4" s="2177" t="s">
        <v>7385</v>
      </c>
      <c r="E4" s="2177" t="s">
        <v>7386</v>
      </c>
      <c r="F4" s="2177" t="s">
        <v>7387</v>
      </c>
      <c r="G4" s="2177" t="s">
        <v>7384</v>
      </c>
      <c r="H4" s="2177" t="s">
        <v>7385</v>
      </c>
      <c r="I4" s="2177" t="s">
        <v>7386</v>
      </c>
      <c r="J4" s="2177" t="s">
        <v>7387</v>
      </c>
      <c r="K4" s="2177" t="s">
        <v>7384</v>
      </c>
      <c r="L4" s="2177" t="s">
        <v>7385</v>
      </c>
      <c r="M4" s="2177" t="s">
        <v>7386</v>
      </c>
      <c r="N4" s="2177" t="s">
        <v>7387</v>
      </c>
      <c r="O4" s="2648"/>
      <c r="P4" s="2172"/>
    </row>
    <row r="5" spans="1:16">
      <c r="A5" s="2650"/>
      <c r="B5" s="2178" t="s">
        <v>66</v>
      </c>
      <c r="C5" s="2179" t="s">
        <v>67</v>
      </c>
      <c r="D5" s="2179" t="s">
        <v>68</v>
      </c>
      <c r="E5" s="2179" t="s">
        <v>69</v>
      </c>
      <c r="F5" s="2179" t="s">
        <v>70</v>
      </c>
      <c r="G5" s="2179" t="s">
        <v>71</v>
      </c>
      <c r="H5" s="2179" t="s">
        <v>72</v>
      </c>
      <c r="I5" s="2179" t="s">
        <v>73</v>
      </c>
      <c r="J5" s="2179" t="s">
        <v>74</v>
      </c>
      <c r="K5" s="2179" t="s">
        <v>75</v>
      </c>
      <c r="L5" s="2179" t="s">
        <v>234</v>
      </c>
      <c r="M5" s="2179" t="s">
        <v>235</v>
      </c>
      <c r="N5" s="2179" t="s">
        <v>285</v>
      </c>
      <c r="O5" s="2179" t="s">
        <v>286</v>
      </c>
      <c r="P5" s="2172"/>
    </row>
    <row r="6" spans="1:16" ht="16.5">
      <c r="A6" s="2180">
        <v>1</v>
      </c>
      <c r="B6" s="2181" t="s">
        <v>7388</v>
      </c>
      <c r="C6" s="2182"/>
      <c r="D6" s="2182"/>
      <c r="E6" s="2182"/>
      <c r="F6" s="2182"/>
      <c r="G6" s="2182"/>
      <c r="H6" s="2182"/>
      <c r="I6" s="2182"/>
      <c r="J6" s="2182"/>
      <c r="K6" s="2182"/>
      <c r="L6" s="2182"/>
      <c r="M6" s="2182"/>
      <c r="N6" s="2182"/>
      <c r="O6" s="2183"/>
      <c r="P6" s="2172"/>
    </row>
    <row r="7" spans="1:16" ht="16.5">
      <c r="A7" s="2180">
        <v>2</v>
      </c>
      <c r="B7" s="2181" t="s">
        <v>7389</v>
      </c>
      <c r="C7" s="2182"/>
      <c r="D7" s="2182"/>
      <c r="E7" s="2182"/>
      <c r="F7" s="2182"/>
      <c r="G7" s="2182"/>
      <c r="H7" s="2182"/>
      <c r="I7" s="2182"/>
      <c r="J7" s="2182"/>
      <c r="K7" s="2182"/>
      <c r="L7" s="2182"/>
      <c r="M7" s="2182"/>
      <c r="N7" s="2182"/>
      <c r="O7" s="2183"/>
      <c r="P7" s="2172"/>
    </row>
    <row r="8" spans="1:16" ht="16.5">
      <c r="A8" s="2180">
        <v>3</v>
      </c>
      <c r="B8" s="2181" t="s">
        <v>7390</v>
      </c>
      <c r="C8" s="2182"/>
      <c r="D8" s="2182"/>
      <c r="E8" s="2182"/>
      <c r="F8" s="2182"/>
      <c r="G8" s="2182"/>
      <c r="H8" s="2182"/>
      <c r="I8" s="2182"/>
      <c r="J8" s="2182"/>
      <c r="K8" s="2182"/>
      <c r="L8" s="2182"/>
      <c r="M8" s="2182"/>
      <c r="N8" s="2182"/>
      <c r="O8" s="2183"/>
      <c r="P8" s="2172"/>
    </row>
    <row r="9" spans="1:16" ht="16.5">
      <c r="A9" s="2180">
        <v>4</v>
      </c>
      <c r="B9" s="2181" t="s">
        <v>7391</v>
      </c>
      <c r="C9" s="2182"/>
      <c r="D9" s="2182"/>
      <c r="E9" s="2182"/>
      <c r="F9" s="2182"/>
      <c r="G9" s="2182"/>
      <c r="H9" s="2182"/>
      <c r="I9" s="2182"/>
      <c r="J9" s="2182"/>
      <c r="K9" s="2182"/>
      <c r="L9" s="2182"/>
      <c r="M9" s="2182"/>
      <c r="N9" s="2182"/>
      <c r="O9" s="2183"/>
      <c r="P9" s="2172"/>
    </row>
    <row r="10" spans="1:16" ht="16.5">
      <c r="A10" s="2180">
        <v>5</v>
      </c>
      <c r="B10" s="2181" t="s">
        <v>7392</v>
      </c>
      <c r="C10" s="2182"/>
      <c r="D10" s="2182"/>
      <c r="E10" s="2182"/>
      <c r="F10" s="2182"/>
      <c r="G10" s="2182"/>
      <c r="H10" s="2182"/>
      <c r="I10" s="2182"/>
      <c r="J10" s="2182"/>
      <c r="K10" s="2182"/>
      <c r="L10" s="2182"/>
      <c r="M10" s="2182"/>
      <c r="N10" s="2182"/>
      <c r="O10" s="2183"/>
      <c r="P10" s="2172"/>
    </row>
    <row r="11" spans="1:16" ht="16.5">
      <c r="A11" s="2180">
        <v>6</v>
      </c>
      <c r="B11" s="2181" t="s">
        <v>7393</v>
      </c>
      <c r="C11" s="2182"/>
      <c r="D11" s="2182"/>
      <c r="E11" s="2182"/>
      <c r="F11" s="2182"/>
      <c r="G11" s="2182"/>
      <c r="H11" s="2182"/>
      <c r="I11" s="2182"/>
      <c r="J11" s="2182"/>
      <c r="K11" s="2182"/>
      <c r="L11" s="2182"/>
      <c r="M11" s="2182"/>
      <c r="N11" s="2182"/>
      <c r="O11" s="2183"/>
      <c r="P11" s="2172"/>
    </row>
    <row r="12" spans="1:16" ht="16.5">
      <c r="A12" s="2180">
        <v>7</v>
      </c>
      <c r="B12" s="2181" t="s">
        <v>7394</v>
      </c>
      <c r="C12" s="2182"/>
      <c r="D12" s="2182"/>
      <c r="E12" s="2182"/>
      <c r="F12" s="2182"/>
      <c r="G12" s="2182"/>
      <c r="H12" s="2182"/>
      <c r="I12" s="2182"/>
      <c r="J12" s="2182"/>
      <c r="K12" s="2182"/>
      <c r="L12" s="2182"/>
      <c r="M12" s="2182"/>
      <c r="N12" s="2182"/>
      <c r="O12" s="2183"/>
      <c r="P12" s="2172"/>
    </row>
    <row r="13" spans="1:16" ht="16.5">
      <c r="A13" s="2180">
        <v>8</v>
      </c>
      <c r="B13" s="2181" t="s">
        <v>7395</v>
      </c>
      <c r="C13" s="2182"/>
      <c r="D13" s="2182"/>
      <c r="E13" s="2182"/>
      <c r="F13" s="2182"/>
      <c r="G13" s="2182"/>
      <c r="H13" s="2182"/>
      <c r="I13" s="2182"/>
      <c r="J13" s="2182"/>
      <c r="K13" s="2182"/>
      <c r="L13" s="2182"/>
      <c r="M13" s="2182"/>
      <c r="N13" s="2182"/>
      <c r="O13" s="2183"/>
      <c r="P13" s="2172"/>
    </row>
    <row r="14" spans="1:16" ht="16.5">
      <c r="A14" s="2180">
        <v>9</v>
      </c>
      <c r="B14" s="2181" t="s">
        <v>7396</v>
      </c>
      <c r="C14" s="2182"/>
      <c r="D14" s="2182"/>
      <c r="E14" s="2182"/>
      <c r="F14" s="2182"/>
      <c r="G14" s="2182"/>
      <c r="H14" s="2182"/>
      <c r="I14" s="2182"/>
      <c r="J14" s="2182"/>
      <c r="K14" s="2182"/>
      <c r="L14" s="2182"/>
      <c r="M14" s="2182"/>
      <c r="N14" s="2182"/>
      <c r="O14" s="2183"/>
      <c r="P14" s="2172"/>
    </row>
    <row r="15" spans="1:16" ht="16.5">
      <c r="A15" s="2180">
        <v>10</v>
      </c>
      <c r="B15" s="2181" t="s">
        <v>7397</v>
      </c>
      <c r="C15" s="2182"/>
      <c r="D15" s="2182"/>
      <c r="E15" s="2182"/>
      <c r="F15" s="2182"/>
      <c r="G15" s="2182"/>
      <c r="H15" s="2182"/>
      <c r="I15" s="2182"/>
      <c r="J15" s="2182"/>
      <c r="K15" s="2182"/>
      <c r="L15" s="2182"/>
      <c r="M15" s="2182"/>
      <c r="N15" s="2182"/>
      <c r="O15" s="2183"/>
      <c r="P15" s="2172"/>
    </row>
    <row r="16" spans="1:16" ht="16.5">
      <c r="A16" s="2180">
        <v>11</v>
      </c>
      <c r="B16" s="2181" t="s">
        <v>7398</v>
      </c>
      <c r="C16" s="2182"/>
      <c r="D16" s="2182"/>
      <c r="E16" s="2182"/>
      <c r="F16" s="2182"/>
      <c r="G16" s="2182"/>
      <c r="H16" s="2182"/>
      <c r="I16" s="2182"/>
      <c r="J16" s="2182"/>
      <c r="K16" s="2182"/>
      <c r="L16" s="2182"/>
      <c r="M16" s="2182"/>
      <c r="N16" s="2182"/>
      <c r="O16" s="2183"/>
      <c r="P16" s="2172"/>
    </row>
    <row r="17" spans="1:16" ht="16.5">
      <c r="A17" s="2180">
        <v>12</v>
      </c>
      <c r="B17" s="2181" t="s">
        <v>7399</v>
      </c>
      <c r="C17" s="2182"/>
      <c r="D17" s="2182"/>
      <c r="E17" s="2182"/>
      <c r="F17" s="2182"/>
      <c r="G17" s="2182"/>
      <c r="H17" s="2182"/>
      <c r="I17" s="2182"/>
      <c r="J17" s="2182"/>
      <c r="K17" s="2182"/>
      <c r="L17" s="2182"/>
      <c r="M17" s="2182"/>
      <c r="N17" s="2182"/>
      <c r="O17" s="2183"/>
      <c r="P17" s="2172"/>
    </row>
    <row r="18" spans="1:16" ht="16.5">
      <c r="A18" s="2180">
        <v>13</v>
      </c>
      <c r="B18" s="2181" t="s">
        <v>7400</v>
      </c>
      <c r="C18" s="2182"/>
      <c r="D18" s="2182"/>
      <c r="E18" s="2182"/>
      <c r="F18" s="2182"/>
      <c r="G18" s="2184"/>
      <c r="H18" s="2184"/>
      <c r="I18" s="2184"/>
      <c r="J18" s="2184"/>
      <c r="K18" s="2182"/>
      <c r="L18" s="2182"/>
      <c r="M18" s="2182"/>
      <c r="N18" s="2182"/>
      <c r="O18" s="2183"/>
      <c r="P18" s="2172"/>
    </row>
    <row r="19" spans="1:16" ht="16.5">
      <c r="A19" s="2180">
        <v>14</v>
      </c>
      <c r="B19" s="2181" t="s">
        <v>7401</v>
      </c>
      <c r="C19" s="2182"/>
      <c r="D19" s="2182"/>
      <c r="E19" s="2182"/>
      <c r="F19" s="2182"/>
      <c r="G19" s="2182"/>
      <c r="H19" s="2182"/>
      <c r="I19" s="2182"/>
      <c r="J19" s="2182"/>
      <c r="K19" s="2182"/>
      <c r="L19" s="2182"/>
      <c r="M19" s="2182"/>
      <c r="N19" s="2182"/>
      <c r="O19" s="2183"/>
      <c r="P19" s="2172"/>
    </row>
    <row r="20" spans="1:16" s="571" customFormat="1" ht="16.5">
      <c r="A20" s="2185" t="s">
        <v>1438</v>
      </c>
      <c r="B20" s="2181" t="s">
        <v>7402</v>
      </c>
      <c r="C20" s="2182"/>
      <c r="D20" s="2182"/>
      <c r="E20" s="2182"/>
      <c r="F20" s="2182"/>
      <c r="G20" s="2184"/>
      <c r="H20" s="2184"/>
      <c r="I20" s="2184"/>
      <c r="J20" s="2184"/>
      <c r="K20" s="2182"/>
      <c r="L20" s="2182"/>
      <c r="M20" s="2182"/>
      <c r="N20" s="2182"/>
      <c r="O20" s="2183"/>
      <c r="P20" s="2186"/>
    </row>
    <row r="21" spans="1:16" s="571" customFormat="1" ht="33">
      <c r="A21" s="2185" t="s">
        <v>1439</v>
      </c>
      <c r="B21" s="2181" t="s">
        <v>7403</v>
      </c>
      <c r="C21" s="2182"/>
      <c r="D21" s="2182"/>
      <c r="E21" s="2182"/>
      <c r="F21" s="2182"/>
      <c r="G21" s="2184"/>
      <c r="H21" s="2184"/>
      <c r="I21" s="2184"/>
      <c r="J21" s="2184"/>
      <c r="K21" s="2182"/>
      <c r="L21" s="2182"/>
      <c r="M21" s="2182"/>
      <c r="N21" s="2182"/>
      <c r="O21" s="2183"/>
      <c r="P21" s="2186"/>
    </row>
    <row r="22" spans="1:16" s="571" customFormat="1" ht="16.5">
      <c r="A22" s="2560" t="s">
        <v>1440</v>
      </c>
      <c r="B22" s="2561" t="s">
        <v>8023</v>
      </c>
      <c r="C22" s="2182"/>
      <c r="D22" s="2182"/>
      <c r="E22" s="2182"/>
      <c r="F22" s="2182"/>
      <c r="G22" s="2184"/>
      <c r="H22" s="2184"/>
      <c r="I22" s="2184"/>
      <c r="J22" s="2184"/>
      <c r="K22" s="2182"/>
      <c r="L22" s="2182"/>
      <c r="M22" s="2182"/>
      <c r="N22" s="2182"/>
      <c r="O22" s="2183"/>
      <c r="P22" s="2186"/>
    </row>
    <row r="23" spans="1:16" ht="16.5">
      <c r="A23" s="2562" t="s">
        <v>8024</v>
      </c>
      <c r="B23" s="2563" t="s">
        <v>8025</v>
      </c>
      <c r="C23" s="2182"/>
      <c r="D23" s="2182"/>
      <c r="E23" s="2182"/>
      <c r="F23" s="2182"/>
      <c r="G23" s="2184"/>
      <c r="H23" s="2184"/>
      <c r="I23" s="2184"/>
      <c r="J23" s="2184"/>
      <c r="K23" s="2182"/>
      <c r="L23" s="2182"/>
      <c r="M23" s="2182"/>
      <c r="N23" s="2182"/>
      <c r="O23" s="2183"/>
      <c r="P23" s="2172"/>
    </row>
    <row r="24" spans="1:16" ht="16.5">
      <c r="A24" s="2180">
        <v>16</v>
      </c>
      <c r="B24" s="2187" t="s">
        <v>7404</v>
      </c>
      <c r="C24" s="2182"/>
      <c r="D24" s="2182"/>
      <c r="E24" s="2182"/>
      <c r="F24" s="2182"/>
      <c r="G24" s="2182"/>
      <c r="H24" s="2182"/>
      <c r="I24" s="2182"/>
      <c r="J24" s="2182"/>
      <c r="K24" s="2182"/>
      <c r="L24" s="2182"/>
      <c r="M24" s="2182"/>
      <c r="N24" s="2182"/>
      <c r="O24" s="2183"/>
      <c r="P24" s="2172"/>
    </row>
    <row r="25" spans="1:16" ht="16.5">
      <c r="A25" s="2180">
        <f t="shared" ref="A25:A33" si="0">A24+1</f>
        <v>17</v>
      </c>
      <c r="B25" s="2187" t="s">
        <v>7405</v>
      </c>
      <c r="C25" s="2184"/>
      <c r="D25" s="2184"/>
      <c r="E25" s="2184"/>
      <c r="F25" s="2184"/>
      <c r="G25" s="2182"/>
      <c r="H25" s="2182"/>
      <c r="I25" s="2182"/>
      <c r="J25" s="2182"/>
      <c r="K25" s="2182"/>
      <c r="L25" s="2182"/>
      <c r="M25" s="2182"/>
      <c r="N25" s="2182"/>
      <c r="O25" s="2183"/>
      <c r="P25" s="2172"/>
    </row>
    <row r="26" spans="1:16" ht="16.5">
      <c r="A26" s="2180">
        <f t="shared" si="0"/>
        <v>18</v>
      </c>
      <c r="B26" s="2187" t="s">
        <v>7406</v>
      </c>
      <c r="C26" s="2184"/>
      <c r="D26" s="2184"/>
      <c r="E26" s="2184"/>
      <c r="F26" s="2184"/>
      <c r="G26" s="2182"/>
      <c r="H26" s="2182"/>
      <c r="I26" s="2182"/>
      <c r="J26" s="2182"/>
      <c r="K26" s="2182"/>
      <c r="L26" s="2182"/>
      <c r="M26" s="2182"/>
      <c r="N26" s="2182"/>
      <c r="O26" s="2183"/>
      <c r="P26" s="2172"/>
    </row>
    <row r="27" spans="1:16" ht="16.5">
      <c r="A27" s="2188" t="s">
        <v>716</v>
      </c>
      <c r="B27" s="2187" t="s">
        <v>7407</v>
      </c>
      <c r="C27" s="2184"/>
      <c r="D27" s="2184"/>
      <c r="E27" s="2184"/>
      <c r="F27" s="2184"/>
      <c r="G27" s="2182"/>
      <c r="H27" s="2182"/>
      <c r="I27" s="2182"/>
      <c r="J27" s="2182"/>
      <c r="K27" s="2182"/>
      <c r="L27" s="2182"/>
      <c r="M27" s="2182"/>
      <c r="N27" s="2182"/>
      <c r="O27" s="2183"/>
      <c r="P27" s="2172"/>
    </row>
    <row r="28" spans="1:16" ht="16.5">
      <c r="A28" s="2188" t="s">
        <v>1493</v>
      </c>
      <c r="B28" s="2187" t="s">
        <v>7408</v>
      </c>
      <c r="C28" s="2184"/>
      <c r="D28" s="2184"/>
      <c r="E28" s="2184"/>
      <c r="F28" s="2184"/>
      <c r="G28" s="2182"/>
      <c r="H28" s="2182"/>
      <c r="I28" s="2182"/>
      <c r="J28" s="2182"/>
      <c r="K28" s="2182"/>
      <c r="L28" s="2182"/>
      <c r="M28" s="2182"/>
      <c r="N28" s="2182"/>
      <c r="O28" s="2183"/>
      <c r="P28" s="2172"/>
    </row>
    <row r="29" spans="1:16" ht="16.5">
      <c r="A29" s="2188" t="s">
        <v>1494</v>
      </c>
      <c r="B29" s="2187" t="s">
        <v>7409</v>
      </c>
      <c r="C29" s="2184"/>
      <c r="D29" s="2184"/>
      <c r="E29" s="2184"/>
      <c r="F29" s="2184"/>
      <c r="G29" s="2182"/>
      <c r="H29" s="2182"/>
      <c r="I29" s="2182"/>
      <c r="J29" s="2182"/>
      <c r="K29" s="2182"/>
      <c r="L29" s="2182"/>
      <c r="M29" s="2182"/>
      <c r="N29" s="2182"/>
      <c r="O29" s="2183"/>
      <c r="P29" s="2172"/>
    </row>
    <row r="30" spans="1:16" ht="16.5">
      <c r="A30" s="2180">
        <v>20</v>
      </c>
      <c r="B30" s="2187" t="s">
        <v>7410</v>
      </c>
      <c r="C30" s="2184"/>
      <c r="D30" s="2184"/>
      <c r="E30" s="2184"/>
      <c r="F30" s="2184"/>
      <c r="G30" s="2182"/>
      <c r="H30" s="2182"/>
      <c r="I30" s="2182"/>
      <c r="J30" s="2182"/>
      <c r="K30" s="2182"/>
      <c r="L30" s="2182"/>
      <c r="M30" s="2182"/>
      <c r="N30" s="2182"/>
      <c r="O30" s="2183"/>
      <c r="P30" s="2172"/>
    </row>
    <row r="31" spans="1:16" ht="16.5">
      <c r="A31" s="2180">
        <f t="shared" si="0"/>
        <v>21</v>
      </c>
      <c r="B31" s="2187" t="s">
        <v>7411</v>
      </c>
      <c r="C31" s="2184"/>
      <c r="D31" s="2184"/>
      <c r="E31" s="2184"/>
      <c r="F31" s="2184"/>
      <c r="G31" s="2182"/>
      <c r="H31" s="2182"/>
      <c r="I31" s="2182"/>
      <c r="J31" s="2182"/>
      <c r="K31" s="2182"/>
      <c r="L31" s="2182"/>
      <c r="M31" s="2182"/>
      <c r="N31" s="2182"/>
      <c r="O31" s="2183"/>
      <c r="P31" s="2172"/>
    </row>
    <row r="32" spans="1:16" ht="16.5">
      <c r="A32" s="2180">
        <f t="shared" si="0"/>
        <v>22</v>
      </c>
      <c r="B32" s="2187" t="s">
        <v>7412</v>
      </c>
      <c r="C32" s="2182"/>
      <c r="D32" s="2182"/>
      <c r="E32" s="2182"/>
      <c r="F32" s="2182"/>
      <c r="G32" s="2182"/>
      <c r="H32" s="2182"/>
      <c r="I32" s="2182"/>
      <c r="J32" s="2182"/>
      <c r="K32" s="2182"/>
      <c r="L32" s="2182"/>
      <c r="M32" s="2182"/>
      <c r="N32" s="2182"/>
      <c r="O32" s="2183"/>
      <c r="P32" s="2172"/>
    </row>
    <row r="33" spans="1:16" ht="16.5">
      <c r="A33" s="2180">
        <f t="shared" si="0"/>
        <v>23</v>
      </c>
      <c r="B33" s="2181" t="s">
        <v>7413</v>
      </c>
      <c r="C33" s="2182"/>
      <c r="D33" s="2182"/>
      <c r="E33" s="2182"/>
      <c r="F33" s="2182"/>
      <c r="G33" s="2182"/>
      <c r="H33" s="2182"/>
      <c r="I33" s="2182"/>
      <c r="J33" s="2182"/>
      <c r="K33" s="2182"/>
      <c r="L33" s="2182"/>
      <c r="M33" s="2182"/>
      <c r="N33" s="2182"/>
      <c r="O33" s="2183"/>
      <c r="P33" s="2172"/>
    </row>
    <row r="34" spans="1:16">
      <c r="A34" s="2189"/>
      <c r="B34" s="37"/>
      <c r="C34" s="81"/>
      <c r="D34" s="81"/>
      <c r="E34" s="81"/>
      <c r="F34" s="81"/>
      <c r="G34" s="81"/>
      <c r="H34" s="81"/>
      <c r="I34" s="81"/>
      <c r="J34" s="81"/>
      <c r="K34" s="81"/>
      <c r="L34" s="81"/>
      <c r="M34" s="81"/>
      <c r="N34" s="81"/>
      <c r="O34" s="81"/>
      <c r="P34" s="2172"/>
    </row>
    <row r="35" spans="1:16" ht="49.5">
      <c r="A35" s="2650" t="s">
        <v>6813</v>
      </c>
      <c r="B35" s="544" t="s">
        <v>7380</v>
      </c>
      <c r="C35" s="2177" t="s">
        <v>7384</v>
      </c>
      <c r="D35" s="2177" t="s">
        <v>7385</v>
      </c>
      <c r="E35" s="2177" t="s">
        <v>7386</v>
      </c>
      <c r="F35" s="2177" t="s">
        <v>7387</v>
      </c>
      <c r="G35" s="2177" t="s">
        <v>7414</v>
      </c>
      <c r="H35" s="81"/>
      <c r="I35" s="81"/>
      <c r="J35" s="81"/>
      <c r="K35" s="81"/>
      <c r="L35" s="81"/>
      <c r="M35" s="81"/>
      <c r="N35" s="81"/>
      <c r="O35" s="81"/>
      <c r="P35" s="2172"/>
    </row>
    <row r="36" spans="1:16">
      <c r="A36" s="2650"/>
      <c r="B36" s="2178" t="s">
        <v>581</v>
      </c>
      <c r="C36" s="2179" t="s">
        <v>1495</v>
      </c>
      <c r="D36" s="2179" t="s">
        <v>289</v>
      </c>
      <c r="E36" s="2179" t="s">
        <v>138</v>
      </c>
      <c r="F36" s="2179" t="s">
        <v>139</v>
      </c>
      <c r="G36" s="2179" t="s">
        <v>207</v>
      </c>
      <c r="H36" s="2172"/>
      <c r="I36" s="2172"/>
      <c r="J36" s="2172"/>
      <c r="K36" s="2172"/>
      <c r="L36" s="2172"/>
      <c r="M36" s="2172"/>
      <c r="N36" s="2172"/>
      <c r="O36" s="2172"/>
      <c r="P36" s="2172"/>
    </row>
    <row r="37" spans="1:16" ht="16.5">
      <c r="A37" s="2180">
        <v>24</v>
      </c>
      <c r="B37" s="2181" t="s">
        <v>7415</v>
      </c>
      <c r="C37" s="2182"/>
      <c r="D37" s="2182"/>
      <c r="E37" s="2182"/>
      <c r="F37" s="2182"/>
      <c r="G37" s="2182"/>
    </row>
    <row r="38" spans="1:16" ht="16.5">
      <c r="A38" s="2180">
        <v>25</v>
      </c>
      <c r="B38" s="2190" t="s">
        <v>7416</v>
      </c>
      <c r="C38" s="2182"/>
      <c r="D38" s="2182"/>
      <c r="E38" s="2182"/>
      <c r="F38" s="2182"/>
      <c r="G38" s="2182"/>
    </row>
    <row r="39" spans="1:16" ht="16.5">
      <c r="A39" s="2180">
        <v>26</v>
      </c>
      <c r="B39" s="2191" t="s">
        <v>7417</v>
      </c>
      <c r="C39" s="2182"/>
      <c r="D39" s="2182"/>
      <c r="E39" s="2182"/>
      <c r="F39" s="2182"/>
      <c r="G39" s="2182"/>
    </row>
    <row r="40" spans="1:16" ht="16.5">
      <c r="A40" s="2180">
        <v>27</v>
      </c>
      <c r="B40" s="2191" t="s">
        <v>7418</v>
      </c>
      <c r="C40" s="2182"/>
      <c r="D40" s="2182"/>
      <c r="E40" s="2182"/>
      <c r="F40" s="2182"/>
      <c r="G40" s="2184"/>
    </row>
    <row r="41" spans="1:16" ht="16.5">
      <c r="A41" s="2180">
        <v>28</v>
      </c>
      <c r="B41" s="2191" t="s">
        <v>7399</v>
      </c>
      <c r="C41" s="2182"/>
      <c r="D41" s="2182"/>
      <c r="E41" s="2182"/>
      <c r="F41" s="2182"/>
      <c r="G41" s="2182"/>
    </row>
    <row r="42" spans="1:16" ht="16.5">
      <c r="A42" s="2180">
        <v>29</v>
      </c>
      <c r="B42" s="2191" t="s">
        <v>7419</v>
      </c>
      <c r="C42" s="2182"/>
      <c r="D42" s="2182"/>
      <c r="E42" s="2182"/>
      <c r="F42" s="2182"/>
      <c r="G42" s="2184"/>
    </row>
    <row r="43" spans="1:16" ht="16.5">
      <c r="A43" s="2180">
        <v>30</v>
      </c>
      <c r="B43" s="2191" t="s">
        <v>7420</v>
      </c>
      <c r="C43" s="2182"/>
      <c r="D43" s="2182"/>
      <c r="E43" s="2182"/>
      <c r="F43" s="2182"/>
      <c r="G43" s="2184"/>
    </row>
    <row r="44" spans="1:16" ht="16.5">
      <c r="A44" s="2180">
        <v>31</v>
      </c>
      <c r="B44" s="2191" t="s">
        <v>7421</v>
      </c>
      <c r="C44" s="2182"/>
      <c r="D44" s="2182"/>
      <c r="E44" s="2182"/>
      <c r="F44" s="2182"/>
      <c r="G44" s="2184"/>
    </row>
    <row r="45" spans="1:16" ht="16.5">
      <c r="A45" s="2180">
        <v>32</v>
      </c>
      <c r="B45" s="2191" t="s">
        <v>7422</v>
      </c>
      <c r="C45" s="2182"/>
      <c r="D45" s="2182"/>
      <c r="E45" s="2182"/>
      <c r="F45" s="2182"/>
      <c r="G45" s="2184"/>
    </row>
    <row r="46" spans="1:16" ht="16.5">
      <c r="A46" s="2180">
        <v>33</v>
      </c>
      <c r="B46" s="2190" t="s">
        <v>7423</v>
      </c>
      <c r="C46" s="2182"/>
      <c r="D46" s="2182"/>
      <c r="E46" s="2182"/>
      <c r="F46" s="2182"/>
      <c r="G46" s="2182"/>
    </row>
    <row r="47" spans="1:16" ht="16.5">
      <c r="A47" s="2180">
        <v>34</v>
      </c>
      <c r="B47" s="2191" t="s">
        <v>7397</v>
      </c>
      <c r="C47" s="2182"/>
      <c r="D47" s="2182"/>
      <c r="E47" s="2182"/>
      <c r="F47" s="2182"/>
      <c r="G47" s="2182"/>
    </row>
    <row r="48" spans="1:16" ht="16.5">
      <c r="A48" s="2180">
        <v>35</v>
      </c>
      <c r="B48" s="2191" t="s">
        <v>7418</v>
      </c>
      <c r="C48" s="2182"/>
      <c r="D48" s="2182"/>
      <c r="E48" s="2182"/>
      <c r="F48" s="2182"/>
      <c r="G48" s="2184"/>
    </row>
    <row r="49" spans="1:7" ht="16.5">
      <c r="A49" s="2180">
        <v>36</v>
      </c>
      <c r="B49" s="2191" t="s">
        <v>7399</v>
      </c>
      <c r="C49" s="2182"/>
      <c r="D49" s="2182"/>
      <c r="E49" s="2182"/>
      <c r="F49" s="2182"/>
      <c r="G49" s="2182"/>
    </row>
    <row r="50" spans="1:7" ht="16.5">
      <c r="A50" s="2180">
        <v>37</v>
      </c>
      <c r="B50" s="2191" t="s">
        <v>7419</v>
      </c>
      <c r="C50" s="2182"/>
      <c r="D50" s="2182"/>
      <c r="E50" s="2182"/>
      <c r="F50" s="2182"/>
      <c r="G50" s="2184"/>
    </row>
    <row r="51" spans="1:7" ht="16.5">
      <c r="A51" s="2180">
        <v>38</v>
      </c>
      <c r="B51" s="2191" t="s">
        <v>7420</v>
      </c>
      <c r="C51" s="2182"/>
      <c r="D51" s="2182"/>
      <c r="E51" s="2182"/>
      <c r="F51" s="2182"/>
      <c r="G51" s="2184"/>
    </row>
    <row r="52" spans="1:7" ht="16.5">
      <c r="A52" s="2180">
        <v>39</v>
      </c>
      <c r="B52" s="2191" t="s">
        <v>7421</v>
      </c>
      <c r="C52" s="2182"/>
      <c r="D52" s="2182"/>
      <c r="E52" s="2182"/>
      <c r="F52" s="2182"/>
      <c r="G52" s="2184"/>
    </row>
    <row r="53" spans="1:7" ht="16.5">
      <c r="A53" s="2180">
        <v>40</v>
      </c>
      <c r="B53" s="2191" t="s">
        <v>7422</v>
      </c>
      <c r="C53" s="2182"/>
      <c r="D53" s="2182"/>
      <c r="E53" s="2182"/>
      <c r="F53" s="2182"/>
      <c r="G53" s="2184"/>
    </row>
    <row r="54" spans="1:7" ht="16.5">
      <c r="A54" s="2180">
        <v>41</v>
      </c>
      <c r="B54" s="2181" t="s">
        <v>7424</v>
      </c>
      <c r="C54" s="2182"/>
      <c r="D54" s="2182"/>
      <c r="E54" s="2182"/>
      <c r="F54" s="2182"/>
      <c r="G54" s="2182"/>
    </row>
    <row r="55" spans="1:7" ht="16.5">
      <c r="A55" s="2180">
        <v>42</v>
      </c>
      <c r="B55" s="2190" t="s">
        <v>7425</v>
      </c>
      <c r="C55" s="2182"/>
      <c r="D55" s="2182"/>
      <c r="E55" s="2182"/>
      <c r="F55" s="2182"/>
      <c r="G55" s="2182"/>
    </row>
    <row r="56" spans="1:7" ht="16.5">
      <c r="A56" s="2180">
        <v>43</v>
      </c>
      <c r="B56" s="2191" t="s">
        <v>7417</v>
      </c>
      <c r="C56" s="2182"/>
      <c r="D56" s="2182"/>
      <c r="E56" s="2182"/>
      <c r="F56" s="2182"/>
      <c r="G56" s="2182"/>
    </row>
    <row r="57" spans="1:7" ht="16.5">
      <c r="A57" s="2180">
        <v>44</v>
      </c>
      <c r="B57" s="2191" t="s">
        <v>7418</v>
      </c>
      <c r="C57" s="2182"/>
      <c r="D57" s="2182"/>
      <c r="E57" s="2182"/>
      <c r="F57" s="2182"/>
      <c r="G57" s="2184"/>
    </row>
    <row r="58" spans="1:7" ht="16.5">
      <c r="A58" s="2180">
        <v>45</v>
      </c>
      <c r="B58" s="2191" t="s">
        <v>7399</v>
      </c>
      <c r="C58" s="2182"/>
      <c r="D58" s="2182"/>
      <c r="E58" s="2182"/>
      <c r="F58" s="2182"/>
      <c r="G58" s="2182"/>
    </row>
    <row r="59" spans="1:7" ht="16.5">
      <c r="A59" s="2180">
        <v>46</v>
      </c>
      <c r="B59" s="2191" t="s">
        <v>7419</v>
      </c>
      <c r="C59" s="2192"/>
      <c r="D59" s="2192"/>
      <c r="E59" s="2192"/>
      <c r="F59" s="2192"/>
      <c r="G59" s="2184"/>
    </row>
    <row r="60" spans="1:7" ht="16.5">
      <c r="A60" s="2180">
        <v>47</v>
      </c>
      <c r="B60" s="2191" t="s">
        <v>7420</v>
      </c>
      <c r="C60" s="2182"/>
      <c r="D60" s="2182"/>
      <c r="E60" s="2182"/>
      <c r="F60" s="2182"/>
      <c r="G60" s="2184"/>
    </row>
    <row r="61" spans="1:7" ht="16.5">
      <c r="A61" s="2180">
        <v>48</v>
      </c>
      <c r="B61" s="2191" t="s">
        <v>7421</v>
      </c>
      <c r="C61" s="2182"/>
      <c r="D61" s="2182"/>
      <c r="E61" s="2182"/>
      <c r="F61" s="2182"/>
      <c r="G61" s="2184"/>
    </row>
    <row r="62" spans="1:7" ht="16.5">
      <c r="A62" s="2180">
        <v>49</v>
      </c>
      <c r="B62" s="2191" t="s">
        <v>7422</v>
      </c>
      <c r="C62" s="2182"/>
      <c r="D62" s="2182"/>
      <c r="E62" s="2182"/>
      <c r="F62" s="2182"/>
      <c r="G62" s="2184"/>
    </row>
    <row r="63" spans="1:7" ht="16.5">
      <c r="A63" s="2180">
        <v>50</v>
      </c>
      <c r="B63" s="2190" t="s">
        <v>7426</v>
      </c>
      <c r="C63" s="2193"/>
      <c r="D63" s="2193"/>
      <c r="E63" s="2193"/>
      <c r="F63" s="2193"/>
      <c r="G63" s="2193"/>
    </row>
    <row r="64" spans="1:7" ht="16.5">
      <c r="A64" s="2180">
        <v>51</v>
      </c>
      <c r="B64" s="2191" t="s">
        <v>7417</v>
      </c>
      <c r="C64" s="2194"/>
      <c r="D64" s="2194"/>
      <c r="E64" s="2194"/>
      <c r="F64" s="2194"/>
      <c r="G64" s="2182"/>
    </row>
    <row r="65" spans="1:7" ht="16.5">
      <c r="A65" s="2180">
        <v>52</v>
      </c>
      <c r="B65" s="2191" t="s">
        <v>7418</v>
      </c>
      <c r="C65" s="2194"/>
      <c r="D65" s="2194"/>
      <c r="E65" s="2194"/>
      <c r="F65" s="2194"/>
      <c r="G65" s="2184"/>
    </row>
    <row r="66" spans="1:7" ht="16.5">
      <c r="A66" s="2180">
        <v>53</v>
      </c>
      <c r="B66" s="2191" t="s">
        <v>7399</v>
      </c>
      <c r="C66" s="2194"/>
      <c r="D66" s="2194"/>
      <c r="E66" s="2194"/>
      <c r="F66" s="2194"/>
      <c r="G66" s="2182"/>
    </row>
    <row r="67" spans="1:7" ht="16.5">
      <c r="A67" s="2180">
        <v>54</v>
      </c>
      <c r="B67" s="2191" t="s">
        <v>7419</v>
      </c>
      <c r="C67" s="2194"/>
      <c r="D67" s="2194"/>
      <c r="E67" s="2194"/>
      <c r="F67" s="2194"/>
      <c r="G67" s="2184"/>
    </row>
    <row r="68" spans="1:7" ht="16.5">
      <c r="A68" s="2180">
        <v>55</v>
      </c>
      <c r="B68" s="2191" t="s">
        <v>7420</v>
      </c>
      <c r="C68" s="2182"/>
      <c r="D68" s="2182"/>
      <c r="E68" s="2182"/>
      <c r="F68" s="2182"/>
      <c r="G68" s="2184"/>
    </row>
    <row r="69" spans="1:7" ht="16.5">
      <c r="A69" s="2180">
        <v>56</v>
      </c>
      <c r="B69" s="2191" t="s">
        <v>7421</v>
      </c>
      <c r="C69" s="2182"/>
      <c r="D69" s="2182"/>
      <c r="E69" s="2182"/>
      <c r="F69" s="2182"/>
      <c r="G69" s="2184"/>
    </row>
    <row r="70" spans="1:7" ht="16.5">
      <c r="A70" s="2180">
        <v>57</v>
      </c>
      <c r="B70" s="2191" t="s">
        <v>7422</v>
      </c>
      <c r="C70" s="2182"/>
      <c r="D70" s="2182"/>
      <c r="E70" s="2182"/>
      <c r="F70" s="2182"/>
      <c r="G70" s="2184"/>
    </row>
    <row r="71" spans="1:7">
      <c r="A71" s="571"/>
      <c r="B71" s="571"/>
      <c r="C71" s="571"/>
      <c r="D71" s="571"/>
      <c r="E71" s="571"/>
      <c r="F71" s="571"/>
      <c r="G71" s="571"/>
    </row>
    <row r="72" spans="1:7" ht="16.5">
      <c r="A72" s="572" t="s">
        <v>7427</v>
      </c>
      <c r="B72" s="571"/>
      <c r="C72" s="571"/>
      <c r="D72" s="571"/>
      <c r="E72" s="571"/>
      <c r="F72" s="571"/>
      <c r="G72" s="571"/>
    </row>
    <row r="73" spans="1:7" ht="16.5">
      <c r="A73" s="2195" t="s">
        <v>1496</v>
      </c>
      <c r="B73" s="542" t="s">
        <v>7428</v>
      </c>
      <c r="C73" s="571"/>
      <c r="D73" s="571"/>
      <c r="E73" s="571"/>
      <c r="F73" s="571"/>
      <c r="G73" s="571"/>
    </row>
    <row r="74" spans="1:7" ht="16.5">
      <c r="A74" s="2195" t="s">
        <v>76</v>
      </c>
      <c r="B74" s="542" t="s">
        <v>7429</v>
      </c>
      <c r="C74" s="571"/>
      <c r="D74" s="571"/>
      <c r="E74" s="571"/>
      <c r="F74" s="571"/>
      <c r="G74" s="571"/>
    </row>
    <row r="75" spans="1:7" ht="16.5">
      <c r="A75" s="2195" t="s">
        <v>77</v>
      </c>
      <c r="B75" s="1145" t="s">
        <v>7430</v>
      </c>
      <c r="C75" s="571"/>
      <c r="D75" s="571"/>
      <c r="E75" s="571"/>
      <c r="F75" s="571"/>
      <c r="G75" s="571"/>
    </row>
    <row r="76" spans="1:7" ht="16.5">
      <c r="A76" s="2195" t="s">
        <v>78</v>
      </c>
      <c r="B76" s="1145" t="s">
        <v>7431</v>
      </c>
      <c r="C76" s="571"/>
      <c r="D76" s="571"/>
      <c r="E76" s="571"/>
      <c r="F76" s="571"/>
      <c r="G76" s="571"/>
    </row>
    <row r="77" spans="1:7" ht="16.5">
      <c r="A77" s="2195" t="s">
        <v>79</v>
      </c>
      <c r="B77" s="1145" t="s">
        <v>7432</v>
      </c>
      <c r="C77" s="571"/>
      <c r="D77" s="571"/>
      <c r="E77" s="571"/>
      <c r="F77" s="571"/>
      <c r="G77" s="571"/>
    </row>
    <row r="78" spans="1:7" ht="16.5">
      <c r="A78" s="2195" t="s">
        <v>80</v>
      </c>
      <c r="B78" s="1145" t="s">
        <v>7433</v>
      </c>
      <c r="C78" s="571"/>
      <c r="D78" s="571"/>
      <c r="E78" s="571"/>
      <c r="F78" s="571"/>
      <c r="G78" s="571"/>
    </row>
    <row r="79" spans="1:7" ht="16.5">
      <c r="A79" s="2195">
        <v>7</v>
      </c>
      <c r="B79" s="1145" t="s">
        <v>7434</v>
      </c>
      <c r="C79" s="571"/>
      <c r="D79" s="571"/>
      <c r="E79" s="571"/>
      <c r="F79" s="571"/>
      <c r="G79" s="571"/>
    </row>
    <row r="80" spans="1:7" ht="16.5">
      <c r="A80" s="2195">
        <v>8</v>
      </c>
      <c r="B80" s="1145" t="s">
        <v>7435</v>
      </c>
      <c r="C80" s="571"/>
      <c r="D80" s="571"/>
      <c r="E80" s="571"/>
      <c r="F80" s="571"/>
      <c r="G80" s="571"/>
    </row>
    <row r="81" spans="1:7" ht="16.5">
      <c r="A81" s="2195">
        <v>9</v>
      </c>
      <c r="B81" s="1145" t="s">
        <v>7436</v>
      </c>
      <c r="C81" s="571"/>
      <c r="D81" s="571"/>
      <c r="E81" s="571"/>
      <c r="F81" s="571"/>
      <c r="G81" s="571"/>
    </row>
    <row r="82" spans="1:7" ht="16.5">
      <c r="A82" s="2195">
        <v>10</v>
      </c>
      <c r="B82" s="1145" t="s">
        <v>7437</v>
      </c>
      <c r="C82" s="571"/>
      <c r="D82" s="571"/>
      <c r="E82" s="571"/>
      <c r="F82" s="571"/>
      <c r="G82" s="571"/>
    </row>
  </sheetData>
  <mergeCells count="4">
    <mergeCell ref="O3:O4"/>
    <mergeCell ref="A35:A36"/>
    <mergeCell ref="A3:A5"/>
    <mergeCell ref="B3:B4"/>
  </mergeCells>
  <phoneticPr fontId="28"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pageSetUpPr fitToPage="1"/>
  </sheetPr>
  <dimension ref="A1:IU41"/>
  <sheetViews>
    <sheetView topLeftCell="A28" zoomScaleNormal="100" zoomScaleSheetLayoutView="110" workbookViewId="0">
      <selection activeCell="A125" sqref="A1:XFD1048576"/>
    </sheetView>
  </sheetViews>
  <sheetFormatPr defaultColWidth="9" defaultRowHeight="14.25" customHeight="1"/>
  <cols>
    <col min="1" max="1" width="5.125" style="2137" customWidth="1"/>
    <col min="2" max="2" width="5.5" style="2137" customWidth="1"/>
    <col min="3" max="3" width="44.5" style="2137" customWidth="1"/>
    <col min="4" max="4" width="5.375" style="2137" customWidth="1"/>
    <col min="5" max="5" width="10.625" style="2137" customWidth="1"/>
    <col min="6" max="7" width="4.875" style="2137" customWidth="1"/>
    <col min="8" max="8" width="11.5" style="2137" customWidth="1"/>
    <col min="9" max="9" width="6.375" style="2137" customWidth="1"/>
    <col min="10" max="10" width="6.25" style="2137" customWidth="1"/>
    <col min="11" max="11" width="6.75" style="2137" customWidth="1"/>
    <col min="12" max="12" width="5.625" style="2137" customWidth="1"/>
    <col min="13" max="13" width="16" style="2137" customWidth="1"/>
    <col min="14" max="14" width="14.375" style="2137" customWidth="1"/>
    <col min="15" max="15" width="13.125" style="2137" customWidth="1"/>
    <col min="16" max="16" width="12.625" style="2137" customWidth="1"/>
    <col min="17" max="17" width="13.875" style="2137" customWidth="1"/>
    <col min="18" max="18" width="6.75" style="2137" customWidth="1"/>
    <col min="19" max="19" width="6.875" style="2137" customWidth="1"/>
    <col min="20" max="20" width="8.625" style="2137" customWidth="1"/>
    <col min="21" max="21" width="10.5" style="2138" customWidth="1"/>
    <col min="22" max="22" width="7.125" style="2138" customWidth="1"/>
    <col min="23" max="23" width="6.5" style="2138" customWidth="1"/>
    <col min="24" max="24" width="9.25" style="2138" customWidth="1"/>
    <col min="25" max="28" width="12.625" style="2138" customWidth="1"/>
    <col min="29" max="29" width="15.125" style="2138" customWidth="1"/>
    <col min="30" max="30" width="14.75" style="2138" customWidth="1"/>
    <col min="31" max="31" width="12.625" style="2138" customWidth="1"/>
    <col min="32" max="32" width="17.375" style="2137" customWidth="1"/>
    <col min="33" max="16384" width="9" style="2137"/>
  </cols>
  <sheetData>
    <row r="1" spans="1:255">
      <c r="A1" s="215" t="str">
        <f>表03!A1</f>
        <v xml:space="preserve"> 保險股份有限公司    年度(月)報表</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row>
    <row r="2" spans="1:255">
      <c r="A2" s="80" t="s">
        <v>7329</v>
      </c>
      <c r="B2" s="80"/>
      <c r="C2" s="80"/>
      <c r="D2" s="80"/>
      <c r="E2" s="80"/>
      <c r="F2" s="80"/>
      <c r="G2" s="80"/>
      <c r="H2" s="80"/>
      <c r="I2" s="80"/>
      <c r="J2" s="80"/>
      <c r="K2" s="80"/>
      <c r="L2" s="80"/>
      <c r="M2" s="80"/>
      <c r="N2" s="80"/>
      <c r="O2" s="80"/>
      <c r="P2" s="80"/>
      <c r="Q2" s="80"/>
      <c r="R2" s="80" t="s">
        <v>7299</v>
      </c>
      <c r="S2" s="80"/>
      <c r="T2" s="80"/>
      <c r="U2" s="80"/>
      <c r="V2" s="80"/>
      <c r="W2" s="80"/>
      <c r="Z2" s="80"/>
      <c r="AA2" s="80"/>
      <c r="AB2" s="80"/>
      <c r="AC2" s="80"/>
      <c r="AD2" s="80"/>
      <c r="AE2" s="80"/>
      <c r="AF2" s="80"/>
    </row>
    <row r="3" spans="1:255" s="2139" customFormat="1" ht="14.25" customHeight="1">
      <c r="A3" s="2711" t="s">
        <v>5990</v>
      </c>
      <c r="B3" s="2699" t="s">
        <v>7330</v>
      </c>
      <c r="C3" s="2712" t="s">
        <v>7331</v>
      </c>
      <c r="D3" s="2700" t="s">
        <v>7332</v>
      </c>
      <c r="E3" s="2711" t="s">
        <v>7333</v>
      </c>
      <c r="F3" s="2699" t="s">
        <v>7334</v>
      </c>
      <c r="G3" s="2699" t="s">
        <v>7335</v>
      </c>
      <c r="H3" s="2699" t="s">
        <v>7336</v>
      </c>
      <c r="I3" s="2699" t="s">
        <v>7337</v>
      </c>
      <c r="J3" s="2699"/>
      <c r="K3" s="2714"/>
      <c r="L3" s="2699" t="s">
        <v>7338</v>
      </c>
      <c r="M3" s="2699" t="s">
        <v>7339</v>
      </c>
      <c r="N3" s="2699" t="s">
        <v>7340</v>
      </c>
      <c r="O3" s="2700" t="s">
        <v>7341</v>
      </c>
      <c r="P3" s="2700" t="s">
        <v>7342</v>
      </c>
      <c r="Q3" s="2699" t="s">
        <v>7343</v>
      </c>
      <c r="R3" s="2697" t="s">
        <v>7344</v>
      </c>
      <c r="S3" s="2698"/>
      <c r="T3" s="2699" t="s">
        <v>7345</v>
      </c>
      <c r="U3" s="2700" t="s">
        <v>7346</v>
      </c>
      <c r="V3" s="2700" t="s">
        <v>7347</v>
      </c>
      <c r="W3" s="2697" t="s">
        <v>7348</v>
      </c>
      <c r="X3" s="2702"/>
      <c r="Y3" s="2698"/>
      <c r="Z3" s="2697" t="s">
        <v>7349</v>
      </c>
      <c r="AA3" s="2702"/>
      <c r="AB3" s="2698"/>
      <c r="AC3" s="2703" t="s">
        <v>7350</v>
      </c>
      <c r="AD3" s="2697" t="s">
        <v>7351</v>
      </c>
      <c r="AE3" s="2702"/>
      <c r="AF3" s="2698"/>
      <c r="AG3" s="2703" t="s">
        <v>7352</v>
      </c>
      <c r="AH3" s="2703" t="s">
        <v>7353</v>
      </c>
      <c r="AI3" s="2710" t="s">
        <v>2703</v>
      </c>
      <c r="AJ3" s="2699" t="s">
        <v>7193</v>
      </c>
      <c r="AK3" s="2705"/>
      <c r="AL3" s="2705"/>
      <c r="AM3" s="2705"/>
      <c r="AN3" s="2705"/>
      <c r="AO3" s="2705"/>
      <c r="AP3" s="2708"/>
      <c r="AQ3" s="2705"/>
      <c r="AR3" s="2705"/>
      <c r="AS3" s="2705"/>
      <c r="AT3" s="2705"/>
      <c r="AU3" s="2705"/>
      <c r="AV3" s="2705"/>
      <c r="AW3" s="2705"/>
      <c r="AX3" s="2706"/>
      <c r="AY3" s="2706"/>
      <c r="AZ3" s="2706"/>
      <c r="BA3" s="2706"/>
      <c r="BB3" s="2706"/>
      <c r="BC3" s="2706"/>
      <c r="BD3" s="2706"/>
      <c r="BE3" s="2706"/>
      <c r="BF3" s="2706"/>
      <c r="BG3" s="2706"/>
      <c r="BH3" s="2706"/>
      <c r="BI3" s="2706"/>
      <c r="BJ3" s="2706"/>
      <c r="BK3" s="2705"/>
      <c r="BL3" s="2706"/>
      <c r="BM3" s="2705"/>
      <c r="BN3" s="2705"/>
      <c r="BO3" s="2705"/>
      <c r="BP3" s="2706"/>
      <c r="BQ3" s="2705"/>
      <c r="BR3" s="2705"/>
      <c r="BS3" s="2705"/>
      <c r="BT3" s="2705"/>
      <c r="BU3" s="2705"/>
      <c r="BV3" s="2708"/>
      <c r="BW3" s="2705"/>
      <c r="BX3" s="2705"/>
      <c r="BY3" s="2705"/>
      <c r="BZ3" s="2705"/>
      <c r="CA3" s="2705"/>
      <c r="CB3" s="2705"/>
      <c r="CC3" s="2705"/>
      <c r="CD3" s="2706"/>
      <c r="CE3" s="2706"/>
      <c r="CF3" s="2706"/>
      <c r="CG3" s="2706"/>
      <c r="CH3" s="2706"/>
      <c r="CI3" s="2706"/>
      <c r="CJ3" s="2706"/>
      <c r="CK3" s="2706"/>
      <c r="CL3" s="2706"/>
      <c r="CM3" s="2706"/>
      <c r="CN3" s="2706"/>
      <c r="CO3" s="2706"/>
      <c r="CP3" s="2706"/>
      <c r="CQ3" s="2705"/>
      <c r="CR3" s="2706"/>
      <c r="CS3" s="2705"/>
      <c r="CT3" s="2705"/>
      <c r="CU3" s="2705"/>
      <c r="CV3" s="2706"/>
      <c r="CW3" s="2705"/>
      <c r="CX3" s="2705"/>
      <c r="CY3" s="2705"/>
      <c r="CZ3" s="2705"/>
      <c r="DA3" s="2705"/>
      <c r="DB3" s="2708"/>
      <c r="DC3" s="2705"/>
      <c r="DD3" s="2705"/>
      <c r="DE3" s="2705"/>
      <c r="DF3" s="2705"/>
      <c r="DG3" s="2705"/>
      <c r="DH3" s="2705"/>
      <c r="DI3" s="2705"/>
      <c r="DJ3" s="2706"/>
      <c r="DK3" s="2706"/>
      <c r="DL3" s="2706"/>
      <c r="DM3" s="2706"/>
      <c r="DN3" s="2706"/>
      <c r="DO3" s="2706"/>
      <c r="DP3" s="2706"/>
      <c r="DQ3" s="2706"/>
      <c r="DR3" s="2706"/>
      <c r="DS3" s="2706"/>
      <c r="DT3" s="2706"/>
      <c r="DU3" s="2706"/>
      <c r="DV3" s="2706"/>
      <c r="DW3" s="2705"/>
      <c r="DX3" s="2706"/>
      <c r="DY3" s="2705"/>
      <c r="DZ3" s="2705"/>
      <c r="EA3" s="2705"/>
      <c r="EB3" s="2706"/>
      <c r="EC3" s="2705"/>
      <c r="ED3" s="2705"/>
      <c r="EE3" s="2705"/>
      <c r="EF3" s="2705"/>
      <c r="EG3" s="2705"/>
      <c r="EH3" s="2708"/>
      <c r="EI3" s="2705"/>
      <c r="EJ3" s="2705"/>
      <c r="EK3" s="2705"/>
      <c r="EL3" s="2705"/>
      <c r="EM3" s="2705"/>
      <c r="EN3" s="2705"/>
      <c r="EO3" s="2705"/>
      <c r="EP3" s="2706"/>
      <c r="EQ3" s="2706"/>
      <c r="ER3" s="2706"/>
      <c r="ES3" s="2706"/>
      <c r="ET3" s="2706"/>
      <c r="EU3" s="2706"/>
      <c r="EV3" s="2706"/>
      <c r="EW3" s="2706"/>
      <c r="EX3" s="2706"/>
      <c r="EY3" s="2706"/>
      <c r="EZ3" s="2706"/>
      <c r="FA3" s="2706"/>
      <c r="FB3" s="2706"/>
      <c r="FC3" s="2705"/>
      <c r="FD3" s="2706"/>
      <c r="FE3" s="2705"/>
      <c r="FF3" s="2705"/>
      <c r="FG3" s="2705"/>
      <c r="FH3" s="2706"/>
      <c r="FI3" s="2705"/>
      <c r="FJ3" s="2705"/>
      <c r="FK3" s="2705"/>
      <c r="FL3" s="2705"/>
      <c r="FM3" s="2705"/>
      <c r="FN3" s="2708"/>
      <c r="FO3" s="2705"/>
      <c r="FP3" s="2705"/>
      <c r="FQ3" s="2705"/>
      <c r="FR3" s="2705"/>
      <c r="FS3" s="2705"/>
      <c r="FT3" s="2705"/>
      <c r="FU3" s="2705"/>
      <c r="FV3" s="2706"/>
      <c r="FW3" s="2706"/>
      <c r="FX3" s="2706"/>
      <c r="FY3" s="2706"/>
      <c r="FZ3" s="2706"/>
      <c r="GA3" s="2706"/>
      <c r="GB3" s="2706"/>
      <c r="GC3" s="2706"/>
      <c r="GD3" s="2706"/>
      <c r="GE3" s="2706"/>
      <c r="GF3" s="2706"/>
      <c r="GG3" s="2706"/>
      <c r="GH3" s="2706"/>
      <c r="GI3" s="2705"/>
      <c r="GJ3" s="2706"/>
      <c r="GK3" s="2705"/>
      <c r="GL3" s="2705"/>
      <c r="GM3" s="2705"/>
      <c r="GN3" s="2706"/>
      <c r="GO3" s="2705"/>
      <c r="GP3" s="2705"/>
      <c r="GQ3" s="2705"/>
      <c r="GR3" s="2705"/>
      <c r="GS3" s="2705"/>
      <c r="GT3" s="2708"/>
      <c r="GU3" s="2705"/>
      <c r="GV3" s="2705"/>
      <c r="GW3" s="2705"/>
      <c r="GX3" s="2705"/>
      <c r="GY3" s="2705"/>
      <c r="GZ3" s="2705"/>
      <c r="HA3" s="2705"/>
      <c r="HB3" s="2706"/>
      <c r="HC3" s="2706"/>
      <c r="HD3" s="2706"/>
      <c r="HE3" s="2706"/>
      <c r="HF3" s="2706"/>
      <c r="HG3" s="2706"/>
      <c r="HH3" s="2706"/>
      <c r="HI3" s="2706"/>
      <c r="HJ3" s="2706"/>
      <c r="HK3" s="2706"/>
      <c r="HL3" s="2706"/>
      <c r="HM3" s="2706"/>
      <c r="HN3" s="2706"/>
      <c r="HO3" s="2705"/>
      <c r="HP3" s="2706"/>
      <c r="HQ3" s="2705"/>
      <c r="HR3" s="2705"/>
      <c r="HS3" s="2705"/>
      <c r="HT3" s="2706"/>
      <c r="HU3" s="2705"/>
      <c r="HV3" s="2705"/>
      <c r="HW3" s="2705"/>
      <c r="HX3" s="2705"/>
      <c r="HY3" s="2705"/>
      <c r="HZ3" s="2708"/>
      <c r="IA3" s="2705"/>
      <c r="IB3" s="2705"/>
      <c r="IC3" s="2705"/>
      <c r="ID3" s="2705"/>
      <c r="IE3" s="2705"/>
      <c r="IF3" s="2705"/>
      <c r="IG3" s="2705"/>
      <c r="IH3" s="2706"/>
      <c r="II3" s="2706"/>
      <c r="IJ3" s="2706"/>
      <c r="IK3" s="2706"/>
      <c r="IL3" s="2706"/>
      <c r="IM3" s="2706"/>
      <c r="IN3" s="2706"/>
      <c r="IO3" s="2706"/>
      <c r="IP3" s="2706"/>
      <c r="IQ3" s="2706"/>
      <c r="IR3" s="2706"/>
      <c r="IS3" s="2706"/>
      <c r="IT3" s="2706"/>
      <c r="IU3" s="2705"/>
    </row>
    <row r="4" spans="1:255" s="2139" customFormat="1" ht="85.5">
      <c r="A4" s="2711"/>
      <c r="B4" s="2700"/>
      <c r="C4" s="2713"/>
      <c r="D4" s="2701"/>
      <c r="E4" s="2703"/>
      <c r="F4" s="2700"/>
      <c r="G4" s="2700"/>
      <c r="H4" s="2700" t="s">
        <v>7354</v>
      </c>
      <c r="I4" s="2140" t="s">
        <v>7194</v>
      </c>
      <c r="J4" s="2140" t="s">
        <v>7195</v>
      </c>
      <c r="K4" s="2140" t="s">
        <v>7198</v>
      </c>
      <c r="L4" s="2700"/>
      <c r="M4" s="2700"/>
      <c r="N4" s="2700"/>
      <c r="O4" s="2701"/>
      <c r="P4" s="2701"/>
      <c r="Q4" s="2700"/>
      <c r="R4" s="2140" t="s">
        <v>7355</v>
      </c>
      <c r="S4" s="2140" t="s">
        <v>7356</v>
      </c>
      <c r="T4" s="2700"/>
      <c r="U4" s="2701"/>
      <c r="V4" s="2701"/>
      <c r="W4" s="2141" t="s">
        <v>7194</v>
      </c>
      <c r="X4" s="2142" t="s">
        <v>7195</v>
      </c>
      <c r="Y4" s="2142" t="s">
        <v>7357</v>
      </c>
      <c r="Z4" s="2141" t="s">
        <v>7194</v>
      </c>
      <c r="AA4" s="2142" t="s">
        <v>7195</v>
      </c>
      <c r="AB4" s="2142" t="s">
        <v>7357</v>
      </c>
      <c r="AC4" s="2704"/>
      <c r="AD4" s="2141" t="s">
        <v>7194</v>
      </c>
      <c r="AE4" s="2142" t="s">
        <v>7195</v>
      </c>
      <c r="AF4" s="2142" t="s">
        <v>7357</v>
      </c>
      <c r="AG4" s="2709"/>
      <c r="AH4" s="2704"/>
      <c r="AI4" s="2704"/>
      <c r="AJ4" s="2700"/>
      <c r="AK4" s="2705"/>
      <c r="AL4" s="2705"/>
      <c r="AM4" s="2705"/>
      <c r="AN4" s="2143"/>
      <c r="AO4" s="2143"/>
      <c r="AP4" s="2143"/>
      <c r="AQ4" s="2705"/>
      <c r="AR4" s="2705"/>
      <c r="AS4" s="2705"/>
      <c r="AT4" s="2705"/>
      <c r="AU4" s="2705"/>
      <c r="AV4" s="2705"/>
      <c r="AW4" s="2705"/>
      <c r="AX4" s="2144"/>
      <c r="AY4" s="2143"/>
      <c r="AZ4" s="2143"/>
      <c r="BA4" s="2144"/>
      <c r="BB4" s="2143"/>
      <c r="BC4" s="2143"/>
      <c r="BD4" s="2707"/>
      <c r="BE4" s="2144"/>
      <c r="BF4" s="2143"/>
      <c r="BG4" s="2143"/>
      <c r="BH4" s="2706"/>
      <c r="BI4" s="2707"/>
      <c r="BJ4" s="2707"/>
      <c r="BK4" s="2705"/>
      <c r="BL4" s="2706"/>
      <c r="BM4" s="2705"/>
      <c r="BN4" s="2705"/>
      <c r="BO4" s="2705"/>
      <c r="BP4" s="2706"/>
      <c r="BQ4" s="2705"/>
      <c r="BR4" s="2705"/>
      <c r="BS4" s="2705"/>
      <c r="BT4" s="2143"/>
      <c r="BU4" s="2143"/>
      <c r="BV4" s="2143"/>
      <c r="BW4" s="2705"/>
      <c r="BX4" s="2705"/>
      <c r="BY4" s="2705"/>
      <c r="BZ4" s="2705"/>
      <c r="CA4" s="2705"/>
      <c r="CB4" s="2705"/>
      <c r="CC4" s="2705"/>
      <c r="CD4" s="2144"/>
      <c r="CE4" s="2143"/>
      <c r="CF4" s="2143"/>
      <c r="CG4" s="2144"/>
      <c r="CH4" s="2143"/>
      <c r="CI4" s="2143"/>
      <c r="CJ4" s="2707"/>
      <c r="CK4" s="2144"/>
      <c r="CL4" s="2143"/>
      <c r="CM4" s="2143"/>
      <c r="CN4" s="2706"/>
      <c r="CO4" s="2707"/>
      <c r="CP4" s="2707"/>
      <c r="CQ4" s="2705"/>
      <c r="CR4" s="2706"/>
      <c r="CS4" s="2705"/>
      <c r="CT4" s="2705"/>
      <c r="CU4" s="2705"/>
      <c r="CV4" s="2706"/>
      <c r="CW4" s="2705"/>
      <c r="CX4" s="2705"/>
      <c r="CY4" s="2705"/>
      <c r="CZ4" s="2143"/>
      <c r="DA4" s="2143"/>
      <c r="DB4" s="2143"/>
      <c r="DC4" s="2705"/>
      <c r="DD4" s="2705"/>
      <c r="DE4" s="2705"/>
      <c r="DF4" s="2705"/>
      <c r="DG4" s="2705"/>
      <c r="DH4" s="2705"/>
      <c r="DI4" s="2705"/>
      <c r="DJ4" s="2144"/>
      <c r="DK4" s="2143"/>
      <c r="DL4" s="2143"/>
      <c r="DM4" s="2144"/>
      <c r="DN4" s="2143"/>
      <c r="DO4" s="2143"/>
      <c r="DP4" s="2707"/>
      <c r="DQ4" s="2144"/>
      <c r="DR4" s="2143"/>
      <c r="DS4" s="2143"/>
      <c r="DT4" s="2706"/>
      <c r="DU4" s="2707"/>
      <c r="DV4" s="2707"/>
      <c r="DW4" s="2705"/>
      <c r="DX4" s="2706"/>
      <c r="DY4" s="2705"/>
      <c r="DZ4" s="2705"/>
      <c r="EA4" s="2705"/>
      <c r="EB4" s="2706"/>
      <c r="EC4" s="2705"/>
      <c r="ED4" s="2705"/>
      <c r="EE4" s="2705"/>
      <c r="EF4" s="2143"/>
      <c r="EG4" s="2143"/>
      <c r="EH4" s="2143"/>
      <c r="EI4" s="2705"/>
      <c r="EJ4" s="2705"/>
      <c r="EK4" s="2705"/>
      <c r="EL4" s="2705"/>
      <c r="EM4" s="2705"/>
      <c r="EN4" s="2705"/>
      <c r="EO4" s="2705"/>
      <c r="EP4" s="2144"/>
      <c r="EQ4" s="2143"/>
      <c r="ER4" s="2143"/>
      <c r="ES4" s="2144"/>
      <c r="ET4" s="2143"/>
      <c r="EU4" s="2143"/>
      <c r="EV4" s="2707"/>
      <c r="EW4" s="2144"/>
      <c r="EX4" s="2143"/>
      <c r="EY4" s="2143"/>
      <c r="EZ4" s="2706"/>
      <c r="FA4" s="2707"/>
      <c r="FB4" s="2707"/>
      <c r="FC4" s="2705"/>
      <c r="FD4" s="2706"/>
      <c r="FE4" s="2705"/>
      <c r="FF4" s="2705"/>
      <c r="FG4" s="2705"/>
      <c r="FH4" s="2706"/>
      <c r="FI4" s="2705"/>
      <c r="FJ4" s="2705"/>
      <c r="FK4" s="2705"/>
      <c r="FL4" s="2143"/>
      <c r="FM4" s="2143"/>
      <c r="FN4" s="2143"/>
      <c r="FO4" s="2705"/>
      <c r="FP4" s="2705"/>
      <c r="FQ4" s="2705"/>
      <c r="FR4" s="2705"/>
      <c r="FS4" s="2705"/>
      <c r="FT4" s="2705"/>
      <c r="FU4" s="2705"/>
      <c r="FV4" s="2144"/>
      <c r="FW4" s="2143"/>
      <c r="FX4" s="2143"/>
      <c r="FY4" s="2144"/>
      <c r="FZ4" s="2143"/>
      <c r="GA4" s="2143"/>
      <c r="GB4" s="2707"/>
      <c r="GC4" s="2144"/>
      <c r="GD4" s="2143"/>
      <c r="GE4" s="2143"/>
      <c r="GF4" s="2706"/>
      <c r="GG4" s="2707"/>
      <c r="GH4" s="2707"/>
      <c r="GI4" s="2705"/>
      <c r="GJ4" s="2706"/>
      <c r="GK4" s="2705"/>
      <c r="GL4" s="2705"/>
      <c r="GM4" s="2705"/>
      <c r="GN4" s="2706"/>
      <c r="GO4" s="2705"/>
      <c r="GP4" s="2705"/>
      <c r="GQ4" s="2705"/>
      <c r="GR4" s="2143"/>
      <c r="GS4" s="2143"/>
      <c r="GT4" s="2143"/>
      <c r="GU4" s="2705"/>
      <c r="GV4" s="2705"/>
      <c r="GW4" s="2705"/>
      <c r="GX4" s="2705"/>
      <c r="GY4" s="2705"/>
      <c r="GZ4" s="2705"/>
      <c r="HA4" s="2705"/>
      <c r="HB4" s="2144"/>
      <c r="HC4" s="2143"/>
      <c r="HD4" s="2143"/>
      <c r="HE4" s="2144"/>
      <c r="HF4" s="2143"/>
      <c r="HG4" s="2143"/>
      <c r="HH4" s="2707"/>
      <c r="HI4" s="2144"/>
      <c r="HJ4" s="2143"/>
      <c r="HK4" s="2143"/>
      <c r="HL4" s="2706"/>
      <c r="HM4" s="2707"/>
      <c r="HN4" s="2707"/>
      <c r="HO4" s="2705"/>
      <c r="HP4" s="2706"/>
      <c r="HQ4" s="2705"/>
      <c r="HR4" s="2705"/>
      <c r="HS4" s="2705"/>
      <c r="HT4" s="2706"/>
      <c r="HU4" s="2705"/>
      <c r="HV4" s="2705"/>
      <c r="HW4" s="2705"/>
      <c r="HX4" s="2143"/>
      <c r="HY4" s="2143"/>
      <c r="HZ4" s="2143"/>
      <c r="IA4" s="2705"/>
      <c r="IB4" s="2705"/>
      <c r="IC4" s="2705"/>
      <c r="ID4" s="2705"/>
      <c r="IE4" s="2705"/>
      <c r="IF4" s="2705"/>
      <c r="IG4" s="2705"/>
      <c r="IH4" s="2144"/>
      <c r="II4" s="2143"/>
      <c r="IJ4" s="2143"/>
      <c r="IK4" s="2144"/>
      <c r="IL4" s="2143"/>
      <c r="IM4" s="2143"/>
      <c r="IN4" s="2707"/>
      <c r="IO4" s="2144"/>
      <c r="IP4" s="2143"/>
      <c r="IQ4" s="2143"/>
      <c r="IR4" s="2706"/>
      <c r="IS4" s="2707"/>
      <c r="IT4" s="2707"/>
      <c r="IU4" s="2705"/>
    </row>
    <row r="5" spans="1:255" s="2139" customFormat="1" ht="62.65" customHeight="1">
      <c r="A5" s="2711"/>
      <c r="B5" s="2145" t="s">
        <v>66</v>
      </c>
      <c r="C5" s="2145" t="s">
        <v>67</v>
      </c>
      <c r="D5" s="2145" t="s">
        <v>68</v>
      </c>
      <c r="E5" s="2145" t="s">
        <v>69</v>
      </c>
      <c r="F5" s="2145" t="s">
        <v>70</v>
      </c>
      <c r="G5" s="2145" t="s">
        <v>71</v>
      </c>
      <c r="H5" s="2145" t="s">
        <v>72</v>
      </c>
      <c r="I5" s="2145" t="s">
        <v>73</v>
      </c>
      <c r="J5" s="2145" t="s">
        <v>74</v>
      </c>
      <c r="K5" s="2145" t="s">
        <v>75</v>
      </c>
      <c r="L5" s="2145" t="s">
        <v>234</v>
      </c>
      <c r="M5" s="2145" t="s">
        <v>235</v>
      </c>
      <c r="N5" s="2145" t="s">
        <v>285</v>
      </c>
      <c r="O5" s="2145" t="s">
        <v>286</v>
      </c>
      <c r="P5" s="2145" t="s">
        <v>287</v>
      </c>
      <c r="Q5" s="2145" t="s">
        <v>288</v>
      </c>
      <c r="R5" s="2145" t="s">
        <v>289</v>
      </c>
      <c r="S5" s="2145" t="s">
        <v>1080</v>
      </c>
      <c r="T5" s="2145" t="s">
        <v>1081</v>
      </c>
      <c r="U5" s="2145" t="s">
        <v>1082</v>
      </c>
      <c r="V5" s="2145" t="s">
        <v>1083</v>
      </c>
      <c r="W5" s="2145" t="s">
        <v>1084</v>
      </c>
      <c r="X5" s="2145" t="s">
        <v>1085</v>
      </c>
      <c r="Y5" s="2145" t="s">
        <v>253</v>
      </c>
      <c r="Z5" s="2145" t="s">
        <v>254</v>
      </c>
      <c r="AA5" s="2145" t="s">
        <v>255</v>
      </c>
      <c r="AB5" s="2145" t="s">
        <v>256</v>
      </c>
      <c r="AC5" s="2145" t="s">
        <v>257</v>
      </c>
      <c r="AD5" s="2145" t="s">
        <v>258</v>
      </c>
      <c r="AE5" s="2145" t="s">
        <v>259</v>
      </c>
      <c r="AF5" s="2145" t="s">
        <v>1086</v>
      </c>
      <c r="AG5" s="2145" t="s">
        <v>1087</v>
      </c>
      <c r="AH5" s="2145" t="s">
        <v>1210</v>
      </c>
      <c r="AI5" s="2145" t="s">
        <v>1088</v>
      </c>
      <c r="AJ5" s="2145" t="s">
        <v>3522</v>
      </c>
      <c r="AK5" s="2146"/>
      <c r="AL5" s="2146"/>
      <c r="AM5" s="2146"/>
      <c r="AN5" s="2146"/>
      <c r="AO5" s="2146"/>
      <c r="AP5" s="2146"/>
      <c r="AQ5" s="2146"/>
      <c r="AR5" s="2146"/>
      <c r="AS5" s="2146"/>
      <c r="AT5" s="2146"/>
      <c r="AU5" s="2146"/>
      <c r="AV5" s="2146"/>
      <c r="AW5" s="2146"/>
      <c r="AX5" s="2146"/>
      <c r="AY5" s="2146"/>
      <c r="AZ5" s="2146"/>
      <c r="BA5" s="2146"/>
      <c r="BB5" s="2146"/>
      <c r="BC5" s="2146"/>
      <c r="BD5" s="2146"/>
      <c r="BE5" s="2146"/>
      <c r="BF5" s="2146"/>
      <c r="BG5" s="2146"/>
      <c r="BH5" s="2146"/>
      <c r="BI5" s="2146"/>
      <c r="BJ5" s="2146"/>
      <c r="BK5" s="2146"/>
      <c r="BL5" s="2706"/>
      <c r="BM5" s="2146"/>
      <c r="BN5" s="2146"/>
      <c r="BO5" s="2146"/>
      <c r="BP5" s="2146"/>
      <c r="BQ5" s="2146"/>
      <c r="BR5" s="2146"/>
      <c r="BS5" s="2146"/>
      <c r="BT5" s="2146"/>
      <c r="BU5" s="2146"/>
      <c r="BV5" s="2146"/>
      <c r="BW5" s="2146"/>
      <c r="BX5" s="2146"/>
      <c r="BY5" s="2146"/>
      <c r="BZ5" s="2146"/>
      <c r="CA5" s="2146"/>
      <c r="CB5" s="2146"/>
      <c r="CC5" s="2146"/>
      <c r="CD5" s="2146"/>
      <c r="CE5" s="2146"/>
      <c r="CF5" s="2146"/>
      <c r="CG5" s="2146"/>
      <c r="CH5" s="2146"/>
      <c r="CI5" s="2146"/>
      <c r="CJ5" s="2146"/>
      <c r="CK5" s="2146"/>
      <c r="CL5" s="2146"/>
      <c r="CM5" s="2146"/>
      <c r="CN5" s="2146"/>
      <c r="CO5" s="2146"/>
      <c r="CP5" s="2146"/>
      <c r="CQ5" s="2146"/>
      <c r="CR5" s="2706"/>
      <c r="CS5" s="2146"/>
      <c r="CT5" s="2146"/>
      <c r="CU5" s="2146"/>
      <c r="CV5" s="2146"/>
      <c r="CW5" s="2146"/>
      <c r="CX5" s="2146"/>
      <c r="CY5" s="2146"/>
      <c r="CZ5" s="2146"/>
      <c r="DA5" s="2146"/>
      <c r="DB5" s="2146"/>
      <c r="DC5" s="2146"/>
      <c r="DD5" s="2146"/>
      <c r="DE5" s="2146"/>
      <c r="DF5" s="2146"/>
      <c r="DG5" s="2146"/>
      <c r="DH5" s="2146"/>
      <c r="DI5" s="2146"/>
      <c r="DJ5" s="2146"/>
      <c r="DK5" s="2146"/>
      <c r="DL5" s="2146"/>
      <c r="DM5" s="2146"/>
      <c r="DN5" s="2146"/>
      <c r="DO5" s="2146"/>
      <c r="DP5" s="2146"/>
      <c r="DQ5" s="2146"/>
      <c r="DR5" s="2146"/>
      <c r="DS5" s="2146"/>
      <c r="DT5" s="2146"/>
      <c r="DU5" s="2146"/>
      <c r="DV5" s="2146"/>
      <c r="DW5" s="2146"/>
      <c r="DX5" s="2706"/>
      <c r="DY5" s="2146"/>
      <c r="DZ5" s="2146"/>
      <c r="EA5" s="2146"/>
      <c r="EB5" s="2146"/>
      <c r="EC5" s="2146"/>
      <c r="ED5" s="2146"/>
      <c r="EE5" s="2146"/>
      <c r="EF5" s="2146"/>
      <c r="EG5" s="2146"/>
      <c r="EH5" s="2146"/>
      <c r="EI5" s="2146"/>
      <c r="EJ5" s="2146"/>
      <c r="EK5" s="2146"/>
      <c r="EL5" s="2146"/>
      <c r="EM5" s="2146"/>
      <c r="EN5" s="2146"/>
      <c r="EO5" s="2146"/>
      <c r="EP5" s="2146"/>
      <c r="EQ5" s="2146"/>
      <c r="ER5" s="2146"/>
      <c r="ES5" s="2146"/>
      <c r="ET5" s="2146"/>
      <c r="EU5" s="2146"/>
      <c r="EV5" s="2146"/>
      <c r="EW5" s="2146"/>
      <c r="EX5" s="2146"/>
      <c r="EY5" s="2146"/>
      <c r="EZ5" s="2146"/>
      <c r="FA5" s="2146"/>
      <c r="FB5" s="2146"/>
      <c r="FC5" s="2146"/>
      <c r="FD5" s="2706"/>
      <c r="FE5" s="2146"/>
      <c r="FF5" s="2146"/>
      <c r="FG5" s="2146"/>
      <c r="FH5" s="2146"/>
      <c r="FI5" s="2146"/>
      <c r="FJ5" s="2146"/>
      <c r="FK5" s="2146"/>
      <c r="FL5" s="2146"/>
      <c r="FM5" s="2146"/>
      <c r="FN5" s="2146"/>
      <c r="FO5" s="2146"/>
      <c r="FP5" s="2146"/>
      <c r="FQ5" s="2146"/>
      <c r="FR5" s="2146"/>
      <c r="FS5" s="2146"/>
      <c r="FT5" s="2146"/>
      <c r="FU5" s="2146"/>
      <c r="FV5" s="2146"/>
      <c r="FW5" s="2146"/>
      <c r="FX5" s="2146"/>
      <c r="FY5" s="2146"/>
      <c r="FZ5" s="2146"/>
      <c r="GA5" s="2146"/>
      <c r="GB5" s="2146"/>
      <c r="GC5" s="2146"/>
      <c r="GD5" s="2146"/>
      <c r="GE5" s="2146"/>
      <c r="GF5" s="2146"/>
      <c r="GG5" s="2146"/>
      <c r="GH5" s="2146"/>
      <c r="GI5" s="2146"/>
      <c r="GJ5" s="2706"/>
      <c r="GK5" s="2146"/>
      <c r="GL5" s="2146"/>
      <c r="GM5" s="2146"/>
      <c r="GN5" s="2146"/>
      <c r="GO5" s="2146"/>
      <c r="GP5" s="2146"/>
      <c r="GQ5" s="2146"/>
      <c r="GR5" s="2146"/>
      <c r="GS5" s="2146"/>
      <c r="GT5" s="2146"/>
      <c r="GU5" s="2146"/>
      <c r="GV5" s="2146"/>
      <c r="GW5" s="2146"/>
      <c r="GX5" s="2146"/>
      <c r="GY5" s="2146"/>
      <c r="GZ5" s="2146"/>
      <c r="HA5" s="2146"/>
      <c r="HB5" s="2146"/>
      <c r="HC5" s="2146"/>
      <c r="HD5" s="2146"/>
      <c r="HE5" s="2146"/>
      <c r="HF5" s="2146"/>
      <c r="HG5" s="2146"/>
      <c r="HH5" s="2146"/>
      <c r="HI5" s="2146"/>
      <c r="HJ5" s="2146"/>
      <c r="HK5" s="2146"/>
      <c r="HL5" s="2146"/>
      <c r="HM5" s="2146"/>
      <c r="HN5" s="2146"/>
      <c r="HO5" s="2146"/>
      <c r="HP5" s="2706"/>
      <c r="HQ5" s="2146"/>
      <c r="HR5" s="2146"/>
      <c r="HS5" s="2146"/>
      <c r="HT5" s="2146"/>
      <c r="HU5" s="2146"/>
      <c r="HV5" s="2146"/>
      <c r="HW5" s="2146"/>
      <c r="HX5" s="2146"/>
      <c r="HY5" s="2146"/>
      <c r="HZ5" s="2146"/>
      <c r="IA5" s="2146"/>
      <c r="IB5" s="2146"/>
      <c r="IC5" s="2146"/>
      <c r="ID5" s="2146"/>
      <c r="IE5" s="2146"/>
      <c r="IF5" s="2146"/>
      <c r="IG5" s="2146"/>
      <c r="IH5" s="2146"/>
      <c r="II5" s="2146"/>
      <c r="IJ5" s="2146"/>
      <c r="IK5" s="2146"/>
      <c r="IL5" s="2146"/>
      <c r="IM5" s="2146"/>
      <c r="IN5" s="2146"/>
      <c r="IO5" s="2146"/>
      <c r="IP5" s="2146"/>
      <c r="IQ5" s="2146"/>
      <c r="IR5" s="2146"/>
      <c r="IS5" s="2146"/>
      <c r="IT5" s="2146"/>
      <c r="IU5" s="2146"/>
    </row>
    <row r="6" spans="1:255" ht="13.5">
      <c r="A6" s="2147" t="s">
        <v>1089</v>
      </c>
      <c r="B6" s="2148"/>
      <c r="C6" s="2149"/>
      <c r="D6" s="2149"/>
      <c r="E6" s="2148"/>
      <c r="F6" s="2148"/>
      <c r="G6" s="2150"/>
      <c r="H6" s="2148"/>
      <c r="I6" s="2151"/>
      <c r="J6" s="2148"/>
      <c r="K6" s="2148"/>
      <c r="L6" s="2148"/>
      <c r="M6" s="2152">
        <v>200</v>
      </c>
      <c r="N6" s="2152"/>
      <c r="O6" s="2152"/>
      <c r="P6" s="2152">
        <v>30</v>
      </c>
      <c r="Q6" s="2152">
        <v>230</v>
      </c>
      <c r="R6" s="2148">
        <v>50</v>
      </c>
      <c r="S6" s="2148">
        <v>6</v>
      </c>
      <c r="T6" s="2152">
        <f>Q6-R6-S6</f>
        <v>174</v>
      </c>
      <c r="U6" s="2152">
        <f>P6-S6</f>
        <v>24</v>
      </c>
      <c r="V6" s="2152">
        <f>T6-U6</f>
        <v>150</v>
      </c>
      <c r="W6" s="2151"/>
      <c r="X6" s="2148"/>
      <c r="Y6" s="2152"/>
      <c r="Z6" s="2152"/>
      <c r="AA6" s="2152"/>
      <c r="AB6" s="2152"/>
      <c r="AC6" s="2151"/>
      <c r="AD6" s="2151"/>
      <c r="AE6" s="2148"/>
      <c r="AF6" s="2152"/>
      <c r="AG6" s="2153"/>
      <c r="AH6" s="2154"/>
      <c r="AI6" s="2148"/>
      <c r="AJ6" s="2148"/>
    </row>
    <row r="7" spans="1:255" ht="13.5">
      <c r="A7" s="2147" t="s">
        <v>76</v>
      </c>
      <c r="B7" s="2148"/>
      <c r="C7" s="2149"/>
      <c r="D7" s="2149"/>
      <c r="E7" s="2148"/>
      <c r="F7" s="2148"/>
      <c r="G7" s="2148"/>
      <c r="H7" s="2148"/>
      <c r="I7" s="2151"/>
      <c r="J7" s="2148"/>
      <c r="K7" s="2148"/>
      <c r="L7" s="2148"/>
      <c r="M7" s="2152"/>
      <c r="N7" s="2152"/>
      <c r="O7" s="2152"/>
      <c r="P7" s="2152"/>
      <c r="Q7" s="2152"/>
      <c r="R7" s="2148"/>
      <c r="S7" s="2148"/>
      <c r="T7" s="2152"/>
      <c r="U7" s="2152"/>
      <c r="V7" s="2152"/>
      <c r="W7" s="2151"/>
      <c r="X7" s="2148"/>
      <c r="Y7" s="2152"/>
      <c r="Z7" s="2152"/>
      <c r="AA7" s="2152"/>
      <c r="AB7" s="2152"/>
      <c r="AC7" s="2151"/>
      <c r="AD7" s="2151"/>
      <c r="AE7" s="2148"/>
      <c r="AF7" s="2152"/>
      <c r="AG7" s="2152"/>
      <c r="AH7" s="2154"/>
      <c r="AI7" s="2148"/>
      <c r="AJ7" s="2148"/>
    </row>
    <row r="8" spans="1:255" ht="13.5">
      <c r="A8" s="2147" t="s">
        <v>77</v>
      </c>
      <c r="B8" s="2148"/>
      <c r="C8" s="2149"/>
      <c r="D8" s="2149"/>
      <c r="E8" s="2148"/>
      <c r="F8" s="2148"/>
      <c r="G8" s="2148"/>
      <c r="H8" s="2148"/>
      <c r="I8" s="2151"/>
      <c r="J8" s="2148"/>
      <c r="K8" s="2148"/>
      <c r="L8" s="2148"/>
      <c r="M8" s="2152"/>
      <c r="N8" s="2152"/>
      <c r="O8" s="2152"/>
      <c r="P8" s="2152"/>
      <c r="Q8" s="2152"/>
      <c r="R8" s="2148"/>
      <c r="S8" s="2148"/>
      <c r="T8" s="2152"/>
      <c r="U8" s="2152"/>
      <c r="V8" s="2152"/>
      <c r="W8" s="2151"/>
      <c r="X8" s="2148"/>
      <c r="Y8" s="2152"/>
      <c r="Z8" s="2152"/>
      <c r="AA8" s="2152"/>
      <c r="AB8" s="2152"/>
      <c r="AC8" s="2151"/>
      <c r="AD8" s="2151"/>
      <c r="AE8" s="2148"/>
      <c r="AF8" s="2152"/>
      <c r="AG8" s="2152"/>
      <c r="AH8" s="2154"/>
      <c r="AI8" s="2148"/>
      <c r="AJ8" s="2148"/>
    </row>
    <row r="9" spans="1:255" ht="13.5">
      <c r="A9" s="2147" t="s">
        <v>78</v>
      </c>
      <c r="B9" s="2148"/>
      <c r="C9" s="2149"/>
      <c r="D9" s="2149"/>
      <c r="E9" s="2148"/>
      <c r="F9" s="2148"/>
      <c r="G9" s="2148"/>
      <c r="H9" s="2148"/>
      <c r="I9" s="2151"/>
      <c r="J9" s="2148"/>
      <c r="K9" s="2148"/>
      <c r="L9" s="2148"/>
      <c r="M9" s="2152"/>
      <c r="N9" s="2152"/>
      <c r="O9" s="2152"/>
      <c r="P9" s="2152"/>
      <c r="Q9" s="2152"/>
      <c r="R9" s="2148"/>
      <c r="S9" s="2148"/>
      <c r="T9" s="2152"/>
      <c r="U9" s="2152"/>
      <c r="V9" s="2152"/>
      <c r="W9" s="2151"/>
      <c r="X9" s="2148"/>
      <c r="Y9" s="2152"/>
      <c r="Z9" s="2152"/>
      <c r="AA9" s="2152"/>
      <c r="AB9" s="2152"/>
      <c r="AC9" s="2151"/>
      <c r="AD9" s="2151"/>
      <c r="AE9" s="2148"/>
      <c r="AF9" s="2152"/>
      <c r="AG9" s="2152"/>
      <c r="AH9" s="2154"/>
      <c r="AI9" s="2148"/>
      <c r="AJ9" s="2148"/>
    </row>
    <row r="10" spans="1:255" ht="13.5">
      <c r="A10" s="2147" t="s">
        <v>79</v>
      </c>
      <c r="B10" s="2148"/>
      <c r="C10" s="2149"/>
      <c r="D10" s="2149"/>
      <c r="E10" s="2148"/>
      <c r="F10" s="2148"/>
      <c r="G10" s="2148"/>
      <c r="H10" s="2148"/>
      <c r="I10" s="2151"/>
      <c r="J10" s="2148"/>
      <c r="K10" s="2148"/>
      <c r="L10" s="2148"/>
      <c r="M10" s="2152"/>
      <c r="N10" s="2152"/>
      <c r="O10" s="2152"/>
      <c r="P10" s="2152"/>
      <c r="Q10" s="2152"/>
      <c r="R10" s="2148"/>
      <c r="S10" s="2148"/>
      <c r="T10" s="2152"/>
      <c r="U10" s="2152"/>
      <c r="V10" s="2152"/>
      <c r="W10" s="2151"/>
      <c r="X10" s="2148"/>
      <c r="Y10" s="2152"/>
      <c r="Z10" s="2152"/>
      <c r="AA10" s="2152"/>
      <c r="AB10" s="2152"/>
      <c r="AC10" s="2151"/>
      <c r="AD10" s="2151"/>
      <c r="AE10" s="2148"/>
      <c r="AF10" s="2152"/>
      <c r="AG10" s="2152"/>
      <c r="AH10" s="2154"/>
      <c r="AI10" s="2148"/>
      <c r="AJ10" s="2148"/>
    </row>
    <row r="11" spans="1:255" ht="13.5">
      <c r="A11" s="2147" t="s">
        <v>80</v>
      </c>
      <c r="B11" s="2148"/>
      <c r="C11" s="2149"/>
      <c r="D11" s="2149"/>
      <c r="E11" s="2148"/>
      <c r="F11" s="2148"/>
      <c r="G11" s="2148"/>
      <c r="H11" s="2148"/>
      <c r="I11" s="2151"/>
      <c r="J11" s="2148"/>
      <c r="K11" s="2148"/>
      <c r="L11" s="2148"/>
      <c r="M11" s="2152"/>
      <c r="N11" s="2152"/>
      <c r="O11" s="2152"/>
      <c r="P11" s="2152"/>
      <c r="Q11" s="2152"/>
      <c r="R11" s="2148"/>
      <c r="S11" s="2148"/>
      <c r="T11" s="2152"/>
      <c r="U11" s="2152"/>
      <c r="V11" s="2152"/>
      <c r="W11" s="2151"/>
      <c r="X11" s="2148"/>
      <c r="Y11" s="2152"/>
      <c r="Z11" s="2152"/>
      <c r="AA11" s="2152"/>
      <c r="AB11" s="2152"/>
      <c r="AC11" s="2151"/>
      <c r="AD11" s="2151"/>
      <c r="AE11" s="2148"/>
      <c r="AF11" s="2152"/>
      <c r="AG11" s="2152"/>
      <c r="AH11" s="2154"/>
      <c r="AI11" s="2148"/>
      <c r="AJ11" s="2148"/>
    </row>
    <row r="12" spans="1:255" ht="13.5">
      <c r="A12" s="2147" t="s">
        <v>81</v>
      </c>
      <c r="B12" s="2155"/>
      <c r="C12" s="2156"/>
      <c r="D12" s="2157"/>
      <c r="E12" s="2158"/>
      <c r="F12" s="2158"/>
      <c r="G12" s="2158"/>
      <c r="H12" s="2158"/>
      <c r="I12" s="2159"/>
      <c r="J12" s="2158"/>
      <c r="K12" s="2158"/>
      <c r="L12" s="2158"/>
      <c r="M12" s="2160"/>
      <c r="N12" s="2160"/>
      <c r="O12" s="2160"/>
      <c r="P12" s="2160"/>
      <c r="Q12" s="2160"/>
      <c r="R12" s="2158"/>
      <c r="S12" s="2158"/>
      <c r="T12" s="2160"/>
      <c r="U12" s="2160"/>
      <c r="V12" s="2160"/>
      <c r="W12" s="2159"/>
      <c r="X12" s="2158"/>
      <c r="Y12" s="2160"/>
      <c r="Z12" s="2160"/>
      <c r="AA12" s="2160"/>
      <c r="AB12" s="2160"/>
      <c r="AC12" s="2159"/>
      <c r="AD12" s="2159"/>
      <c r="AE12" s="2158"/>
      <c r="AF12" s="2160"/>
      <c r="AG12" s="2160"/>
      <c r="AH12" s="2154"/>
      <c r="AI12" s="2158"/>
      <c r="AJ12" s="2158"/>
    </row>
    <row r="13" spans="1:255" ht="13.5">
      <c r="A13" s="2147" t="s">
        <v>82</v>
      </c>
      <c r="B13" s="2161"/>
      <c r="C13" s="2161"/>
      <c r="D13" s="2161"/>
      <c r="E13" s="2161"/>
      <c r="F13" s="2161"/>
      <c r="G13" s="2161"/>
      <c r="H13" s="2161"/>
      <c r="I13" s="2162"/>
      <c r="J13" s="2163"/>
      <c r="K13" s="2163"/>
      <c r="L13" s="2163"/>
      <c r="M13" s="2164"/>
      <c r="N13" s="2164"/>
      <c r="O13" s="2164"/>
      <c r="P13" s="2164"/>
      <c r="Q13" s="2164"/>
      <c r="R13" s="2163"/>
      <c r="S13" s="2163"/>
      <c r="T13" s="2164"/>
      <c r="U13" s="2164"/>
      <c r="V13" s="2164"/>
      <c r="W13" s="2162"/>
      <c r="X13" s="2163"/>
      <c r="Y13" s="2164"/>
      <c r="Z13" s="2164"/>
      <c r="AA13" s="2164"/>
      <c r="AB13" s="2164"/>
      <c r="AC13" s="2162"/>
      <c r="AD13" s="2162"/>
      <c r="AE13" s="2163"/>
      <c r="AF13" s="2164"/>
      <c r="AG13" s="2164"/>
      <c r="AH13" s="2154"/>
      <c r="AI13" s="2163"/>
      <c r="AJ13" s="2163"/>
    </row>
    <row r="14" spans="1:255" ht="13.5">
      <c r="A14" s="2147" t="s">
        <v>83</v>
      </c>
      <c r="B14" s="2161"/>
      <c r="C14" s="2161"/>
      <c r="D14" s="2161"/>
      <c r="E14" s="2161"/>
      <c r="F14" s="2161"/>
      <c r="G14" s="2161"/>
      <c r="H14" s="2161"/>
      <c r="I14" s="2162"/>
      <c r="J14" s="2163"/>
      <c r="K14" s="2163"/>
      <c r="L14" s="2163"/>
      <c r="M14" s="2164"/>
      <c r="N14" s="2164"/>
      <c r="O14" s="2164"/>
      <c r="P14" s="2164"/>
      <c r="Q14" s="2164"/>
      <c r="R14" s="2163"/>
      <c r="S14" s="2163"/>
      <c r="T14" s="2164"/>
      <c r="U14" s="2164"/>
      <c r="V14" s="2164"/>
      <c r="W14" s="2162"/>
      <c r="X14" s="2163"/>
      <c r="Y14" s="2164"/>
      <c r="Z14" s="2164"/>
      <c r="AA14" s="2164"/>
      <c r="AB14" s="2164"/>
      <c r="AC14" s="2162"/>
      <c r="AD14" s="2162"/>
      <c r="AE14" s="2163"/>
      <c r="AF14" s="2164"/>
      <c r="AG14" s="2164"/>
      <c r="AH14" s="2154"/>
      <c r="AI14" s="2163"/>
      <c r="AJ14" s="2163"/>
    </row>
    <row r="15" spans="1:255" ht="13.5">
      <c r="A15" s="2147" t="s">
        <v>84</v>
      </c>
      <c r="B15" s="2161"/>
      <c r="C15" s="2161"/>
      <c r="D15" s="2161"/>
      <c r="E15" s="2161"/>
      <c r="F15" s="2161"/>
      <c r="G15" s="2161"/>
      <c r="H15" s="2161"/>
      <c r="I15" s="2162"/>
      <c r="J15" s="2163"/>
      <c r="K15" s="2163"/>
      <c r="L15" s="2163"/>
      <c r="M15" s="2164"/>
      <c r="N15" s="2164"/>
      <c r="O15" s="2164"/>
      <c r="P15" s="2164"/>
      <c r="Q15" s="2164"/>
      <c r="R15" s="2163"/>
      <c r="S15" s="2163"/>
      <c r="T15" s="2164"/>
      <c r="U15" s="2164"/>
      <c r="V15" s="2164"/>
      <c r="W15" s="2162"/>
      <c r="X15" s="2163"/>
      <c r="Y15" s="2164"/>
      <c r="Z15" s="2164"/>
      <c r="AA15" s="2164"/>
      <c r="AB15" s="2164"/>
      <c r="AC15" s="2162"/>
      <c r="AD15" s="2162"/>
      <c r="AE15" s="2163"/>
      <c r="AF15" s="2164"/>
      <c r="AG15" s="2164"/>
      <c r="AH15" s="2154"/>
      <c r="AI15" s="2163"/>
      <c r="AJ15" s="2163"/>
    </row>
    <row r="16" spans="1:255" ht="13.5">
      <c r="A16" s="2147" t="s">
        <v>10</v>
      </c>
      <c r="B16" s="2161"/>
      <c r="C16" s="2161"/>
      <c r="D16" s="2161"/>
      <c r="E16" s="2161"/>
      <c r="F16" s="2161"/>
      <c r="G16" s="2161"/>
      <c r="H16" s="2161"/>
      <c r="I16" s="2162"/>
      <c r="J16" s="2163"/>
      <c r="K16" s="2163"/>
      <c r="L16" s="2163"/>
      <c r="M16" s="2164"/>
      <c r="N16" s="2164"/>
      <c r="O16" s="2164"/>
      <c r="P16" s="2164"/>
      <c r="Q16" s="2164"/>
      <c r="R16" s="2163"/>
      <c r="S16" s="2163"/>
      <c r="T16" s="2164"/>
      <c r="U16" s="2164"/>
      <c r="V16" s="2164"/>
      <c r="W16" s="2162"/>
      <c r="X16" s="2163"/>
      <c r="Y16" s="2164"/>
      <c r="Z16" s="2164"/>
      <c r="AA16" s="2164"/>
      <c r="AB16" s="2164"/>
      <c r="AC16" s="2162"/>
      <c r="AD16" s="2162"/>
      <c r="AE16" s="2163"/>
      <c r="AF16" s="2164"/>
      <c r="AG16" s="2164"/>
      <c r="AH16" s="2154"/>
      <c r="AI16" s="2163"/>
      <c r="AJ16" s="2163"/>
    </row>
    <row r="17" spans="1:36" ht="13.5">
      <c r="A17" s="2147" t="s">
        <v>12</v>
      </c>
      <c r="B17" s="2161"/>
      <c r="C17" s="2161"/>
      <c r="D17" s="2163"/>
      <c r="E17" s="2161"/>
      <c r="F17" s="2161"/>
      <c r="G17" s="2161"/>
      <c r="H17" s="2161"/>
      <c r="I17" s="2162"/>
      <c r="J17" s="2163"/>
      <c r="K17" s="2163"/>
      <c r="L17" s="2163"/>
      <c r="M17" s="2164"/>
      <c r="N17" s="2164"/>
      <c r="O17" s="2164"/>
      <c r="P17" s="2164"/>
      <c r="Q17" s="2164"/>
      <c r="R17" s="2163"/>
      <c r="S17" s="2163"/>
      <c r="T17" s="2164"/>
      <c r="U17" s="2164"/>
      <c r="V17" s="2164"/>
      <c r="W17" s="2162"/>
      <c r="X17" s="2163"/>
      <c r="Y17" s="2164"/>
      <c r="Z17" s="2164"/>
      <c r="AA17" s="2164"/>
      <c r="AB17" s="2164"/>
      <c r="AC17" s="2162"/>
      <c r="AD17" s="2162"/>
      <c r="AE17" s="2163"/>
      <c r="AF17" s="2164"/>
      <c r="AG17" s="2164"/>
      <c r="AH17" s="2154"/>
      <c r="AI17" s="2163"/>
      <c r="AJ17" s="2163"/>
    </row>
    <row r="18" spans="1:36" ht="13.5">
      <c r="A18" s="2147" t="s">
        <v>14</v>
      </c>
      <c r="B18" s="2161"/>
      <c r="C18" s="2161"/>
      <c r="D18" s="2163"/>
      <c r="E18" s="2161"/>
      <c r="F18" s="2161"/>
      <c r="G18" s="2161"/>
      <c r="H18" s="2161"/>
      <c r="I18" s="2162"/>
      <c r="J18" s="2163"/>
      <c r="K18" s="2163"/>
      <c r="L18" s="2163"/>
      <c r="M18" s="2164"/>
      <c r="N18" s="2164"/>
      <c r="O18" s="2164"/>
      <c r="P18" s="2164"/>
      <c r="Q18" s="2164"/>
      <c r="R18" s="2163"/>
      <c r="S18" s="2163"/>
      <c r="T18" s="2164"/>
      <c r="U18" s="2164"/>
      <c r="V18" s="2164"/>
      <c r="W18" s="2162"/>
      <c r="X18" s="2163"/>
      <c r="Y18" s="2164"/>
      <c r="Z18" s="2164"/>
      <c r="AA18" s="2164"/>
      <c r="AB18" s="2164"/>
      <c r="AC18" s="2162"/>
      <c r="AD18" s="2162"/>
      <c r="AE18" s="2163"/>
      <c r="AF18" s="2164"/>
      <c r="AG18" s="2164"/>
      <c r="AH18" s="2154"/>
      <c r="AI18" s="2163"/>
      <c r="AJ18" s="2163"/>
    </row>
    <row r="19" spans="1:36" ht="13.5">
      <c r="A19" s="2147" t="s">
        <v>16</v>
      </c>
      <c r="B19" s="2161"/>
      <c r="C19" s="2161"/>
      <c r="D19" s="2161"/>
      <c r="E19" s="2161"/>
      <c r="F19" s="2161"/>
      <c r="G19" s="2161"/>
      <c r="H19" s="2161"/>
      <c r="I19" s="2162"/>
      <c r="J19" s="2163"/>
      <c r="K19" s="2163"/>
      <c r="L19" s="2163"/>
      <c r="M19" s="2164"/>
      <c r="N19" s="2164"/>
      <c r="O19" s="2164"/>
      <c r="P19" s="2164"/>
      <c r="Q19" s="2164"/>
      <c r="R19" s="2163"/>
      <c r="S19" s="2163"/>
      <c r="T19" s="2164"/>
      <c r="U19" s="2164"/>
      <c r="V19" s="2164"/>
      <c r="W19" s="2162"/>
      <c r="X19" s="2163"/>
      <c r="Y19" s="2164"/>
      <c r="Z19" s="2164"/>
      <c r="AA19" s="2164"/>
      <c r="AB19" s="2164"/>
      <c r="AC19" s="2162"/>
      <c r="AD19" s="2162"/>
      <c r="AE19" s="2163"/>
      <c r="AF19" s="2164"/>
      <c r="AG19" s="2164"/>
      <c r="AH19" s="2154"/>
      <c r="AI19" s="2163"/>
      <c r="AJ19" s="2163"/>
    </row>
    <row r="20" spans="1:36" ht="13.5">
      <c r="A20" s="2147" t="s">
        <v>18</v>
      </c>
      <c r="B20" s="2161"/>
      <c r="C20" s="2161"/>
      <c r="D20" s="2161"/>
      <c r="E20" s="2161"/>
      <c r="F20" s="2161"/>
      <c r="G20" s="2161"/>
      <c r="H20" s="2161"/>
      <c r="I20" s="2162"/>
      <c r="J20" s="2163"/>
      <c r="K20" s="2163"/>
      <c r="L20" s="2163"/>
      <c r="M20" s="2164"/>
      <c r="N20" s="2164"/>
      <c r="O20" s="2164"/>
      <c r="P20" s="2164"/>
      <c r="Q20" s="2164"/>
      <c r="R20" s="2163"/>
      <c r="S20" s="2163"/>
      <c r="T20" s="2164"/>
      <c r="U20" s="2164"/>
      <c r="V20" s="2164"/>
      <c r="W20" s="2162"/>
      <c r="X20" s="2163"/>
      <c r="Y20" s="2164"/>
      <c r="Z20" s="2164"/>
      <c r="AA20" s="2164"/>
      <c r="AB20" s="2164"/>
      <c r="AC20" s="2162"/>
      <c r="AD20" s="2162"/>
      <c r="AE20" s="2163"/>
      <c r="AF20" s="2164"/>
      <c r="AG20" s="2164"/>
      <c r="AH20" s="2154"/>
      <c r="AI20" s="2163"/>
      <c r="AJ20" s="2163"/>
    </row>
    <row r="21" spans="1:36" ht="16.5">
      <c r="A21" s="2147" t="s">
        <v>6003</v>
      </c>
      <c r="B21" s="2165"/>
      <c r="C21" s="2165"/>
      <c r="D21" s="2165"/>
      <c r="E21" s="2165"/>
      <c r="F21" s="2165"/>
      <c r="G21" s="2165"/>
      <c r="H21" s="2165"/>
      <c r="I21" s="2166"/>
      <c r="J21" s="2167"/>
      <c r="K21" s="2167"/>
      <c r="L21" s="2167"/>
      <c r="M21" s="2164"/>
      <c r="N21" s="2164"/>
      <c r="O21" s="2164"/>
      <c r="P21" s="2164"/>
      <c r="Q21" s="2164"/>
      <c r="R21" s="2163"/>
      <c r="S21" s="2163"/>
      <c r="T21" s="2164"/>
      <c r="U21" s="2164"/>
      <c r="V21" s="2164"/>
      <c r="W21" s="2167"/>
      <c r="X21" s="2167"/>
      <c r="Y21" s="2164"/>
      <c r="Z21" s="2167"/>
      <c r="AA21" s="2167"/>
      <c r="AB21" s="2164"/>
      <c r="AC21" s="2167"/>
      <c r="AD21" s="2167"/>
      <c r="AE21" s="2167"/>
      <c r="AF21" s="2164"/>
      <c r="AG21" s="2164"/>
      <c r="AH21" s="1564"/>
      <c r="AI21" s="2163"/>
      <c r="AJ21" s="2163"/>
    </row>
    <row r="22" spans="1:36">
      <c r="A22" s="2168" t="s">
        <v>7358</v>
      </c>
      <c r="B22" s="2168"/>
      <c r="C22" s="2168"/>
      <c r="D22" s="2168"/>
      <c r="E22" s="2168"/>
      <c r="F22" s="2168"/>
      <c r="G22" s="2168"/>
      <c r="H22" s="2168"/>
      <c r="I22" s="2168"/>
      <c r="J22" s="2168"/>
      <c r="K22" s="2168"/>
      <c r="L22" s="2168"/>
      <c r="M22" s="2168"/>
      <c r="N22" s="2168"/>
      <c r="O22" s="2168"/>
      <c r="P22" s="2168"/>
      <c r="Q22" s="2168"/>
      <c r="R22" s="2168"/>
      <c r="S22" s="2168"/>
      <c r="T22" s="2168"/>
      <c r="AF22" s="2168"/>
    </row>
    <row r="23" spans="1:36">
      <c r="A23" s="2169">
        <v>1</v>
      </c>
      <c r="B23" s="2168" t="s">
        <v>7359</v>
      </c>
      <c r="C23" s="2168"/>
      <c r="D23" s="2168"/>
      <c r="E23" s="2168"/>
      <c r="F23" s="2168"/>
      <c r="G23" s="2168"/>
      <c r="H23" s="2168"/>
      <c r="I23" s="2168"/>
      <c r="J23" s="2168"/>
      <c r="K23" s="2168"/>
      <c r="L23" s="2168"/>
      <c r="M23" s="2168"/>
      <c r="N23" s="2168"/>
      <c r="O23" s="2168"/>
      <c r="P23" s="2168"/>
      <c r="Q23" s="2168"/>
      <c r="R23" s="2168"/>
      <c r="S23" s="2168"/>
      <c r="T23" s="2168"/>
      <c r="AF23" s="2168"/>
    </row>
    <row r="24" spans="1:36">
      <c r="A24" s="2169">
        <v>2</v>
      </c>
      <c r="B24" s="2168" t="s">
        <v>7360</v>
      </c>
      <c r="C24" s="2168"/>
      <c r="D24" s="2168"/>
      <c r="E24" s="2168"/>
      <c r="F24" s="2168"/>
      <c r="G24" s="2168"/>
      <c r="H24" s="2168"/>
      <c r="I24" s="2168"/>
      <c r="J24" s="2168"/>
      <c r="K24" s="2168"/>
      <c r="L24" s="2168"/>
      <c r="M24" s="2168"/>
      <c r="N24" s="2168"/>
      <c r="O24" s="2168"/>
      <c r="P24" s="2168"/>
      <c r="Q24" s="2168"/>
      <c r="R24" s="2168"/>
      <c r="S24" s="2168"/>
      <c r="T24" s="2168"/>
      <c r="AF24" s="2168"/>
    </row>
    <row r="25" spans="1:36">
      <c r="A25" s="2169">
        <v>3</v>
      </c>
      <c r="B25" s="2170" t="s">
        <v>7361</v>
      </c>
      <c r="C25" s="2170"/>
      <c r="D25" s="2170"/>
      <c r="E25" s="2170"/>
      <c r="F25" s="2170"/>
      <c r="G25" s="2170"/>
      <c r="H25" s="2170"/>
      <c r="I25" s="2170"/>
      <c r="J25" s="2170"/>
      <c r="K25" s="2170"/>
      <c r="L25" s="2170"/>
      <c r="M25" s="2170"/>
      <c r="N25" s="2170"/>
      <c r="O25" s="2170"/>
      <c r="P25" s="2170"/>
      <c r="Q25" s="2170"/>
      <c r="R25" s="2170"/>
      <c r="S25" s="2170"/>
      <c r="T25" s="2170"/>
      <c r="AF25" s="2170"/>
    </row>
    <row r="26" spans="1:36">
      <c r="A26" s="2169">
        <v>4</v>
      </c>
      <c r="B26" s="2170" t="s">
        <v>7362</v>
      </c>
      <c r="C26" s="2170"/>
      <c r="D26" s="2170"/>
      <c r="E26" s="2170"/>
      <c r="F26" s="2170"/>
      <c r="G26" s="2170"/>
      <c r="H26" s="2170"/>
      <c r="I26" s="2170"/>
      <c r="J26" s="2170"/>
      <c r="K26" s="2170"/>
      <c r="L26" s="2170"/>
      <c r="M26" s="2170"/>
      <c r="N26" s="2170"/>
      <c r="O26" s="2170"/>
      <c r="P26" s="2170"/>
      <c r="Q26" s="2170"/>
      <c r="R26" s="2170"/>
      <c r="S26" s="2170"/>
      <c r="T26" s="2170"/>
      <c r="AF26" s="2170"/>
    </row>
    <row r="27" spans="1:36">
      <c r="A27" s="2169">
        <v>5</v>
      </c>
      <c r="B27" s="2170" t="s">
        <v>7363</v>
      </c>
      <c r="C27" s="2170"/>
      <c r="D27" s="2170"/>
      <c r="E27" s="2170"/>
      <c r="F27" s="2170"/>
      <c r="G27" s="2170"/>
      <c r="H27" s="2170"/>
      <c r="I27" s="2170"/>
      <c r="J27" s="2170"/>
      <c r="K27" s="2170"/>
      <c r="L27" s="2170"/>
      <c r="M27" s="2170"/>
      <c r="N27" s="2170"/>
      <c r="O27" s="2170"/>
      <c r="P27" s="2170"/>
      <c r="Q27" s="2170"/>
      <c r="R27" s="2170"/>
      <c r="S27" s="2170"/>
      <c r="T27" s="2170"/>
      <c r="AF27" s="2170"/>
    </row>
    <row r="28" spans="1:36" ht="13.5">
      <c r="A28" s="2169">
        <v>6</v>
      </c>
      <c r="B28" s="2696" t="s">
        <v>7364</v>
      </c>
      <c r="C28" s="2696"/>
      <c r="D28" s="2696"/>
      <c r="E28" s="2696"/>
      <c r="F28" s="2696"/>
      <c r="G28" s="2696"/>
      <c r="H28" s="2696"/>
      <c r="I28" s="2696"/>
      <c r="J28" s="2696"/>
      <c r="K28" s="2696"/>
      <c r="L28" s="2696"/>
      <c r="M28" s="2696"/>
      <c r="N28" s="2696"/>
      <c r="O28" s="2696"/>
      <c r="P28" s="2696"/>
      <c r="Q28" s="2696"/>
      <c r="R28" s="2696"/>
      <c r="S28" s="2696"/>
      <c r="T28" s="2696"/>
      <c r="U28" s="2696"/>
      <c r="V28" s="2696"/>
      <c r="W28" s="2696"/>
      <c r="X28" s="2696"/>
      <c r="Y28" s="2696"/>
      <c r="Z28" s="2696"/>
      <c r="AA28" s="2696"/>
      <c r="AB28" s="2696"/>
      <c r="AC28" s="2696"/>
      <c r="AD28" s="2696"/>
      <c r="AE28" s="2696"/>
      <c r="AF28" s="2696"/>
    </row>
    <row r="29" spans="1:36">
      <c r="A29" s="2169">
        <v>7</v>
      </c>
      <c r="B29" s="2170" t="s">
        <v>7365</v>
      </c>
      <c r="C29" s="2170"/>
      <c r="D29" s="2170"/>
      <c r="E29" s="2170"/>
      <c r="F29" s="2170"/>
      <c r="G29" s="2170"/>
      <c r="H29" s="2170"/>
      <c r="I29" s="2170"/>
      <c r="J29" s="2170"/>
      <c r="K29" s="2170"/>
      <c r="L29" s="2170"/>
      <c r="M29" s="2170"/>
      <c r="N29" s="2170"/>
      <c r="O29" s="2170"/>
      <c r="P29" s="2170"/>
      <c r="Q29" s="2170"/>
      <c r="R29" s="2170"/>
      <c r="S29" s="2170"/>
      <c r="T29" s="2170"/>
      <c r="AF29" s="2170"/>
    </row>
    <row r="30" spans="1:36">
      <c r="A30" s="2169">
        <v>8</v>
      </c>
      <c r="B30" s="1914" t="s">
        <v>7366</v>
      </c>
      <c r="C30" s="2170"/>
      <c r="D30" s="2170"/>
      <c r="E30" s="2170"/>
      <c r="F30" s="2170"/>
      <c r="G30" s="2170"/>
      <c r="H30" s="2170"/>
      <c r="I30" s="2170"/>
      <c r="J30" s="2170"/>
      <c r="K30" s="2170"/>
      <c r="L30" s="2170"/>
      <c r="M30" s="2170"/>
      <c r="N30" s="2170"/>
      <c r="O30" s="2170"/>
      <c r="P30" s="2170"/>
      <c r="Q30" s="2170"/>
      <c r="R30" s="2170"/>
      <c r="S30" s="2170"/>
      <c r="T30" s="2170"/>
      <c r="AF30" s="2170"/>
    </row>
    <row r="31" spans="1:36">
      <c r="A31" s="2169">
        <v>9</v>
      </c>
      <c r="B31" s="80" t="s">
        <v>7367</v>
      </c>
      <c r="C31" s="80"/>
      <c r="D31" s="80"/>
      <c r="E31" s="80"/>
      <c r="F31" s="80"/>
      <c r="G31" s="80"/>
      <c r="H31" s="80"/>
      <c r="I31" s="80"/>
      <c r="J31" s="80"/>
      <c r="K31" s="80"/>
      <c r="L31" s="80"/>
      <c r="M31" s="80"/>
      <c r="N31" s="80"/>
      <c r="O31" s="80"/>
      <c r="P31" s="80"/>
      <c r="Q31" s="80"/>
      <c r="R31" s="80"/>
      <c r="S31" s="80"/>
      <c r="T31" s="80"/>
      <c r="AF31" s="80"/>
    </row>
    <row r="32" spans="1:36">
      <c r="A32" s="2169">
        <v>10</v>
      </c>
      <c r="B32" s="2170" t="s">
        <v>7368</v>
      </c>
      <c r="C32" s="2170"/>
      <c r="D32" s="2170"/>
      <c r="E32" s="2170"/>
      <c r="F32" s="2170"/>
      <c r="G32" s="2170"/>
      <c r="H32" s="2170"/>
      <c r="I32" s="2170"/>
      <c r="J32" s="2170"/>
      <c r="K32" s="2170"/>
      <c r="L32" s="2170"/>
      <c r="M32" s="2170"/>
      <c r="N32" s="2170"/>
      <c r="O32" s="2170"/>
      <c r="P32" s="2170"/>
      <c r="Q32" s="2170"/>
      <c r="R32" s="2170"/>
      <c r="S32" s="2170"/>
      <c r="T32" s="2170"/>
      <c r="AF32" s="2170"/>
    </row>
    <row r="33" spans="1:36">
      <c r="A33" s="2169">
        <v>11</v>
      </c>
      <c r="B33" s="1914" t="s">
        <v>7369</v>
      </c>
      <c r="C33" s="2170"/>
      <c r="D33" s="2170"/>
      <c r="E33" s="2170"/>
      <c r="F33" s="2170"/>
      <c r="G33" s="2170"/>
      <c r="H33" s="2170"/>
      <c r="I33" s="2170"/>
      <c r="J33" s="2170"/>
      <c r="K33" s="2170"/>
      <c r="L33" s="2170"/>
      <c r="M33" s="2170"/>
      <c r="N33" s="2170"/>
      <c r="O33" s="2170"/>
      <c r="P33" s="2170"/>
      <c r="Q33" s="2170"/>
      <c r="R33" s="2170"/>
      <c r="S33" s="2170"/>
      <c r="T33" s="2170"/>
      <c r="AF33" s="2170"/>
    </row>
    <row r="34" spans="1:36">
      <c r="A34" s="2169">
        <v>12</v>
      </c>
      <c r="B34" s="1914" t="s">
        <v>7370</v>
      </c>
      <c r="C34" s="2170"/>
      <c r="D34" s="2170"/>
      <c r="E34" s="2170"/>
      <c r="F34" s="2170"/>
      <c r="G34" s="2170"/>
      <c r="H34" s="2170"/>
      <c r="I34" s="2170"/>
      <c r="J34" s="2170"/>
      <c r="K34" s="2170"/>
      <c r="L34" s="2170"/>
      <c r="M34" s="2170"/>
      <c r="N34" s="2170"/>
      <c r="O34" s="2170"/>
      <c r="P34" s="2170"/>
      <c r="Q34" s="2170"/>
      <c r="R34" s="2170"/>
      <c r="S34" s="2170"/>
      <c r="T34" s="2170"/>
      <c r="AF34" s="2170"/>
    </row>
    <row r="35" spans="1:36">
      <c r="A35" s="2169">
        <v>13</v>
      </c>
      <c r="B35" s="2171" t="s">
        <v>7371</v>
      </c>
      <c r="C35" s="2170"/>
      <c r="D35" s="2170"/>
      <c r="E35" s="2170"/>
      <c r="F35" s="2170"/>
      <c r="G35" s="2170"/>
      <c r="H35" s="2170"/>
      <c r="I35" s="2170"/>
      <c r="J35" s="2170"/>
      <c r="K35" s="2170"/>
      <c r="L35" s="2170"/>
      <c r="M35" s="2170"/>
      <c r="N35" s="2170"/>
      <c r="O35" s="2170"/>
      <c r="P35" s="2170"/>
      <c r="Q35" s="2170"/>
      <c r="R35" s="2170"/>
      <c r="S35" s="2170"/>
      <c r="T35" s="2170"/>
      <c r="AF35" s="2170"/>
    </row>
    <row r="36" spans="1:36">
      <c r="A36" s="2169">
        <v>14</v>
      </c>
      <c r="B36" s="2170" t="s">
        <v>7372</v>
      </c>
      <c r="C36" s="2170"/>
      <c r="D36" s="2170"/>
      <c r="E36" s="2170"/>
      <c r="F36" s="2170"/>
      <c r="G36" s="2170"/>
      <c r="H36" s="2170"/>
      <c r="I36" s="2170"/>
      <c r="J36" s="2170"/>
      <c r="K36" s="2170"/>
      <c r="L36" s="2170"/>
      <c r="M36" s="2170"/>
      <c r="N36" s="2170"/>
      <c r="O36" s="2170"/>
      <c r="P36" s="2170"/>
      <c r="Q36" s="2170"/>
      <c r="R36" s="2170"/>
      <c r="S36" s="2170"/>
      <c r="T36" s="2170"/>
      <c r="AF36" s="2170"/>
    </row>
    <row r="37" spans="1:36" s="2138" customFormat="1" ht="13.9" customHeight="1">
      <c r="A37" s="2169" t="s">
        <v>149</v>
      </c>
      <c r="B37" s="2170" t="s">
        <v>7373</v>
      </c>
    </row>
    <row r="38" spans="1:36" s="2138" customFormat="1">
      <c r="A38" s="2169"/>
      <c r="B38" s="2170" t="s">
        <v>7374</v>
      </c>
    </row>
    <row r="39" spans="1:36" s="2138" customFormat="1" ht="15" customHeight="1">
      <c r="A39" s="2169">
        <v>16</v>
      </c>
      <c r="B39" s="2138" t="s">
        <v>7375</v>
      </c>
    </row>
    <row r="40" spans="1:36" ht="14.25" customHeight="1">
      <c r="A40" s="2169">
        <v>17</v>
      </c>
      <c r="B40" s="2138" t="s">
        <v>7376</v>
      </c>
      <c r="C40" s="2138"/>
      <c r="AJ40" s="2138"/>
    </row>
    <row r="41" spans="1:36" ht="14.25" customHeight="1">
      <c r="A41" s="2169">
        <v>18</v>
      </c>
      <c r="B41" s="2171" t="s">
        <v>7377</v>
      </c>
      <c r="AJ41" s="2138"/>
    </row>
  </sheetData>
  <mergeCells count="191">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 ref="AL3:AL4"/>
    <mergeCell ref="AM3:AM4"/>
    <mergeCell ref="AN3:AP3"/>
    <mergeCell ref="AQ3:AQ4"/>
    <mergeCell ref="AR3:AR4"/>
    <mergeCell ref="AS3:AS4"/>
    <mergeCell ref="AT3:AT4"/>
    <mergeCell ref="AU3:AU4"/>
    <mergeCell ref="AV3:AV4"/>
    <mergeCell ref="AW3:AW4"/>
    <mergeCell ref="AX3:AZ3"/>
    <mergeCell ref="BA3:BC3"/>
    <mergeCell ref="BD3:BD4"/>
    <mergeCell ref="BE3:BG3"/>
    <mergeCell ref="BH3:BH4"/>
    <mergeCell ref="BI3:BI4"/>
    <mergeCell ref="BJ3:BJ4"/>
    <mergeCell ref="BK3:BK4"/>
    <mergeCell ref="BL3:BL5"/>
    <mergeCell ref="BM3:BM4"/>
    <mergeCell ref="BN3:BN4"/>
    <mergeCell ref="BO3:BO4"/>
    <mergeCell ref="BP3:BP4"/>
    <mergeCell ref="BQ3:BQ4"/>
    <mergeCell ref="BR3:BR4"/>
    <mergeCell ref="BS3:BS4"/>
    <mergeCell ref="BT3:BV3"/>
    <mergeCell ref="BW3:BW4"/>
    <mergeCell ref="BX3:BX4"/>
    <mergeCell ref="BY3:BY4"/>
    <mergeCell ref="BZ3:BZ4"/>
    <mergeCell ref="CA3:CA4"/>
    <mergeCell ref="CB3:CB4"/>
    <mergeCell ref="CC3:CC4"/>
    <mergeCell ref="CD3:CF3"/>
    <mergeCell ref="CG3:CI3"/>
    <mergeCell ref="CJ3:CJ4"/>
    <mergeCell ref="CK3:CM3"/>
    <mergeCell ref="CN3:CN4"/>
    <mergeCell ref="CO3:CO4"/>
    <mergeCell ref="CP3:CP4"/>
    <mergeCell ref="CQ3:CQ4"/>
    <mergeCell ref="CR3:CR5"/>
    <mergeCell ref="CS3:CS4"/>
    <mergeCell ref="CT3:CT4"/>
    <mergeCell ref="CU3:CU4"/>
    <mergeCell ref="CV3:CV4"/>
    <mergeCell ref="CW3:CW4"/>
    <mergeCell ref="CX3:CX4"/>
    <mergeCell ref="CY3:CY4"/>
    <mergeCell ref="CZ3:DB3"/>
    <mergeCell ref="DC3:DC4"/>
    <mergeCell ref="DD3:DD4"/>
    <mergeCell ref="DE3:DE4"/>
    <mergeCell ref="DF3:DF4"/>
    <mergeCell ref="DG3:DG4"/>
    <mergeCell ref="DH3:DH4"/>
    <mergeCell ref="DI3:DI4"/>
    <mergeCell ref="DJ3:DL3"/>
    <mergeCell ref="DM3:DO3"/>
    <mergeCell ref="DP3:DP4"/>
    <mergeCell ref="DQ3:DS3"/>
    <mergeCell ref="DT3:DT4"/>
    <mergeCell ref="DU3:DU4"/>
    <mergeCell ref="DV3:DV4"/>
    <mergeCell ref="DW3:DW4"/>
    <mergeCell ref="DX3:DX5"/>
    <mergeCell ref="DY3:DY4"/>
    <mergeCell ref="DZ3:DZ4"/>
    <mergeCell ref="EA3:EA4"/>
    <mergeCell ref="EB3:EB4"/>
    <mergeCell ref="EC3:EC4"/>
    <mergeCell ref="ED3:ED4"/>
    <mergeCell ref="EE3:EE4"/>
    <mergeCell ref="EF3:EH3"/>
    <mergeCell ref="EI3:EI4"/>
    <mergeCell ref="EJ3:EJ4"/>
    <mergeCell ref="EK3:EK4"/>
    <mergeCell ref="EL3:EL4"/>
    <mergeCell ref="EM3:EM4"/>
    <mergeCell ref="EN3:EN4"/>
    <mergeCell ref="EO3:EO4"/>
    <mergeCell ref="EP3:ER3"/>
    <mergeCell ref="ES3:EU3"/>
    <mergeCell ref="EV3:EV4"/>
    <mergeCell ref="EW3:EY3"/>
    <mergeCell ref="EZ3:EZ4"/>
    <mergeCell ref="FA3:FA4"/>
    <mergeCell ref="FB3:FB4"/>
    <mergeCell ref="FC3:FC4"/>
    <mergeCell ref="FD3:FD5"/>
    <mergeCell ref="FE3:FE4"/>
    <mergeCell ref="FF3:FF4"/>
    <mergeCell ref="FG3:FG4"/>
    <mergeCell ref="FH3:FH4"/>
    <mergeCell ref="FI3:FI4"/>
    <mergeCell ref="FJ3:FJ4"/>
    <mergeCell ref="FK3:FK4"/>
    <mergeCell ref="FL3:FN3"/>
    <mergeCell ref="FO3:FO4"/>
    <mergeCell ref="FP3:FP4"/>
    <mergeCell ref="FQ3:FQ4"/>
    <mergeCell ref="FR3:FR4"/>
    <mergeCell ref="FS3:FS4"/>
    <mergeCell ref="FT3:FT4"/>
    <mergeCell ref="FU3:FU4"/>
    <mergeCell ref="FV3:FX3"/>
    <mergeCell ref="FY3:GA3"/>
    <mergeCell ref="GB3:GB4"/>
    <mergeCell ref="GC3:GE3"/>
    <mergeCell ref="GF3:GF4"/>
    <mergeCell ref="GG3:GG4"/>
    <mergeCell ref="GH3:GH4"/>
    <mergeCell ref="GI3:GI4"/>
    <mergeCell ref="GJ3:GJ5"/>
    <mergeCell ref="GK3:GK4"/>
    <mergeCell ref="GL3:GL4"/>
    <mergeCell ref="GM3:GM4"/>
    <mergeCell ref="GN3:GN4"/>
    <mergeCell ref="GO3:GO4"/>
    <mergeCell ref="GP3:GP4"/>
    <mergeCell ref="GQ3:GQ4"/>
    <mergeCell ref="GR3:GT3"/>
    <mergeCell ref="GU3:GU4"/>
    <mergeCell ref="GV3:GV4"/>
    <mergeCell ref="GW3:GW4"/>
    <mergeCell ref="GX3:GX4"/>
    <mergeCell ref="GY3:GY4"/>
    <mergeCell ref="GZ3:GZ4"/>
    <mergeCell ref="HA3:HA4"/>
    <mergeCell ref="HB3:HD3"/>
    <mergeCell ref="HE3:HG3"/>
    <mergeCell ref="HH3:HH4"/>
    <mergeCell ref="HI3:HK3"/>
    <mergeCell ref="HL3:HL4"/>
    <mergeCell ref="HM3:HM4"/>
    <mergeCell ref="HN3:HN4"/>
    <mergeCell ref="HO3:HO4"/>
    <mergeCell ref="HP3:HP5"/>
    <mergeCell ref="HQ3:HQ4"/>
    <mergeCell ref="HR3:HR4"/>
    <mergeCell ref="HS3:HS4"/>
    <mergeCell ref="HT3:HT4"/>
    <mergeCell ref="HU3:HU4"/>
    <mergeCell ref="HV3:HV4"/>
    <mergeCell ref="HW3:HW4"/>
    <mergeCell ref="HX3:HZ3"/>
    <mergeCell ref="IA3:IA4"/>
    <mergeCell ref="IB3:IB4"/>
    <mergeCell ref="IC3:IC4"/>
    <mergeCell ref="ID3:ID4"/>
    <mergeCell ref="IE3:IE4"/>
    <mergeCell ref="IF3:IF4"/>
    <mergeCell ref="IG3:IG4"/>
    <mergeCell ref="IH3:IJ3"/>
    <mergeCell ref="IK3:IM3"/>
    <mergeCell ref="IN3:IN4"/>
    <mergeCell ref="IO3:IQ3"/>
    <mergeCell ref="IR3:IR4"/>
    <mergeCell ref="IS3:IS4"/>
    <mergeCell ref="IT3:IT4"/>
    <mergeCell ref="IU3:IU4"/>
    <mergeCell ref="B28:AF28"/>
    <mergeCell ref="R3:S3"/>
    <mergeCell ref="T3:T4"/>
    <mergeCell ref="U3:U4"/>
    <mergeCell ref="V3:V4"/>
    <mergeCell ref="Z3:AB3"/>
    <mergeCell ref="AC3:AC4"/>
    <mergeCell ref="AD3:AF3"/>
    <mergeCell ref="W3:Y3"/>
    <mergeCell ref="O3:O4"/>
    <mergeCell ref="L3:L4"/>
    <mergeCell ref="M3:M4"/>
    <mergeCell ref="N3:N4"/>
  </mergeCells>
  <phoneticPr fontId="28"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29"/>
  <sheetViews>
    <sheetView zoomScale="85" zoomScaleNormal="85" workbookViewId="0">
      <selection activeCell="A125" sqref="A1:XFD1048576"/>
    </sheetView>
  </sheetViews>
  <sheetFormatPr defaultColWidth="9" defaultRowHeight="15.75"/>
  <cols>
    <col min="1" max="1" width="5.125" style="684" customWidth="1"/>
    <col min="2" max="2" width="7" style="684" customWidth="1"/>
    <col min="3" max="3" width="5.125" style="684" customWidth="1"/>
    <col min="4" max="4" width="11.375" style="684" customWidth="1"/>
    <col min="5" max="5" width="19.25" style="684" customWidth="1"/>
    <col min="6" max="6" width="13.5" style="684" customWidth="1"/>
    <col min="7" max="7" width="12" style="684" customWidth="1"/>
    <col min="8" max="8" width="8.875" style="684" customWidth="1"/>
    <col min="9" max="9" width="7.375" style="684" customWidth="1"/>
    <col min="10" max="10" width="13.25" style="684" bestFit="1" customWidth="1"/>
    <col min="11" max="15" width="7.875" style="684" customWidth="1"/>
    <col min="16" max="16" width="13" style="684" customWidth="1"/>
    <col min="17" max="17" width="11.375" style="684" customWidth="1"/>
    <col min="18" max="19" width="7.875" style="684" customWidth="1"/>
    <col min="20" max="20" width="12.625" style="684" customWidth="1"/>
    <col min="21" max="22" width="8.625" style="684" customWidth="1"/>
    <col min="23" max="23" width="13" style="684" customWidth="1"/>
    <col min="24" max="24" width="11.75" style="684" customWidth="1"/>
    <col min="25" max="25" width="14.375" style="684" customWidth="1"/>
    <col min="26" max="26" width="7.5" style="684" customWidth="1"/>
    <col min="27" max="27" width="2.625" style="684" customWidth="1"/>
    <col min="28" max="16384" width="9" style="2123"/>
  </cols>
  <sheetData>
    <row r="1" spans="1:26">
      <c r="A1" s="215" t="str">
        <f>表03!A1</f>
        <v xml:space="preserve"> 保險股份有限公司    年度(月)報表</v>
      </c>
      <c r="B1" s="77"/>
      <c r="C1" s="77"/>
      <c r="D1" s="77"/>
      <c r="E1" s="77"/>
      <c r="F1" s="77"/>
      <c r="G1" s="77"/>
      <c r="H1" s="77"/>
      <c r="I1" s="77"/>
      <c r="J1" s="77"/>
      <c r="K1" s="77"/>
      <c r="L1" s="77"/>
      <c r="M1" s="77"/>
      <c r="N1" s="77"/>
      <c r="O1" s="77"/>
      <c r="P1" s="77"/>
      <c r="Q1" s="77"/>
      <c r="R1" s="77"/>
      <c r="S1" s="77"/>
      <c r="T1" s="77"/>
      <c r="U1" s="77"/>
      <c r="V1" s="77"/>
      <c r="W1" s="77"/>
      <c r="X1" s="77"/>
      <c r="Y1" s="77"/>
      <c r="Z1" s="77"/>
    </row>
    <row r="2" spans="1:26">
      <c r="A2" s="652" t="s">
        <v>7298</v>
      </c>
      <c r="B2" s="652"/>
      <c r="C2" s="652"/>
      <c r="D2" s="652"/>
      <c r="E2" s="77"/>
      <c r="F2" s="77"/>
      <c r="G2" s="77"/>
      <c r="H2" s="77"/>
      <c r="I2" s="77"/>
      <c r="J2" s="77"/>
      <c r="K2" s="77"/>
      <c r="L2" s="77"/>
      <c r="M2" s="77"/>
      <c r="N2" s="77"/>
      <c r="O2" s="77"/>
      <c r="P2" s="77"/>
      <c r="Q2" s="77"/>
      <c r="R2" s="77"/>
      <c r="S2" s="77" t="s">
        <v>7299</v>
      </c>
      <c r="T2" s="77"/>
      <c r="U2" s="77"/>
      <c r="V2" s="77"/>
      <c r="W2" s="77"/>
      <c r="X2" s="77"/>
      <c r="Y2" s="77"/>
      <c r="Z2" s="77"/>
    </row>
    <row r="3" spans="1:26" ht="15.75" customHeight="1">
      <c r="A3" s="2733" t="s">
        <v>5990</v>
      </c>
      <c r="B3" s="2736" t="s">
        <v>7300</v>
      </c>
      <c r="C3" s="2737"/>
      <c r="D3" s="2737"/>
      <c r="E3" s="2738"/>
      <c r="F3" s="2715" t="s">
        <v>7301</v>
      </c>
      <c r="G3" s="2716"/>
      <c r="H3" s="2716"/>
      <c r="I3" s="2716"/>
      <c r="J3" s="2717"/>
      <c r="K3" s="2715" t="s">
        <v>7302</v>
      </c>
      <c r="L3" s="2716"/>
      <c r="M3" s="2716"/>
      <c r="N3" s="2716"/>
      <c r="O3" s="2717"/>
      <c r="P3" s="2728" t="s">
        <v>7303</v>
      </c>
      <c r="Q3" s="2728"/>
      <c r="R3" s="2728"/>
      <c r="S3" s="2728"/>
      <c r="T3" s="2728"/>
      <c r="U3" s="2728"/>
      <c r="V3" s="2728"/>
      <c r="W3" s="2715" t="s">
        <v>7304</v>
      </c>
      <c r="X3" s="2716"/>
      <c r="Y3" s="2717"/>
      <c r="Z3" s="2724" t="s">
        <v>7193</v>
      </c>
    </row>
    <row r="4" spans="1:26" ht="28.5">
      <c r="A4" s="2734"/>
      <c r="B4" s="2739"/>
      <c r="C4" s="2740"/>
      <c r="D4" s="2740"/>
      <c r="E4" s="2741"/>
      <c r="F4" s="2124" t="s">
        <v>7305</v>
      </c>
      <c r="G4" s="2124" t="s">
        <v>7306</v>
      </c>
      <c r="H4" s="2124" t="s">
        <v>7307</v>
      </c>
      <c r="I4" s="2124" t="s">
        <v>7149</v>
      </c>
      <c r="J4" s="2124" t="s">
        <v>7094</v>
      </c>
      <c r="K4" s="2124" t="s">
        <v>7305</v>
      </c>
      <c r="L4" s="2124" t="s">
        <v>7306</v>
      </c>
      <c r="M4" s="2124" t="s">
        <v>7307</v>
      </c>
      <c r="N4" s="2124" t="s">
        <v>7149</v>
      </c>
      <c r="O4" s="2124" t="s">
        <v>7094</v>
      </c>
      <c r="P4" s="2124" t="s">
        <v>7305</v>
      </c>
      <c r="Q4" s="2124" t="s">
        <v>7306</v>
      </c>
      <c r="R4" s="2124" t="s">
        <v>7307</v>
      </c>
      <c r="S4" s="2124" t="s">
        <v>7149</v>
      </c>
      <c r="T4" s="2124" t="s">
        <v>7094</v>
      </c>
      <c r="U4" s="2124" t="s">
        <v>7308</v>
      </c>
      <c r="V4" s="2124" t="s">
        <v>7309</v>
      </c>
      <c r="W4" s="2124" t="s">
        <v>7310</v>
      </c>
      <c r="X4" s="2124" t="s">
        <v>7311</v>
      </c>
      <c r="Y4" s="2124" t="s">
        <v>5860</v>
      </c>
      <c r="Z4" s="2729"/>
    </row>
    <row r="5" spans="1:26">
      <c r="A5" s="2735"/>
      <c r="B5" s="2730" t="s">
        <v>66</v>
      </c>
      <c r="C5" s="2731"/>
      <c r="D5" s="2731"/>
      <c r="E5" s="2732"/>
      <c r="F5" s="2125" t="s">
        <v>67</v>
      </c>
      <c r="G5" s="2125" t="s">
        <v>68</v>
      </c>
      <c r="H5" s="2125" t="s">
        <v>69</v>
      </c>
      <c r="I5" s="2125" t="s">
        <v>70</v>
      </c>
      <c r="J5" s="2125" t="s">
        <v>71</v>
      </c>
      <c r="K5" s="2125" t="s">
        <v>72</v>
      </c>
      <c r="L5" s="2125" t="s">
        <v>73</v>
      </c>
      <c r="M5" s="2125" t="s">
        <v>74</v>
      </c>
      <c r="N5" s="2125" t="s">
        <v>75</v>
      </c>
      <c r="O5" s="2125" t="s">
        <v>234</v>
      </c>
      <c r="P5" s="2125" t="s">
        <v>235</v>
      </c>
      <c r="Q5" s="2125" t="s">
        <v>285</v>
      </c>
      <c r="R5" s="2125" t="s">
        <v>286</v>
      </c>
      <c r="S5" s="2125" t="s">
        <v>287</v>
      </c>
      <c r="T5" s="2125" t="s">
        <v>288</v>
      </c>
      <c r="U5" s="2125" t="s">
        <v>289</v>
      </c>
      <c r="V5" s="2125" t="s">
        <v>138</v>
      </c>
      <c r="W5" s="2125" t="s">
        <v>139</v>
      </c>
      <c r="X5" s="2125" t="s">
        <v>140</v>
      </c>
      <c r="Y5" s="2125" t="s">
        <v>141</v>
      </c>
      <c r="Z5" s="2125" t="s">
        <v>189</v>
      </c>
    </row>
    <row r="6" spans="1:26">
      <c r="A6" s="670">
        <v>1</v>
      </c>
      <c r="B6" s="2724" t="s">
        <v>7312</v>
      </c>
      <c r="C6" s="1692" t="s">
        <v>7313</v>
      </c>
      <c r="D6" s="2715" t="s">
        <v>7314</v>
      </c>
      <c r="E6" s="2717"/>
      <c r="F6" s="2126"/>
      <c r="G6" s="2126"/>
      <c r="H6" s="2126"/>
      <c r="I6" s="2126"/>
      <c r="J6" s="2127">
        <f>SUM(F6:I6)</f>
        <v>0</v>
      </c>
      <c r="K6" s="2128"/>
      <c r="L6" s="2128"/>
      <c r="M6" s="2128"/>
      <c r="N6" s="2128"/>
      <c r="O6" s="2128"/>
      <c r="P6" s="2126">
        <f>F6</f>
        <v>0</v>
      </c>
      <c r="Q6" s="2126">
        <f>G6</f>
        <v>0</v>
      </c>
      <c r="R6" s="2126">
        <f>H6</f>
        <v>0</v>
      </c>
      <c r="S6" s="2126">
        <f>I6</f>
        <v>0</v>
      </c>
      <c r="T6" s="2127">
        <f>SUM(P6:S6)</f>
        <v>0</v>
      </c>
      <c r="U6" s="2129" t="e">
        <f>T6/'表05-1'!$D$257</f>
        <v>#DIV/0!</v>
      </c>
      <c r="V6" s="2129" t="e">
        <f>T6/'表05-1'!$D$245</f>
        <v>#DIV/0!</v>
      </c>
      <c r="W6" s="2128"/>
      <c r="X6" s="2128"/>
      <c r="Y6" s="2128"/>
      <c r="Z6" s="2130"/>
    </row>
    <row r="7" spans="1:26">
      <c r="A7" s="670">
        <v>2</v>
      </c>
      <c r="B7" s="2725"/>
      <c r="C7" s="2724" t="s">
        <v>7315</v>
      </c>
      <c r="D7" s="2724" t="s">
        <v>7316</v>
      </c>
      <c r="E7" s="2131" t="s">
        <v>7317</v>
      </c>
      <c r="F7" s="2126"/>
      <c r="G7" s="2126"/>
      <c r="H7" s="2126"/>
      <c r="I7" s="2126"/>
      <c r="J7" s="2127">
        <f t="shared" ref="J7:J12" si="0">SUM(F7:I7)</f>
        <v>0</v>
      </c>
      <c r="K7" s="2128"/>
      <c r="L7" s="2128"/>
      <c r="M7" s="2128"/>
      <c r="N7" s="2128"/>
      <c r="O7" s="2128"/>
      <c r="P7" s="2126">
        <f>F7</f>
        <v>0</v>
      </c>
      <c r="Q7" s="2126">
        <f>G7</f>
        <v>0</v>
      </c>
      <c r="R7" s="2126"/>
      <c r="S7" s="2126"/>
      <c r="T7" s="2127">
        <f t="shared" ref="T7:T12" si="1">SUM(P7:S7)</f>
        <v>0</v>
      </c>
      <c r="U7" s="2129" t="e">
        <f>T7/'表05-1'!$D$257</f>
        <v>#DIV/0!</v>
      </c>
      <c r="V7" s="2129" t="e">
        <f>T7/'表05-1'!$D$245</f>
        <v>#DIV/0!</v>
      </c>
      <c r="W7" s="2132"/>
      <c r="X7" s="2128"/>
      <c r="Y7" s="2133"/>
      <c r="Z7" s="2130"/>
    </row>
    <row r="8" spans="1:26">
      <c r="A8" s="670">
        <v>3</v>
      </c>
      <c r="B8" s="2725"/>
      <c r="C8" s="2725"/>
      <c r="D8" s="2726"/>
      <c r="E8" s="2131" t="s">
        <v>7318</v>
      </c>
      <c r="F8" s="2126"/>
      <c r="G8" s="2126"/>
      <c r="H8" s="2126"/>
      <c r="I8" s="2126"/>
      <c r="J8" s="2127">
        <f t="shared" si="0"/>
        <v>0</v>
      </c>
      <c r="K8" s="2128"/>
      <c r="L8" s="2128"/>
      <c r="M8" s="2128"/>
      <c r="N8" s="2128"/>
      <c r="O8" s="2128"/>
      <c r="P8" s="2126"/>
      <c r="Q8" s="2126"/>
      <c r="R8" s="2126"/>
      <c r="S8" s="2126"/>
      <c r="T8" s="2127">
        <f t="shared" si="1"/>
        <v>0</v>
      </c>
      <c r="U8" s="2129" t="e">
        <f>T8/'表05-1'!$D$257</f>
        <v>#DIV/0!</v>
      </c>
      <c r="V8" s="2129" t="e">
        <f>T8/'表05-1'!$D$245</f>
        <v>#DIV/0!</v>
      </c>
      <c r="W8" s="2132"/>
      <c r="X8" s="2128"/>
      <c r="Y8" s="2133"/>
      <c r="Z8" s="2130"/>
    </row>
    <row r="9" spans="1:26">
      <c r="A9" s="670">
        <v>4</v>
      </c>
      <c r="B9" s="2725"/>
      <c r="C9" s="2725"/>
      <c r="D9" s="2724" t="s">
        <v>7319</v>
      </c>
      <c r="E9" s="2131" t="s">
        <v>7320</v>
      </c>
      <c r="F9" s="2126"/>
      <c r="G9" s="2126"/>
      <c r="H9" s="2126"/>
      <c r="I9" s="2126"/>
      <c r="J9" s="2127">
        <f t="shared" si="0"/>
        <v>0</v>
      </c>
      <c r="K9" s="2128"/>
      <c r="L9" s="2128"/>
      <c r="M9" s="2128"/>
      <c r="N9" s="2128"/>
      <c r="O9" s="2128"/>
      <c r="P9" s="2126"/>
      <c r="Q9" s="2126"/>
      <c r="R9" s="2126"/>
      <c r="S9" s="2126"/>
      <c r="T9" s="2127">
        <f t="shared" si="1"/>
        <v>0</v>
      </c>
      <c r="U9" s="2129" t="e">
        <f>T9/'表05-1'!$D$257</f>
        <v>#DIV/0!</v>
      </c>
      <c r="V9" s="2129" t="e">
        <f>T9/'表05-1'!$D$245</f>
        <v>#DIV/0!</v>
      </c>
      <c r="W9" s="2132"/>
      <c r="X9" s="2128"/>
      <c r="Y9" s="2133"/>
      <c r="Z9" s="2130"/>
    </row>
    <row r="10" spans="1:26" ht="28.5">
      <c r="A10" s="670">
        <v>5</v>
      </c>
      <c r="B10" s="2725"/>
      <c r="C10" s="2725"/>
      <c r="D10" s="2726"/>
      <c r="E10" s="2131" t="s">
        <v>7321</v>
      </c>
      <c r="F10" s="2126"/>
      <c r="G10" s="2126"/>
      <c r="H10" s="2126"/>
      <c r="I10" s="2126"/>
      <c r="J10" s="2127">
        <f t="shared" si="0"/>
        <v>0</v>
      </c>
      <c r="K10" s="2128"/>
      <c r="L10" s="2128"/>
      <c r="M10" s="2128"/>
      <c r="N10" s="2128"/>
      <c r="O10" s="2128"/>
      <c r="P10" s="2126"/>
      <c r="Q10" s="2126"/>
      <c r="R10" s="2126"/>
      <c r="S10" s="2126"/>
      <c r="T10" s="2127">
        <f t="shared" si="1"/>
        <v>0</v>
      </c>
      <c r="U10" s="2129" t="e">
        <f>T10/'表05-1'!$D$257</f>
        <v>#DIV/0!</v>
      </c>
      <c r="V10" s="2129" t="e">
        <f>T10/'表05-1'!$D$245</f>
        <v>#DIV/0!</v>
      </c>
      <c r="W10" s="2132"/>
      <c r="X10" s="2128"/>
      <c r="Y10" s="2133"/>
      <c r="Z10" s="2130"/>
    </row>
    <row r="11" spans="1:26">
      <c r="A11" s="670">
        <v>6</v>
      </c>
      <c r="B11" s="2725"/>
      <c r="C11" s="2726"/>
      <c r="D11" s="2715" t="s">
        <v>6021</v>
      </c>
      <c r="E11" s="2717"/>
      <c r="F11" s="2134">
        <f>SUM(F7:F10)</f>
        <v>0</v>
      </c>
      <c r="G11" s="2134">
        <f>SUM(G7:G10)</f>
        <v>0</v>
      </c>
      <c r="H11" s="2126"/>
      <c r="I11" s="2126"/>
      <c r="J11" s="2127">
        <f t="shared" si="0"/>
        <v>0</v>
      </c>
      <c r="K11" s="2128"/>
      <c r="L11" s="2128"/>
      <c r="M11" s="2128"/>
      <c r="N11" s="2128"/>
      <c r="O11" s="2128"/>
      <c r="P11" s="2126">
        <f>F11</f>
        <v>0</v>
      </c>
      <c r="Q11" s="2126">
        <f>G11</f>
        <v>0</v>
      </c>
      <c r="R11" s="2126"/>
      <c r="S11" s="2126"/>
      <c r="T11" s="2127">
        <f t="shared" si="1"/>
        <v>0</v>
      </c>
      <c r="U11" s="2129" t="e">
        <f>T11/'表05-1'!$D$257</f>
        <v>#DIV/0!</v>
      </c>
      <c r="V11" s="2129" t="e">
        <f>T11/'表05-1'!$D$245</f>
        <v>#DIV/0!</v>
      </c>
      <c r="W11" s="2132"/>
      <c r="X11" s="2128"/>
      <c r="Y11" s="2132"/>
      <c r="Z11" s="2130"/>
    </row>
    <row r="12" spans="1:26">
      <c r="A12" s="670">
        <v>7</v>
      </c>
      <c r="B12" s="2726"/>
      <c r="C12" s="2715" t="s">
        <v>7094</v>
      </c>
      <c r="D12" s="2716"/>
      <c r="E12" s="2717"/>
      <c r="F12" s="2134">
        <f>F6+F11</f>
        <v>0</v>
      </c>
      <c r="G12" s="2134">
        <f>G6+G11</f>
        <v>0</v>
      </c>
      <c r="H12" s="2126"/>
      <c r="I12" s="2126"/>
      <c r="J12" s="2127">
        <f t="shared" si="0"/>
        <v>0</v>
      </c>
      <c r="K12" s="2128"/>
      <c r="L12" s="2128"/>
      <c r="M12" s="2128"/>
      <c r="N12" s="2128"/>
      <c r="O12" s="2128"/>
      <c r="P12" s="2126">
        <f>F12</f>
        <v>0</v>
      </c>
      <c r="Q12" s="2126">
        <f>G12</f>
        <v>0</v>
      </c>
      <c r="R12" s="2126"/>
      <c r="S12" s="2126"/>
      <c r="T12" s="2127">
        <f t="shared" si="1"/>
        <v>0</v>
      </c>
      <c r="U12" s="2129" t="e">
        <f>T12/'表05-1'!$D$257</f>
        <v>#DIV/0!</v>
      </c>
      <c r="V12" s="2129" t="e">
        <f>T12/'表05-1'!$D$245</f>
        <v>#DIV/0!</v>
      </c>
      <c r="W12" s="2132"/>
      <c r="X12" s="2128"/>
      <c r="Y12" s="2132"/>
      <c r="Z12" s="2130"/>
    </row>
    <row r="13" spans="1:26" ht="15.75" customHeight="1">
      <c r="A13" s="670">
        <v>8</v>
      </c>
      <c r="B13" s="2724" t="s">
        <v>7322</v>
      </c>
      <c r="C13" s="2724" t="s">
        <v>7313</v>
      </c>
      <c r="D13" s="2715" t="s">
        <v>7323</v>
      </c>
      <c r="E13" s="2727"/>
      <c r="F13" s="2128"/>
      <c r="G13" s="2128"/>
      <c r="H13" s="2128"/>
      <c r="I13" s="2128"/>
      <c r="J13" s="2128"/>
      <c r="K13" s="2126"/>
      <c r="L13" s="2126"/>
      <c r="M13" s="2126"/>
      <c r="N13" s="2126"/>
      <c r="O13" s="2126"/>
      <c r="P13" s="2126"/>
      <c r="Q13" s="2126"/>
      <c r="R13" s="2126"/>
      <c r="S13" s="2126"/>
      <c r="T13" s="2126"/>
      <c r="U13" s="2129" t="e">
        <f>T13/'表05-1'!$D$257</f>
        <v>#DIV/0!</v>
      </c>
      <c r="V13" s="2129" t="e">
        <f>T13/'表05-1'!$D$245</f>
        <v>#DIV/0!</v>
      </c>
      <c r="W13" s="2128"/>
      <c r="X13" s="2128"/>
      <c r="Y13" s="2128"/>
      <c r="Z13" s="2130"/>
    </row>
    <row r="14" spans="1:26" ht="15.75" customHeight="1">
      <c r="A14" s="670">
        <v>9</v>
      </c>
      <c r="B14" s="2725"/>
      <c r="C14" s="2725"/>
      <c r="D14" s="2715" t="s">
        <v>7324</v>
      </c>
      <c r="E14" s="2717"/>
      <c r="F14" s="2128"/>
      <c r="G14" s="2128"/>
      <c r="H14" s="2128"/>
      <c r="I14" s="2128"/>
      <c r="J14" s="2128"/>
      <c r="K14" s="2126"/>
      <c r="L14" s="2126"/>
      <c r="M14" s="2126"/>
      <c r="N14" s="2126"/>
      <c r="O14" s="2126"/>
      <c r="P14" s="2126"/>
      <c r="Q14" s="2126"/>
      <c r="R14" s="2126"/>
      <c r="S14" s="2126"/>
      <c r="T14" s="2126"/>
      <c r="U14" s="2129" t="e">
        <f>T14/'表05-1'!$D$257</f>
        <v>#DIV/0!</v>
      </c>
      <c r="V14" s="2129" t="e">
        <f>T14/'表05-1'!$D$245</f>
        <v>#DIV/0!</v>
      </c>
      <c r="W14" s="2128"/>
      <c r="X14" s="2128"/>
      <c r="Y14" s="2128"/>
      <c r="Z14" s="2130"/>
    </row>
    <row r="15" spans="1:26">
      <c r="A15" s="670">
        <v>10</v>
      </c>
      <c r="B15" s="2725"/>
      <c r="C15" s="2726"/>
      <c r="D15" s="2715" t="s">
        <v>6021</v>
      </c>
      <c r="E15" s="2717"/>
      <c r="F15" s="2128"/>
      <c r="G15" s="2128"/>
      <c r="H15" s="2128"/>
      <c r="I15" s="2128"/>
      <c r="J15" s="2128"/>
      <c r="K15" s="2126"/>
      <c r="L15" s="2126"/>
      <c r="M15" s="2126"/>
      <c r="N15" s="2126"/>
      <c r="O15" s="2126"/>
      <c r="P15" s="2126"/>
      <c r="Q15" s="2126"/>
      <c r="R15" s="2126"/>
      <c r="S15" s="2126"/>
      <c r="T15" s="2126"/>
      <c r="U15" s="2129" t="e">
        <f>T15/'表05-1'!$D$257</f>
        <v>#DIV/0!</v>
      </c>
      <c r="V15" s="2129" t="e">
        <f>T15/'表05-1'!$D$245</f>
        <v>#DIV/0!</v>
      </c>
      <c r="W15" s="2128"/>
      <c r="X15" s="2128"/>
      <c r="Y15" s="2128"/>
      <c r="Z15" s="2130"/>
    </row>
    <row r="16" spans="1:26" ht="15.75" customHeight="1">
      <c r="A16" s="670">
        <v>11</v>
      </c>
      <c r="B16" s="2725"/>
      <c r="C16" s="2724" t="s">
        <v>7315</v>
      </c>
      <c r="D16" s="2716" t="s">
        <v>7323</v>
      </c>
      <c r="E16" s="2717"/>
      <c r="F16" s="2128"/>
      <c r="G16" s="2128"/>
      <c r="H16" s="2128"/>
      <c r="I16" s="2128"/>
      <c r="J16" s="2128"/>
      <c r="K16" s="2126"/>
      <c r="L16" s="2126"/>
      <c r="M16" s="2126"/>
      <c r="N16" s="2126"/>
      <c r="O16" s="2126"/>
      <c r="P16" s="2126"/>
      <c r="Q16" s="2126"/>
      <c r="R16" s="2126"/>
      <c r="S16" s="2126"/>
      <c r="T16" s="2126"/>
      <c r="U16" s="2129" t="e">
        <f>T16/'表05-1'!$D$257</f>
        <v>#DIV/0!</v>
      </c>
      <c r="V16" s="2129" t="e">
        <f>T16/'表05-1'!$D$245</f>
        <v>#DIV/0!</v>
      </c>
      <c r="W16" s="2128"/>
      <c r="X16" s="2132"/>
      <c r="Y16" s="2135"/>
      <c r="Z16" s="2130"/>
    </row>
    <row r="17" spans="1:26" ht="15.75" customHeight="1">
      <c r="A17" s="670">
        <v>12</v>
      </c>
      <c r="B17" s="2725"/>
      <c r="C17" s="2725"/>
      <c r="D17" s="2716" t="s">
        <v>7324</v>
      </c>
      <c r="E17" s="2717"/>
      <c r="F17" s="2128"/>
      <c r="G17" s="2128"/>
      <c r="H17" s="2128"/>
      <c r="I17" s="2128"/>
      <c r="J17" s="2128"/>
      <c r="K17" s="2126"/>
      <c r="L17" s="2126"/>
      <c r="M17" s="2126"/>
      <c r="N17" s="2126"/>
      <c r="O17" s="2126"/>
      <c r="P17" s="2126"/>
      <c r="Q17" s="2126"/>
      <c r="R17" s="2126"/>
      <c r="S17" s="2126"/>
      <c r="T17" s="2126"/>
      <c r="U17" s="2129" t="e">
        <f>T17/'表05-1'!$D$257</f>
        <v>#DIV/0!</v>
      </c>
      <c r="V17" s="2129" t="e">
        <f>T17/'表05-1'!$D$245</f>
        <v>#DIV/0!</v>
      </c>
      <c r="W17" s="2128"/>
      <c r="X17" s="2132"/>
      <c r="Y17" s="2135"/>
      <c r="Z17" s="2130"/>
    </row>
    <row r="18" spans="1:26">
      <c r="A18" s="670">
        <v>13</v>
      </c>
      <c r="B18" s="2725"/>
      <c r="C18" s="2726"/>
      <c r="D18" s="2716" t="s">
        <v>6021</v>
      </c>
      <c r="E18" s="2717"/>
      <c r="F18" s="2128"/>
      <c r="G18" s="2128"/>
      <c r="H18" s="2128"/>
      <c r="I18" s="2128"/>
      <c r="J18" s="2128"/>
      <c r="K18" s="2126"/>
      <c r="L18" s="2126"/>
      <c r="M18" s="2126"/>
      <c r="N18" s="2126"/>
      <c r="O18" s="2126"/>
      <c r="P18" s="2126"/>
      <c r="Q18" s="2126"/>
      <c r="R18" s="2126"/>
      <c r="S18" s="2126"/>
      <c r="T18" s="2126"/>
      <c r="U18" s="2129" t="e">
        <f>T18/'表05-1'!$D$257</f>
        <v>#DIV/0!</v>
      </c>
      <c r="V18" s="2129" t="e">
        <f>T18/'表05-1'!$D$245</f>
        <v>#DIV/0!</v>
      </c>
      <c r="W18" s="2128"/>
      <c r="X18" s="2132"/>
      <c r="Y18" s="2132"/>
      <c r="Z18" s="2130"/>
    </row>
    <row r="19" spans="1:26">
      <c r="A19" s="670">
        <v>14</v>
      </c>
      <c r="B19" s="2726"/>
      <c r="C19" s="2715" t="s">
        <v>7094</v>
      </c>
      <c r="D19" s="2716"/>
      <c r="E19" s="2717"/>
      <c r="F19" s="2128"/>
      <c r="G19" s="2128"/>
      <c r="H19" s="2128"/>
      <c r="I19" s="2128"/>
      <c r="J19" s="2128"/>
      <c r="K19" s="2126"/>
      <c r="L19" s="2126"/>
      <c r="M19" s="2126"/>
      <c r="N19" s="2126"/>
      <c r="O19" s="2126"/>
      <c r="P19" s="2126"/>
      <c r="Q19" s="2126"/>
      <c r="R19" s="2126"/>
      <c r="S19" s="2126"/>
      <c r="T19" s="2126"/>
      <c r="U19" s="2129" t="e">
        <f>T19/'表05-1'!$D$257</f>
        <v>#DIV/0!</v>
      </c>
      <c r="V19" s="2129" t="e">
        <f>T19/'表05-1'!$D$245</f>
        <v>#DIV/0!</v>
      </c>
      <c r="W19" s="2128"/>
      <c r="X19" s="2132"/>
      <c r="Y19" s="2132"/>
      <c r="Z19" s="2130"/>
    </row>
    <row r="20" spans="1:26">
      <c r="A20" s="670">
        <v>15</v>
      </c>
      <c r="B20" s="2718" t="s">
        <v>7325</v>
      </c>
      <c r="C20" s="2721" t="s">
        <v>6024</v>
      </c>
      <c r="D20" s="2722"/>
      <c r="E20" s="2723"/>
      <c r="F20" s="2126"/>
      <c r="G20" s="2126"/>
      <c r="H20" s="2126"/>
      <c r="I20" s="2126"/>
      <c r="J20" s="2126"/>
      <c r="K20" s="2126"/>
      <c r="L20" s="2126"/>
      <c r="M20" s="2126"/>
      <c r="N20" s="2126"/>
      <c r="O20" s="2126"/>
      <c r="P20" s="2126"/>
      <c r="Q20" s="2126"/>
      <c r="R20" s="2126"/>
      <c r="S20" s="2126"/>
      <c r="T20" s="2127">
        <f t="shared" ref="T20:T27" si="2">SUM(P20:S20)</f>
        <v>0</v>
      </c>
      <c r="U20" s="2129" t="e">
        <f>T20/'表05-1'!$D$257</f>
        <v>#DIV/0!</v>
      </c>
      <c r="V20" s="2129" t="e">
        <f>T20/'表05-1'!$D$245</f>
        <v>#DIV/0!</v>
      </c>
      <c r="W20" s="2132"/>
      <c r="X20" s="2132"/>
      <c r="Y20" s="2135"/>
      <c r="Z20" s="2130"/>
    </row>
    <row r="21" spans="1:26">
      <c r="A21" s="670">
        <v>16</v>
      </c>
      <c r="B21" s="2719"/>
      <c r="C21" s="2721" t="s">
        <v>6025</v>
      </c>
      <c r="D21" s="2722"/>
      <c r="E21" s="2723"/>
      <c r="F21" s="2126"/>
      <c r="G21" s="2126"/>
      <c r="H21" s="2126"/>
      <c r="I21" s="2126"/>
      <c r="J21" s="2126"/>
      <c r="K21" s="2126"/>
      <c r="L21" s="2126"/>
      <c r="M21" s="2126"/>
      <c r="N21" s="2126"/>
      <c r="O21" s="2126"/>
      <c r="P21" s="2126"/>
      <c r="Q21" s="2126"/>
      <c r="R21" s="2126"/>
      <c r="S21" s="2126"/>
      <c r="T21" s="2127">
        <f t="shared" si="2"/>
        <v>0</v>
      </c>
      <c r="U21" s="2129" t="e">
        <f>T21/'表05-1'!$D$257</f>
        <v>#DIV/0!</v>
      </c>
      <c r="V21" s="2129" t="e">
        <f>T21/'表05-1'!$D$245</f>
        <v>#DIV/0!</v>
      </c>
      <c r="W21" s="2132"/>
      <c r="X21" s="2132"/>
      <c r="Y21" s="2132"/>
      <c r="Z21" s="2130"/>
    </row>
    <row r="22" spans="1:26">
      <c r="A22" s="670">
        <v>17</v>
      </c>
      <c r="B22" s="2719"/>
      <c r="C22" s="2721" t="s">
        <v>6026</v>
      </c>
      <c r="D22" s="2722"/>
      <c r="E22" s="2723"/>
      <c r="F22" s="2126"/>
      <c r="G22" s="2126"/>
      <c r="H22" s="2126"/>
      <c r="I22" s="2126"/>
      <c r="J22" s="2126"/>
      <c r="K22" s="2126"/>
      <c r="L22" s="2126"/>
      <c r="M22" s="2126"/>
      <c r="N22" s="2126"/>
      <c r="O22" s="2126"/>
      <c r="P22" s="2126"/>
      <c r="Q22" s="2126"/>
      <c r="R22" s="2126"/>
      <c r="S22" s="2126"/>
      <c r="T22" s="2127">
        <f t="shared" si="2"/>
        <v>0</v>
      </c>
      <c r="U22" s="2129" t="e">
        <f>T22/'表05-1'!$D$257</f>
        <v>#DIV/0!</v>
      </c>
      <c r="V22" s="2129" t="e">
        <f>T22/'表05-1'!$D$245</f>
        <v>#DIV/0!</v>
      </c>
      <c r="W22" s="2132"/>
      <c r="X22" s="2132"/>
      <c r="Y22" s="2135"/>
      <c r="Z22" s="2130"/>
    </row>
    <row r="23" spans="1:26">
      <c r="A23" s="670">
        <v>18</v>
      </c>
      <c r="B23" s="2719"/>
      <c r="C23" s="2721" t="s">
        <v>6027</v>
      </c>
      <c r="D23" s="2722"/>
      <c r="E23" s="2723"/>
      <c r="F23" s="2126"/>
      <c r="G23" s="2126"/>
      <c r="H23" s="2126"/>
      <c r="I23" s="2126"/>
      <c r="J23" s="2126"/>
      <c r="K23" s="2126"/>
      <c r="L23" s="2126"/>
      <c r="M23" s="2126"/>
      <c r="N23" s="2126"/>
      <c r="O23" s="2126"/>
      <c r="P23" s="2126"/>
      <c r="Q23" s="2126"/>
      <c r="R23" s="2126"/>
      <c r="S23" s="2126"/>
      <c r="T23" s="2127">
        <f t="shared" si="2"/>
        <v>0</v>
      </c>
      <c r="U23" s="2129" t="e">
        <f>T23/'表05-1'!$D$257</f>
        <v>#DIV/0!</v>
      </c>
      <c r="V23" s="2129" t="e">
        <f>T23/'表05-1'!$D$245</f>
        <v>#DIV/0!</v>
      </c>
      <c r="W23" s="2132"/>
      <c r="X23" s="2132"/>
      <c r="Y23" s="2132"/>
      <c r="Z23" s="2130"/>
    </row>
    <row r="24" spans="1:26">
      <c r="A24" s="670">
        <v>19</v>
      </c>
      <c r="B24" s="2720"/>
      <c r="C24" s="2715" t="s">
        <v>7094</v>
      </c>
      <c r="D24" s="2716"/>
      <c r="E24" s="2717"/>
      <c r="F24" s="2126"/>
      <c r="G24" s="2126"/>
      <c r="H24" s="2126"/>
      <c r="I24" s="2126"/>
      <c r="J24" s="2126"/>
      <c r="K24" s="2126"/>
      <c r="L24" s="2126"/>
      <c r="M24" s="2126"/>
      <c r="N24" s="2126"/>
      <c r="O24" s="2126"/>
      <c r="P24" s="2126"/>
      <c r="Q24" s="2126"/>
      <c r="R24" s="2126"/>
      <c r="S24" s="2126"/>
      <c r="T24" s="2127">
        <f t="shared" si="2"/>
        <v>0</v>
      </c>
      <c r="U24" s="2129" t="e">
        <f>T24/'表05-1'!$D$257</f>
        <v>#DIV/0!</v>
      </c>
      <c r="V24" s="2129" t="e">
        <f>T24/'表05-1'!$D$245</f>
        <v>#DIV/0!</v>
      </c>
      <c r="W24" s="2132"/>
      <c r="X24" s="2132"/>
      <c r="Y24" s="2132"/>
      <c r="Z24" s="2130"/>
    </row>
    <row r="25" spans="1:26">
      <c r="A25" s="670">
        <v>20</v>
      </c>
      <c r="B25" s="2715" t="s">
        <v>7326</v>
      </c>
      <c r="C25" s="2716"/>
      <c r="D25" s="2716"/>
      <c r="E25" s="2717"/>
      <c r="F25" s="2134">
        <f>F6+F15</f>
        <v>0</v>
      </c>
      <c r="G25" s="2134">
        <f>G6+G15</f>
        <v>0</v>
      </c>
      <c r="H25" s="2134"/>
      <c r="I25" s="2134"/>
      <c r="J25" s="2127">
        <f>SUM(F25:I25)</f>
        <v>0</v>
      </c>
      <c r="K25" s="2126"/>
      <c r="L25" s="2126"/>
      <c r="M25" s="2126"/>
      <c r="N25" s="2126"/>
      <c r="O25" s="2126"/>
      <c r="P25" s="2134">
        <f>P6+P15</f>
        <v>0</v>
      </c>
      <c r="Q25" s="2134">
        <f>Q6+Q15</f>
        <v>0</v>
      </c>
      <c r="R25" s="2134"/>
      <c r="S25" s="2134"/>
      <c r="T25" s="2127">
        <f t="shared" si="2"/>
        <v>0</v>
      </c>
      <c r="U25" s="2129" t="e">
        <f>T25/'表05-1'!$D$257</f>
        <v>#DIV/0!</v>
      </c>
      <c r="V25" s="2129" t="e">
        <f>T25/'表05-1'!$D$245</f>
        <v>#DIV/0!</v>
      </c>
      <c r="W25" s="2128"/>
      <c r="X25" s="2128"/>
      <c r="Y25" s="2128"/>
      <c r="Z25" s="2130"/>
    </row>
    <row r="26" spans="1:26">
      <c r="A26" s="670">
        <v>21</v>
      </c>
      <c r="B26" s="2715" t="s">
        <v>6028</v>
      </c>
      <c r="C26" s="2716"/>
      <c r="D26" s="2716"/>
      <c r="E26" s="2717"/>
      <c r="F26" s="2134">
        <f>F11+F18</f>
        <v>0</v>
      </c>
      <c r="G26" s="2134">
        <f>G11+G18</f>
        <v>0</v>
      </c>
      <c r="H26" s="2134"/>
      <c r="I26" s="2134"/>
      <c r="J26" s="2127">
        <f>SUM(F26:I26)</f>
        <v>0</v>
      </c>
      <c r="K26" s="2126"/>
      <c r="L26" s="2126"/>
      <c r="M26" s="2126"/>
      <c r="N26" s="2126"/>
      <c r="O26" s="2126"/>
      <c r="P26" s="2134">
        <f>P11+P18</f>
        <v>0</v>
      </c>
      <c r="Q26" s="2134">
        <f>Q11+Q18</f>
        <v>0</v>
      </c>
      <c r="R26" s="2134"/>
      <c r="S26" s="2134"/>
      <c r="T26" s="2127">
        <f t="shared" si="2"/>
        <v>0</v>
      </c>
      <c r="U26" s="2129" t="e">
        <f>T26/'表05-1'!$D$257</f>
        <v>#DIV/0!</v>
      </c>
      <c r="V26" s="2129" t="e">
        <f>T26/'表05-1'!$D$245</f>
        <v>#DIV/0!</v>
      </c>
      <c r="W26" s="2132"/>
      <c r="X26" s="2132"/>
      <c r="Y26" s="2132"/>
      <c r="Z26" s="2130"/>
    </row>
    <row r="27" spans="1:26">
      <c r="A27" s="670">
        <v>22</v>
      </c>
      <c r="B27" s="2715" t="s">
        <v>7327</v>
      </c>
      <c r="C27" s="2716"/>
      <c r="D27" s="2716"/>
      <c r="E27" s="2717"/>
      <c r="F27" s="2134">
        <f>F12+F19+F24</f>
        <v>0</v>
      </c>
      <c r="G27" s="2134">
        <f>G12+G19+G24</f>
        <v>0</v>
      </c>
      <c r="H27" s="2134"/>
      <c r="I27" s="2134"/>
      <c r="J27" s="2127">
        <f>SUM(F27:I27)</f>
        <v>0</v>
      </c>
      <c r="K27" s="2126"/>
      <c r="L27" s="2126"/>
      <c r="M27" s="2126"/>
      <c r="N27" s="2126"/>
      <c r="O27" s="2126"/>
      <c r="P27" s="2134">
        <f>P12+P19+P24</f>
        <v>0</v>
      </c>
      <c r="Q27" s="2134">
        <f>Q12+Q19+Q24</f>
        <v>0</v>
      </c>
      <c r="R27" s="2134"/>
      <c r="S27" s="2134"/>
      <c r="T27" s="2127">
        <f t="shared" si="2"/>
        <v>0</v>
      </c>
      <c r="U27" s="2129" t="e">
        <f>T27/'表05-1'!$D$257</f>
        <v>#DIV/0!</v>
      </c>
      <c r="V27" s="2129" t="e">
        <f>T27/'表05-1'!$D$245</f>
        <v>#DIV/0!</v>
      </c>
      <c r="W27" s="2128"/>
      <c r="X27" s="2128"/>
      <c r="Y27" s="2128"/>
      <c r="Z27" s="2130"/>
    </row>
    <row r="29" spans="1:26">
      <c r="A29" s="684" t="s">
        <v>6035</v>
      </c>
      <c r="B29" s="2136" t="s">
        <v>7328</v>
      </c>
    </row>
  </sheetData>
  <mergeCells count="34">
    <mergeCell ref="P3:V3"/>
    <mergeCell ref="Z3:Z4"/>
    <mergeCell ref="B5:E5"/>
    <mergeCell ref="A3:A5"/>
    <mergeCell ref="B3:E4"/>
    <mergeCell ref="F3:J3"/>
    <mergeCell ref="K3:O3"/>
    <mergeCell ref="W3:Y3"/>
    <mergeCell ref="B6:B12"/>
    <mergeCell ref="D6:E6"/>
    <mergeCell ref="C7:C11"/>
    <mergeCell ref="D7:D8"/>
    <mergeCell ref="D9:D10"/>
    <mergeCell ref="D11:E11"/>
    <mergeCell ref="C12:E12"/>
    <mergeCell ref="B13:B19"/>
    <mergeCell ref="C13:C15"/>
    <mergeCell ref="D13:E13"/>
    <mergeCell ref="D14:E14"/>
    <mergeCell ref="D15:E15"/>
    <mergeCell ref="C16:C18"/>
    <mergeCell ref="D16:E16"/>
    <mergeCell ref="D17:E17"/>
    <mergeCell ref="D18:E18"/>
    <mergeCell ref="C19:E19"/>
    <mergeCell ref="B25:E25"/>
    <mergeCell ref="B26:E26"/>
    <mergeCell ref="B27:E27"/>
    <mergeCell ref="B20:B24"/>
    <mergeCell ref="C20:E20"/>
    <mergeCell ref="C21:E21"/>
    <mergeCell ref="C22:E22"/>
    <mergeCell ref="C23:E23"/>
    <mergeCell ref="C24:E24"/>
  </mergeCells>
  <phoneticPr fontId="28"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pageSetUpPr fitToPage="1"/>
  </sheetPr>
  <dimension ref="A1:V32"/>
  <sheetViews>
    <sheetView view="pageBreakPreview" zoomScale="115" zoomScaleNormal="100" zoomScaleSheetLayoutView="115" workbookViewId="0">
      <selection activeCell="A125" sqref="A1:XFD1048576"/>
    </sheetView>
  </sheetViews>
  <sheetFormatPr defaultColWidth="9" defaultRowHeight="16.5"/>
  <cols>
    <col min="1" max="1" width="9" style="79"/>
    <col min="2" max="2" width="5.25" style="79" customWidth="1"/>
    <col min="3" max="3" width="11.75" style="79" customWidth="1"/>
    <col min="4" max="4" width="16.125" style="79" customWidth="1"/>
    <col min="5" max="5" width="5.75" style="79" customWidth="1"/>
    <col min="6" max="6" width="12.375" style="79" customWidth="1"/>
    <col min="7" max="7" width="5" style="79" customWidth="1"/>
    <col min="8" max="8" width="8.5" style="79" customWidth="1"/>
    <col min="9" max="9" width="11" style="79" customWidth="1"/>
    <col min="10" max="13" width="11.25" style="79" customWidth="1"/>
    <col min="14" max="14" width="11.5" style="79" bestFit="1" customWidth="1"/>
    <col min="15" max="15" width="9.125" style="79" bestFit="1" customWidth="1"/>
    <col min="16" max="16" width="12.25" style="79" bestFit="1" customWidth="1"/>
    <col min="17" max="18" width="16.75" style="79" bestFit="1" customWidth="1"/>
    <col min="19" max="19" width="8" style="79" bestFit="1" customWidth="1"/>
    <col min="20" max="20" width="11.625" style="79" bestFit="1" customWidth="1"/>
    <col min="21" max="21" width="9.75" style="79" bestFit="1" customWidth="1"/>
    <col min="22" max="22" width="12.25" style="79" bestFit="1" customWidth="1"/>
    <col min="23" max="16384" width="9" style="49"/>
  </cols>
  <sheetData>
    <row r="1" spans="1:22">
      <c r="A1" s="588" t="s">
        <v>592</v>
      </c>
    </row>
    <row r="2" spans="1:22">
      <c r="A2" s="2095" t="s">
        <v>7285</v>
      </c>
    </row>
    <row r="3" spans="1:22">
      <c r="A3" s="2742" t="s">
        <v>236</v>
      </c>
      <c r="B3" s="2743" t="s">
        <v>1211</v>
      </c>
      <c r="C3" s="2743" t="s">
        <v>1212</v>
      </c>
      <c r="D3" s="2743" t="s">
        <v>1213</v>
      </c>
      <c r="E3" s="2710" t="s">
        <v>1214</v>
      </c>
      <c r="F3" s="2742" t="s">
        <v>1244</v>
      </c>
      <c r="G3" s="2710" t="s">
        <v>1215</v>
      </c>
      <c r="H3" s="2710" t="s">
        <v>1216</v>
      </c>
      <c r="I3" s="2710" t="s">
        <v>1217</v>
      </c>
      <c r="J3" s="2742" t="s">
        <v>1218</v>
      </c>
      <c r="K3" s="2742"/>
      <c r="L3" s="2742"/>
      <c r="M3" s="2742"/>
      <c r="N3" s="2742" t="s">
        <v>1219</v>
      </c>
      <c r="O3" s="2742" t="s">
        <v>1220</v>
      </c>
      <c r="P3" s="2742"/>
      <c r="Q3" s="2742"/>
      <c r="R3" s="2742"/>
      <c r="S3" s="2742" t="s">
        <v>1221</v>
      </c>
      <c r="T3" s="2742"/>
      <c r="U3" s="2742"/>
      <c r="V3" s="2742" t="s">
        <v>1222</v>
      </c>
    </row>
    <row r="4" spans="1:22" ht="28.5">
      <c r="A4" s="2742"/>
      <c r="B4" s="2743"/>
      <c r="C4" s="2743"/>
      <c r="D4" s="2743"/>
      <c r="E4" s="2744"/>
      <c r="F4" s="2742"/>
      <c r="G4" s="2744"/>
      <c r="H4" s="2744"/>
      <c r="I4" s="2744"/>
      <c r="J4" s="2096" t="s">
        <v>1223</v>
      </c>
      <c r="K4" s="2096" t="s">
        <v>1224</v>
      </c>
      <c r="L4" s="2096" t="s">
        <v>1225</v>
      </c>
      <c r="M4" s="2096" t="s">
        <v>1226</v>
      </c>
      <c r="N4" s="2742"/>
      <c r="O4" s="2096" t="s">
        <v>1227</v>
      </c>
      <c r="P4" s="2096" t="s">
        <v>1228</v>
      </c>
      <c r="Q4" s="2096" t="s">
        <v>1229</v>
      </c>
      <c r="R4" s="2096" t="s">
        <v>1230</v>
      </c>
      <c r="S4" s="2096" t="s">
        <v>1231</v>
      </c>
      <c r="T4" s="2096" t="s">
        <v>1232</v>
      </c>
      <c r="U4" s="2097" t="s">
        <v>1233</v>
      </c>
      <c r="V4" s="2742"/>
    </row>
    <row r="5" spans="1:22">
      <c r="A5" s="2742"/>
      <c r="B5" s="219" t="s">
        <v>66</v>
      </c>
      <c r="C5" s="219" t="s">
        <v>67</v>
      </c>
      <c r="D5" s="219" t="s">
        <v>68</v>
      </c>
      <c r="E5" s="219" t="s">
        <v>69</v>
      </c>
      <c r="F5" s="219" t="s">
        <v>70</v>
      </c>
      <c r="G5" s="219" t="s">
        <v>71</v>
      </c>
      <c r="H5" s="219" t="s">
        <v>72</v>
      </c>
      <c r="I5" s="219" t="s">
        <v>73</v>
      </c>
      <c r="J5" s="219" t="s">
        <v>74</v>
      </c>
      <c r="K5" s="219" t="s">
        <v>75</v>
      </c>
      <c r="L5" s="219" t="s">
        <v>234</v>
      </c>
      <c r="M5" s="219" t="s">
        <v>235</v>
      </c>
      <c r="N5" s="219" t="s">
        <v>285</v>
      </c>
      <c r="O5" s="219" t="s">
        <v>286</v>
      </c>
      <c r="P5" s="219" t="s">
        <v>287</v>
      </c>
      <c r="Q5" s="219" t="s">
        <v>288</v>
      </c>
      <c r="R5" s="219" t="s">
        <v>289</v>
      </c>
      <c r="S5" s="219" t="s">
        <v>138</v>
      </c>
      <c r="T5" s="219" t="s">
        <v>139</v>
      </c>
      <c r="U5" s="219" t="s">
        <v>140</v>
      </c>
      <c r="V5" s="219" t="s">
        <v>141</v>
      </c>
    </row>
    <row r="6" spans="1:22">
      <c r="A6" s="2098" t="s">
        <v>1089</v>
      </c>
      <c r="B6" s="223"/>
      <c r="C6" s="2099"/>
      <c r="D6" s="2099"/>
      <c r="E6" s="2100"/>
      <c r="F6" s="2100"/>
      <c r="G6" s="2100"/>
      <c r="H6" s="2100"/>
      <c r="I6" s="2100"/>
      <c r="J6" s="223"/>
      <c r="K6" s="2101"/>
      <c r="L6" s="2102"/>
      <c r="M6" s="223"/>
      <c r="N6" s="2103"/>
      <c r="O6" s="2104"/>
      <c r="P6" s="2103"/>
      <c r="Q6" s="2104"/>
      <c r="R6" s="2104"/>
      <c r="S6" s="2103"/>
      <c r="T6" s="2103"/>
      <c r="U6" s="2103"/>
      <c r="V6" s="2103"/>
    </row>
    <row r="7" spans="1:22">
      <c r="A7" s="2098" t="s">
        <v>76</v>
      </c>
      <c r="B7" s="223"/>
      <c r="C7" s="2099"/>
      <c r="D7" s="2099"/>
      <c r="E7" s="2100"/>
      <c r="F7" s="2100"/>
      <c r="G7" s="2100"/>
      <c r="H7" s="2100"/>
      <c r="I7" s="2100"/>
      <c r="J7" s="223"/>
      <c r="K7" s="223"/>
      <c r="L7" s="2102"/>
      <c r="M7" s="223"/>
      <c r="N7" s="2103"/>
      <c r="O7" s="2104"/>
      <c r="P7" s="2103"/>
      <c r="Q7" s="2104"/>
      <c r="R7" s="2104"/>
      <c r="S7" s="2103"/>
      <c r="T7" s="2103"/>
      <c r="U7" s="2103"/>
      <c r="V7" s="2103"/>
    </row>
    <row r="8" spans="1:22">
      <c r="A8" s="2098" t="s">
        <v>77</v>
      </c>
      <c r="B8" s="223"/>
      <c r="C8" s="2099"/>
      <c r="D8" s="2099"/>
      <c r="E8" s="2100"/>
      <c r="F8" s="2100"/>
      <c r="G8" s="2100"/>
      <c r="H8" s="2100"/>
      <c r="I8" s="2100"/>
      <c r="J8" s="223"/>
      <c r="K8" s="223"/>
      <c r="L8" s="2102"/>
      <c r="M8" s="223"/>
      <c r="N8" s="2103"/>
      <c r="O8" s="2104"/>
      <c r="P8" s="2103"/>
      <c r="Q8" s="2104"/>
      <c r="R8" s="2104"/>
      <c r="S8" s="2103"/>
      <c r="T8" s="2103"/>
      <c r="U8" s="2103"/>
      <c r="V8" s="2103"/>
    </row>
    <row r="9" spans="1:22">
      <c r="A9" s="2098" t="s">
        <v>78</v>
      </c>
      <c r="B9" s="223"/>
      <c r="C9" s="2099"/>
      <c r="D9" s="2099"/>
      <c r="E9" s="2100"/>
      <c r="F9" s="2100"/>
      <c r="G9" s="2100"/>
      <c r="H9" s="2100"/>
      <c r="I9" s="2100"/>
      <c r="J9" s="223"/>
      <c r="K9" s="223"/>
      <c r="L9" s="2102"/>
      <c r="M9" s="223"/>
      <c r="N9" s="2103"/>
      <c r="O9" s="2104"/>
      <c r="P9" s="2103"/>
      <c r="Q9" s="2104"/>
      <c r="R9" s="2104"/>
      <c r="S9" s="2103"/>
      <c r="T9" s="2103"/>
      <c r="U9" s="2103"/>
      <c r="V9" s="2103"/>
    </row>
    <row r="10" spans="1:22">
      <c r="A10" s="2098" t="s">
        <v>79</v>
      </c>
      <c r="B10" s="223"/>
      <c r="C10" s="2099"/>
      <c r="D10" s="2099"/>
      <c r="E10" s="2100"/>
      <c r="F10" s="2100"/>
      <c r="G10" s="2100"/>
      <c r="H10" s="2100"/>
      <c r="I10" s="2100"/>
      <c r="J10" s="223"/>
      <c r="K10" s="223"/>
      <c r="L10" s="2102"/>
      <c r="M10" s="223"/>
      <c r="N10" s="2103"/>
      <c r="O10" s="2104"/>
      <c r="P10" s="2103"/>
      <c r="Q10" s="2104"/>
      <c r="R10" s="2104"/>
      <c r="S10" s="2103"/>
      <c r="T10" s="2103"/>
      <c r="U10" s="2103"/>
      <c r="V10" s="2103"/>
    </row>
    <row r="11" spans="1:22">
      <c r="A11" s="2098" t="s">
        <v>80</v>
      </c>
      <c r="B11" s="223"/>
      <c r="C11" s="2099"/>
      <c r="D11" s="2099"/>
      <c r="E11" s="2100"/>
      <c r="F11" s="2100"/>
      <c r="G11" s="2100"/>
      <c r="H11" s="2100"/>
      <c r="I11" s="2100"/>
      <c r="J11" s="223"/>
      <c r="K11" s="223"/>
      <c r="L11" s="2102"/>
      <c r="M11" s="223"/>
      <c r="N11" s="2103"/>
      <c r="O11" s="2104"/>
      <c r="P11" s="2103"/>
      <c r="Q11" s="2104"/>
      <c r="R11" s="2104"/>
      <c r="S11" s="2103"/>
      <c r="T11" s="2103"/>
      <c r="U11" s="2103"/>
      <c r="V11" s="2103"/>
    </row>
    <row r="12" spans="1:22">
      <c r="A12" s="2098" t="s">
        <v>81</v>
      </c>
      <c r="B12" s="2105"/>
      <c r="C12" s="2106"/>
      <c r="D12" s="2099"/>
      <c r="E12" s="2100"/>
      <c r="F12" s="2100"/>
      <c r="G12" s="2100"/>
      <c r="H12" s="2100"/>
      <c r="I12" s="2100"/>
      <c r="J12" s="223"/>
      <c r="K12" s="223"/>
      <c r="L12" s="2102"/>
      <c r="M12" s="223"/>
      <c r="N12" s="2103"/>
      <c r="O12" s="2104"/>
      <c r="P12" s="2103"/>
      <c r="Q12" s="2104"/>
      <c r="R12" s="2104"/>
      <c r="S12" s="2103"/>
      <c r="T12" s="2103"/>
      <c r="U12" s="2103"/>
      <c r="V12" s="2103"/>
    </row>
    <row r="13" spans="1:22">
      <c r="A13" s="2098" t="s">
        <v>82</v>
      </c>
      <c r="B13" s="2107"/>
      <c r="C13" s="2107"/>
      <c r="D13" s="2107"/>
      <c r="E13" s="2108"/>
      <c r="F13" s="2108"/>
      <c r="G13" s="2108"/>
      <c r="H13" s="2108"/>
      <c r="I13" s="2108"/>
      <c r="J13" s="2107"/>
      <c r="K13" s="2107"/>
      <c r="L13" s="2109"/>
      <c r="M13" s="2110"/>
      <c r="N13" s="2103"/>
      <c r="O13" s="2104"/>
      <c r="P13" s="2103"/>
      <c r="Q13" s="2104"/>
      <c r="R13" s="2104"/>
      <c r="S13" s="2111"/>
      <c r="T13" s="2111"/>
      <c r="U13" s="2111"/>
      <c r="V13" s="2111"/>
    </row>
    <row r="14" spans="1:22">
      <c r="A14" s="2098" t="s">
        <v>83</v>
      </c>
      <c r="B14" s="2107"/>
      <c r="C14" s="2107"/>
      <c r="D14" s="2107"/>
      <c r="E14" s="2108"/>
      <c r="F14" s="2108"/>
      <c r="G14" s="2108"/>
      <c r="H14" s="2108"/>
      <c r="I14" s="2108"/>
      <c r="J14" s="2107"/>
      <c r="K14" s="2107"/>
      <c r="L14" s="2109"/>
      <c r="M14" s="2110"/>
      <c r="N14" s="2103"/>
      <c r="O14" s="2104"/>
      <c r="P14" s="2103"/>
      <c r="Q14" s="2104"/>
      <c r="R14" s="2104"/>
      <c r="S14" s="2111"/>
      <c r="T14" s="2111"/>
      <c r="U14" s="2111"/>
      <c r="V14" s="2111"/>
    </row>
    <row r="15" spans="1:22">
      <c r="A15" s="2098" t="s">
        <v>84</v>
      </c>
      <c r="B15" s="2107"/>
      <c r="C15" s="2107"/>
      <c r="D15" s="2107"/>
      <c r="E15" s="2108"/>
      <c r="F15" s="2108"/>
      <c r="G15" s="2108"/>
      <c r="H15" s="2108"/>
      <c r="I15" s="2108"/>
      <c r="J15" s="2107"/>
      <c r="K15" s="2107"/>
      <c r="L15" s="2109"/>
      <c r="M15" s="2110"/>
      <c r="N15" s="2103"/>
      <c r="O15" s="2104"/>
      <c r="P15" s="2103"/>
      <c r="Q15" s="2104"/>
      <c r="R15" s="2104"/>
      <c r="S15" s="2111"/>
      <c r="T15" s="2111"/>
      <c r="U15" s="2111"/>
      <c r="V15" s="2111"/>
    </row>
    <row r="16" spans="1:22">
      <c r="A16" s="2098" t="s">
        <v>10</v>
      </c>
      <c r="B16" s="2107"/>
      <c r="C16" s="2107"/>
      <c r="D16" s="2107"/>
      <c r="E16" s="2108"/>
      <c r="F16" s="2108"/>
      <c r="G16" s="2108"/>
      <c r="H16" s="2108"/>
      <c r="I16" s="2108"/>
      <c r="J16" s="2107"/>
      <c r="K16" s="2107"/>
      <c r="L16" s="2109"/>
      <c r="M16" s="2110"/>
      <c r="N16" s="2103"/>
      <c r="O16" s="2104"/>
      <c r="P16" s="2103"/>
      <c r="Q16" s="2104"/>
      <c r="R16" s="2104"/>
      <c r="S16" s="2111"/>
      <c r="T16" s="2111"/>
      <c r="U16" s="2111"/>
      <c r="V16" s="2111"/>
    </row>
    <row r="17" spans="1:22">
      <c r="A17" s="2098" t="s">
        <v>12</v>
      </c>
      <c r="B17" s="2107"/>
      <c r="C17" s="2107"/>
      <c r="D17" s="2110"/>
      <c r="E17" s="2108"/>
      <c r="F17" s="2108"/>
      <c r="G17" s="2108"/>
      <c r="H17" s="2108"/>
      <c r="I17" s="2108"/>
      <c r="J17" s="2107"/>
      <c r="K17" s="2107"/>
      <c r="L17" s="2109"/>
      <c r="M17" s="2110"/>
      <c r="N17" s="2103"/>
      <c r="O17" s="2104"/>
      <c r="P17" s="2103"/>
      <c r="Q17" s="2104"/>
      <c r="R17" s="2104"/>
      <c r="S17" s="2111"/>
      <c r="T17" s="2111"/>
      <c r="U17" s="2111"/>
      <c r="V17" s="2111"/>
    </row>
    <row r="18" spans="1:22">
      <c r="A18" s="2098" t="s">
        <v>14</v>
      </c>
      <c r="B18" s="2107"/>
      <c r="C18" s="2107"/>
      <c r="D18" s="2110"/>
      <c r="E18" s="2108"/>
      <c r="F18" s="2108"/>
      <c r="G18" s="2108"/>
      <c r="H18" s="2108"/>
      <c r="I18" s="2108"/>
      <c r="J18" s="2107"/>
      <c r="K18" s="2107"/>
      <c r="L18" s="2109"/>
      <c r="M18" s="2110"/>
      <c r="N18" s="2103"/>
      <c r="O18" s="2104"/>
      <c r="P18" s="2103"/>
      <c r="Q18" s="2104"/>
      <c r="R18" s="2104"/>
      <c r="S18" s="2111"/>
      <c r="T18" s="2111"/>
      <c r="U18" s="2111"/>
      <c r="V18" s="2111"/>
    </row>
    <row r="19" spans="1:22">
      <c r="A19" s="2098" t="s">
        <v>16</v>
      </c>
      <c r="B19" s="2745" t="s">
        <v>7286</v>
      </c>
      <c r="C19" s="2112" t="s">
        <v>7287</v>
      </c>
      <c r="D19" s="2113"/>
      <c r="E19" s="2113"/>
      <c r="F19" s="2113"/>
      <c r="G19" s="2113"/>
      <c r="H19" s="2113"/>
      <c r="I19" s="2114"/>
      <c r="J19" s="2114"/>
      <c r="K19" s="2114"/>
      <c r="L19" s="2114"/>
      <c r="M19" s="2114"/>
      <c r="N19" s="2113"/>
      <c r="O19" s="2113"/>
      <c r="P19" s="2113"/>
      <c r="Q19" s="2113"/>
      <c r="R19" s="2113"/>
      <c r="S19" s="2113"/>
      <c r="T19" s="2113"/>
      <c r="U19" s="2113"/>
      <c r="V19" s="2113"/>
    </row>
    <row r="20" spans="1:22">
      <c r="A20" s="2098">
        <v>15</v>
      </c>
      <c r="B20" s="2746"/>
      <c r="C20" s="2112" t="s">
        <v>7288</v>
      </c>
      <c r="D20" s="2115"/>
      <c r="E20" s="2115"/>
      <c r="F20" s="2115"/>
      <c r="G20" s="2115"/>
      <c r="H20" s="2115"/>
      <c r="I20" s="2114"/>
      <c r="J20" s="2114"/>
      <c r="K20" s="2114"/>
      <c r="L20" s="2114"/>
      <c r="M20" s="2114"/>
      <c r="N20" s="2115"/>
      <c r="O20" s="2115"/>
      <c r="P20" s="2115"/>
      <c r="Q20" s="2115"/>
      <c r="R20" s="2115"/>
      <c r="S20" s="2115"/>
      <c r="T20" s="2115"/>
      <c r="U20" s="2115"/>
      <c r="V20" s="2115"/>
    </row>
    <row r="21" spans="1:22">
      <c r="A21" s="2098" t="s">
        <v>1234</v>
      </c>
      <c r="B21" s="2747" t="s">
        <v>7289</v>
      </c>
      <c r="C21" s="2748"/>
      <c r="D21" s="2115"/>
      <c r="E21" s="2115"/>
      <c r="F21" s="2115"/>
      <c r="G21" s="2115"/>
      <c r="H21" s="2115"/>
      <c r="I21" s="2114"/>
      <c r="J21" s="2114"/>
      <c r="K21" s="2114"/>
      <c r="L21" s="2114"/>
      <c r="M21" s="2114"/>
      <c r="N21" s="2115"/>
      <c r="O21" s="2115"/>
      <c r="P21" s="2115"/>
      <c r="Q21" s="2115"/>
      <c r="R21" s="2115"/>
      <c r="S21" s="2115"/>
      <c r="T21" s="2115"/>
      <c r="U21" s="2115"/>
      <c r="V21" s="2115"/>
    </row>
    <row r="22" spans="1:22">
      <c r="A22" s="2116" t="s">
        <v>393</v>
      </c>
      <c r="B22" s="2116"/>
      <c r="C22" s="2116"/>
      <c r="D22" s="2116"/>
      <c r="E22" s="2116"/>
      <c r="F22" s="2116"/>
      <c r="G22" s="2116"/>
      <c r="H22" s="2116"/>
      <c r="I22" s="2116"/>
      <c r="J22" s="2116"/>
      <c r="K22" s="2116"/>
      <c r="L22" s="2116"/>
      <c r="M22" s="2116"/>
      <c r="N22" s="2116"/>
      <c r="O22" s="2116"/>
      <c r="P22" s="2116"/>
      <c r="Q22" s="2116"/>
      <c r="R22" s="2116"/>
      <c r="S22" s="2116"/>
      <c r="T22" s="2116"/>
      <c r="U22" s="2116"/>
      <c r="V22" s="2116"/>
    </row>
    <row r="23" spans="1:22">
      <c r="A23" s="2117">
        <v>1</v>
      </c>
      <c r="B23" s="2118" t="s">
        <v>7290</v>
      </c>
      <c r="C23" s="2118"/>
      <c r="D23" s="2118"/>
      <c r="E23" s="2118"/>
      <c r="F23" s="2118"/>
      <c r="G23" s="2118"/>
      <c r="H23" s="2118"/>
      <c r="I23" s="2118"/>
      <c r="J23" s="2118"/>
      <c r="K23" s="2118"/>
      <c r="L23" s="2118"/>
      <c r="M23" s="2118"/>
      <c r="N23" s="2118"/>
      <c r="O23" s="2118"/>
      <c r="P23" s="2118"/>
      <c r="Q23" s="2118"/>
      <c r="R23" s="2118"/>
      <c r="S23" s="2118"/>
      <c r="T23" s="2118"/>
      <c r="U23" s="2118"/>
      <c r="V23" s="2118"/>
    </row>
    <row r="24" spans="1:22">
      <c r="A24" s="2117">
        <v>2</v>
      </c>
      <c r="B24" s="49" t="s">
        <v>7291</v>
      </c>
      <c r="C24" s="2118"/>
      <c r="D24" s="2118"/>
      <c r="E24" s="2118"/>
      <c r="F24" s="2118"/>
      <c r="G24" s="2118"/>
      <c r="H24" s="2118"/>
      <c r="I24" s="2118"/>
      <c r="J24" s="2118"/>
      <c r="K24" s="2118"/>
      <c r="L24" s="2118"/>
      <c r="M24" s="2118"/>
      <c r="N24" s="2118"/>
      <c r="O24" s="2118"/>
      <c r="P24" s="2118"/>
      <c r="Q24" s="2118"/>
      <c r="R24" s="2118"/>
      <c r="S24" s="2118"/>
      <c r="T24" s="2118"/>
      <c r="U24" s="2118"/>
      <c r="V24" s="2118"/>
    </row>
    <row r="25" spans="1:22">
      <c r="A25" s="2117">
        <v>3</v>
      </c>
      <c r="B25" s="49" t="s">
        <v>7292</v>
      </c>
      <c r="C25" s="2118"/>
      <c r="D25" s="2118"/>
      <c r="E25" s="2118"/>
      <c r="F25" s="2118"/>
      <c r="G25" s="2118"/>
      <c r="H25" s="2118"/>
      <c r="I25" s="2118"/>
      <c r="J25" s="2118"/>
      <c r="K25" s="2118"/>
      <c r="L25" s="2118"/>
      <c r="M25" s="2118"/>
      <c r="N25" s="2118"/>
      <c r="O25" s="2118"/>
      <c r="P25" s="2118"/>
      <c r="Q25" s="2118"/>
      <c r="R25" s="2118"/>
      <c r="S25" s="2118"/>
      <c r="T25" s="2118"/>
      <c r="U25" s="2118"/>
      <c r="V25" s="2118"/>
    </row>
    <row r="26" spans="1:22">
      <c r="A26" s="2117">
        <v>4</v>
      </c>
      <c r="B26" s="804" t="s">
        <v>7293</v>
      </c>
      <c r="C26" s="2118"/>
      <c r="D26" s="2118"/>
      <c r="E26" s="2118"/>
      <c r="F26" s="2118"/>
      <c r="G26" s="2118"/>
      <c r="H26" s="2118"/>
      <c r="I26" s="2118"/>
      <c r="J26" s="2118"/>
      <c r="K26" s="2118"/>
      <c r="L26" s="2118"/>
      <c r="M26" s="2118"/>
      <c r="N26" s="2118"/>
      <c r="O26" s="2118"/>
      <c r="P26" s="2118"/>
      <c r="Q26" s="2118"/>
      <c r="R26" s="2118"/>
      <c r="S26" s="2118"/>
      <c r="T26" s="2118"/>
      <c r="U26" s="2118"/>
      <c r="V26" s="2118"/>
    </row>
    <row r="27" spans="1:22">
      <c r="A27" s="2117">
        <v>5</v>
      </c>
      <c r="B27" s="79" t="s">
        <v>7294</v>
      </c>
      <c r="C27" s="2118"/>
      <c r="D27" s="2118"/>
      <c r="E27" s="2118"/>
      <c r="F27" s="2118"/>
      <c r="G27" s="2118"/>
      <c r="H27" s="2118"/>
      <c r="I27" s="2118"/>
      <c r="J27" s="2118"/>
      <c r="K27" s="2118"/>
      <c r="L27" s="2118"/>
      <c r="M27" s="2118"/>
      <c r="N27" s="2118"/>
      <c r="O27" s="2118"/>
      <c r="P27" s="2118"/>
      <c r="Q27" s="2118"/>
      <c r="R27" s="2118"/>
      <c r="S27" s="2118"/>
      <c r="T27" s="2118"/>
      <c r="U27" s="2118"/>
      <c r="V27" s="2118"/>
    </row>
    <row r="28" spans="1:22">
      <c r="A28" s="2117">
        <v>6</v>
      </c>
      <c r="B28" s="2119" t="s">
        <v>1235</v>
      </c>
      <c r="C28" s="2118"/>
      <c r="D28" s="2118"/>
      <c r="E28" s="2118"/>
      <c r="F28" s="2118"/>
      <c r="G28" s="2118"/>
      <c r="H28" s="2118"/>
      <c r="I28" s="2118"/>
      <c r="J28" s="2118"/>
      <c r="K28" s="2118"/>
      <c r="L28" s="2118"/>
      <c r="M28" s="2118"/>
      <c r="N28" s="2118"/>
      <c r="O28" s="2118"/>
      <c r="P28" s="2118"/>
      <c r="Q28" s="2118"/>
      <c r="R28" s="2118"/>
      <c r="S28" s="2118"/>
      <c r="T28" s="2118"/>
      <c r="U28" s="2118"/>
      <c r="V28" s="2118"/>
    </row>
    <row r="29" spans="1:22">
      <c r="A29" s="2117">
        <v>7</v>
      </c>
      <c r="B29" s="2120" t="s">
        <v>7295</v>
      </c>
      <c r="C29" s="2118"/>
      <c r="D29" s="2118"/>
      <c r="E29" s="2118"/>
      <c r="F29" s="2118"/>
      <c r="G29" s="2118"/>
      <c r="H29" s="2118"/>
      <c r="I29" s="2118"/>
      <c r="J29" s="2118"/>
      <c r="K29" s="2118"/>
      <c r="L29" s="2118"/>
      <c r="M29" s="2118"/>
      <c r="N29" s="2118"/>
      <c r="O29" s="2118"/>
      <c r="P29" s="2118"/>
      <c r="Q29" s="2118"/>
      <c r="R29" s="2118"/>
      <c r="S29" s="2118"/>
      <c r="T29" s="2118"/>
      <c r="U29" s="2118"/>
      <c r="V29" s="2118"/>
    </row>
    <row r="30" spans="1:22">
      <c r="A30" s="2117">
        <v>8</v>
      </c>
      <c r="B30" s="804" t="s">
        <v>7296</v>
      </c>
      <c r="C30" s="2121"/>
      <c r="D30" s="2121"/>
      <c r="E30" s="2121"/>
      <c r="F30" s="2121"/>
      <c r="G30" s="2121"/>
      <c r="H30" s="2121"/>
      <c r="I30" s="2121"/>
      <c r="J30" s="2121"/>
      <c r="K30" s="2121"/>
      <c r="L30" s="2121"/>
      <c r="M30" s="2121"/>
      <c r="N30" s="2121"/>
      <c r="O30" s="2121"/>
      <c r="P30" s="2121"/>
      <c r="Q30" s="2121"/>
      <c r="R30" s="2121"/>
      <c r="S30" s="2122"/>
      <c r="T30" s="2122"/>
      <c r="U30" s="2122"/>
      <c r="V30" s="2122"/>
    </row>
    <row r="31" spans="1:22">
      <c r="A31" s="2117">
        <v>9</v>
      </c>
      <c r="B31" s="804" t="s">
        <v>7297</v>
      </c>
    </row>
    <row r="32" spans="1:22">
      <c r="A32" s="2117"/>
      <c r="B32" s="804"/>
    </row>
  </sheetData>
  <mergeCells count="16">
    <mergeCell ref="S3:U3"/>
    <mergeCell ref="V3:V4"/>
    <mergeCell ref="B19:B20"/>
    <mergeCell ref="B21:C21"/>
    <mergeCell ref="G3:G4"/>
    <mergeCell ref="H3:H4"/>
    <mergeCell ref="I3:I4"/>
    <mergeCell ref="J3:M3"/>
    <mergeCell ref="N3:N4"/>
    <mergeCell ref="O3:R3"/>
    <mergeCell ref="F3:F4"/>
    <mergeCell ref="A3:A5"/>
    <mergeCell ref="B3:B4"/>
    <mergeCell ref="C3:C4"/>
    <mergeCell ref="D3:D4"/>
    <mergeCell ref="E3:E4"/>
  </mergeCells>
  <phoneticPr fontId="28"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M38"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6.5"/>
  <cols>
    <col min="1" max="1" width="5.125" style="1843" customWidth="1"/>
    <col min="2" max="2" width="9" style="1843"/>
    <col min="3" max="3" width="12.25" style="1843" customWidth="1"/>
    <col min="4" max="8" width="9" style="1843"/>
    <col min="9" max="9" width="9.125" style="1843" customWidth="1"/>
    <col min="10" max="10" width="14.875" style="1843" customWidth="1"/>
    <col min="11" max="13" width="9" style="1843"/>
    <col min="14" max="14" width="16.25" style="1843" customWidth="1"/>
    <col min="15" max="15" width="14.625" style="1843" customWidth="1"/>
    <col min="16" max="16" width="15.375" style="1843" customWidth="1"/>
    <col min="17" max="17" width="20.375" style="1843" customWidth="1"/>
    <col min="18" max="18" width="15.625" style="1843" customWidth="1"/>
    <col min="19" max="19" width="15.25" style="1843" customWidth="1"/>
    <col min="20" max="20" width="15.375" style="1843" customWidth="1"/>
    <col min="21" max="21" width="13.625" style="49" customWidth="1"/>
    <col min="22" max="22" width="13" style="49" customWidth="1"/>
    <col min="23" max="23" width="13.125" style="49" customWidth="1"/>
    <col min="24" max="24" width="12" style="1843" customWidth="1"/>
    <col min="25" max="16384" width="9" style="1843"/>
  </cols>
  <sheetData>
    <row r="1" spans="1:26">
      <c r="A1" s="215" t="str">
        <f>表03!A1</f>
        <v xml:space="preserve"> 保險股份有限公司    年度(月)報表</v>
      </c>
      <c r="B1" s="1840"/>
      <c r="C1" s="78"/>
      <c r="D1" s="78"/>
      <c r="E1" s="78"/>
      <c r="F1" s="1841"/>
      <c r="G1" s="78"/>
      <c r="H1" s="78"/>
      <c r="I1" s="78"/>
      <c r="J1" s="78"/>
      <c r="K1" s="78"/>
      <c r="L1" s="78"/>
      <c r="M1" s="78"/>
      <c r="N1" s="78"/>
      <c r="O1" s="78"/>
      <c r="P1" s="78"/>
      <c r="Q1" s="78"/>
      <c r="R1" s="78"/>
      <c r="S1" s="78"/>
      <c r="T1" s="78"/>
      <c r="U1" s="2071"/>
      <c r="V1" s="2071"/>
      <c r="W1" s="2071"/>
      <c r="X1" s="78"/>
      <c r="Y1" s="1842" t="s">
        <v>7121</v>
      </c>
    </row>
    <row r="2" spans="1:26" ht="17.25" thickBot="1">
      <c r="A2" s="1842" t="s">
        <v>7277</v>
      </c>
      <c r="B2" s="1842"/>
      <c r="C2" s="78"/>
      <c r="D2" s="78"/>
      <c r="E2" s="78"/>
      <c r="F2" s="1841"/>
      <c r="G2" s="78"/>
      <c r="H2" s="78"/>
      <c r="I2" s="78"/>
      <c r="J2" s="78"/>
      <c r="K2" s="78"/>
      <c r="L2" s="78"/>
      <c r="M2" s="78"/>
      <c r="N2" s="78"/>
      <c r="O2" s="78"/>
      <c r="P2" s="78"/>
      <c r="Q2" s="78"/>
      <c r="R2" s="78"/>
      <c r="S2" s="78"/>
      <c r="T2" s="78"/>
      <c r="U2" s="2071"/>
      <c r="V2" s="2071"/>
      <c r="W2" s="2071"/>
      <c r="X2" s="1844"/>
      <c r="Y2" s="78"/>
    </row>
    <row r="3" spans="1:26" ht="16.5" customHeight="1">
      <c r="A3" s="2749" t="s">
        <v>5990</v>
      </c>
      <c r="B3" s="2752" t="s">
        <v>7177</v>
      </c>
      <c r="C3" s="2754" t="s">
        <v>7178</v>
      </c>
      <c r="D3" s="2754"/>
      <c r="E3" s="2752" t="s">
        <v>7179</v>
      </c>
      <c r="F3" s="2752"/>
      <c r="G3" s="2752"/>
      <c r="H3" s="2752"/>
      <c r="I3" s="2752"/>
      <c r="J3" s="2765" t="s">
        <v>7180</v>
      </c>
      <c r="K3" s="2752" t="s">
        <v>7181</v>
      </c>
      <c r="L3" s="2759" t="s">
        <v>7182</v>
      </c>
      <c r="M3" s="2759" t="s">
        <v>7183</v>
      </c>
      <c r="N3" s="2752" t="s">
        <v>7184</v>
      </c>
      <c r="O3" s="2752" t="s">
        <v>7185</v>
      </c>
      <c r="P3" s="2752" t="s">
        <v>7186</v>
      </c>
      <c r="Q3" s="2752" t="s">
        <v>7187</v>
      </c>
      <c r="R3" s="2754" t="s">
        <v>7188</v>
      </c>
      <c r="S3" s="2752" t="s">
        <v>7189</v>
      </c>
      <c r="T3" s="2763" t="s">
        <v>7190</v>
      </c>
      <c r="U3" s="2761" t="s">
        <v>7241</v>
      </c>
      <c r="V3" s="2761" t="s">
        <v>7242</v>
      </c>
      <c r="W3" s="2761" t="s">
        <v>7243</v>
      </c>
      <c r="X3" s="2752" t="s">
        <v>7191</v>
      </c>
      <c r="Y3" s="2752" t="s">
        <v>7192</v>
      </c>
      <c r="Z3" s="2757" t="s">
        <v>7193</v>
      </c>
    </row>
    <row r="4" spans="1:26" ht="28.5">
      <c r="A4" s="2750"/>
      <c r="B4" s="2753"/>
      <c r="C4" s="2755"/>
      <c r="D4" s="2755"/>
      <c r="E4" s="1845" t="s">
        <v>7194</v>
      </c>
      <c r="F4" s="1845" t="s">
        <v>7195</v>
      </c>
      <c r="G4" s="1846" t="s">
        <v>7196</v>
      </c>
      <c r="H4" s="1846" t="s">
        <v>7197</v>
      </c>
      <c r="I4" s="1846" t="s">
        <v>7198</v>
      </c>
      <c r="J4" s="2760"/>
      <c r="K4" s="2753"/>
      <c r="L4" s="2760"/>
      <c r="M4" s="2760"/>
      <c r="N4" s="2755"/>
      <c r="O4" s="2755"/>
      <c r="P4" s="2753"/>
      <c r="Q4" s="2753"/>
      <c r="R4" s="2755"/>
      <c r="S4" s="2753"/>
      <c r="T4" s="2764"/>
      <c r="U4" s="2762"/>
      <c r="V4" s="2762"/>
      <c r="W4" s="2762"/>
      <c r="X4" s="2753"/>
      <c r="Y4" s="2753"/>
      <c r="Z4" s="2758"/>
    </row>
    <row r="5" spans="1:26" ht="17.25" thickBot="1">
      <c r="A5" s="2751"/>
      <c r="B5" s="1695" t="s">
        <v>66</v>
      </c>
      <c r="C5" s="2756" t="s">
        <v>67</v>
      </c>
      <c r="D5" s="2756"/>
      <c r="E5" s="1695" t="s">
        <v>68</v>
      </c>
      <c r="F5" s="1695" t="s">
        <v>69</v>
      </c>
      <c r="G5" s="1695" t="s">
        <v>70</v>
      </c>
      <c r="H5" s="1695" t="s">
        <v>71</v>
      </c>
      <c r="I5" s="1695" t="s">
        <v>72</v>
      </c>
      <c r="J5" s="1695" t="s">
        <v>467</v>
      </c>
      <c r="K5" s="1695" t="s">
        <v>468</v>
      </c>
      <c r="L5" s="1695" t="s">
        <v>469</v>
      </c>
      <c r="M5" s="1695" t="s">
        <v>470</v>
      </c>
      <c r="N5" s="1695" t="s">
        <v>1294</v>
      </c>
      <c r="O5" s="1695" t="s">
        <v>471</v>
      </c>
      <c r="P5" s="1695" t="s">
        <v>472</v>
      </c>
      <c r="Q5" s="1695" t="s">
        <v>473</v>
      </c>
      <c r="R5" s="1695" t="s">
        <v>474</v>
      </c>
      <c r="S5" s="1695" t="s">
        <v>475</v>
      </c>
      <c r="T5" s="1695" t="s">
        <v>476</v>
      </c>
      <c r="U5" s="1975" t="s">
        <v>1262</v>
      </c>
      <c r="V5" s="1975" t="s">
        <v>478</v>
      </c>
      <c r="W5" s="1975" t="s">
        <v>1263</v>
      </c>
      <c r="X5" s="2072" t="s">
        <v>1264</v>
      </c>
      <c r="Y5" s="2072" t="s">
        <v>1265</v>
      </c>
      <c r="Z5" s="2072" t="s">
        <v>1266</v>
      </c>
    </row>
    <row r="6" spans="1:26" ht="14.25" customHeight="1">
      <c r="A6" s="1847">
        <v>1</v>
      </c>
      <c r="B6" s="2768" t="s">
        <v>7199</v>
      </c>
      <c r="C6" s="2771" t="s">
        <v>7200</v>
      </c>
      <c r="D6" s="2774" t="s">
        <v>7268</v>
      </c>
      <c r="E6" s="1848" t="s">
        <v>7202</v>
      </c>
      <c r="F6" s="1849"/>
      <c r="G6" s="1850"/>
      <c r="H6" s="1850"/>
      <c r="I6" s="1850"/>
      <c r="J6" s="1850"/>
      <c r="K6" s="1851"/>
      <c r="L6" s="1851"/>
      <c r="M6" s="1851"/>
      <c r="N6" s="1851"/>
      <c r="O6" s="1851"/>
      <c r="P6" s="1853"/>
      <c r="Q6" s="1851"/>
      <c r="R6" s="1851"/>
      <c r="S6" s="1851"/>
      <c r="T6" s="1853"/>
      <c r="U6" s="1977"/>
      <c r="V6" s="1977"/>
      <c r="W6" s="1977"/>
      <c r="X6" s="1851"/>
      <c r="Y6" s="1851"/>
      <c r="Z6" s="1854"/>
    </row>
    <row r="7" spans="1:26">
      <c r="A7" s="1855">
        <v>2</v>
      </c>
      <c r="B7" s="2769"/>
      <c r="C7" s="2772"/>
      <c r="D7" s="2775"/>
      <c r="E7" s="1856"/>
      <c r="F7" s="1856"/>
      <c r="G7" s="1857"/>
      <c r="H7" s="1857"/>
      <c r="I7" s="1857"/>
      <c r="J7" s="1857"/>
      <c r="K7" s="1858"/>
      <c r="L7" s="1858"/>
      <c r="M7" s="1858"/>
      <c r="N7" s="1858"/>
      <c r="O7" s="1858"/>
      <c r="P7" s="1860"/>
      <c r="Q7" s="1858"/>
      <c r="R7" s="1858"/>
      <c r="S7" s="1858"/>
      <c r="T7" s="1860"/>
      <c r="U7" s="1978"/>
      <c r="V7" s="1978"/>
      <c r="W7" s="1978"/>
      <c r="X7" s="1858"/>
      <c r="Y7" s="1858"/>
      <c r="Z7" s="1861"/>
    </row>
    <row r="8" spans="1:26">
      <c r="A8" s="1855">
        <v>3</v>
      </c>
      <c r="B8" s="2769"/>
      <c r="C8" s="2772"/>
      <c r="D8" s="2775"/>
      <c r="E8" s="1856"/>
      <c r="F8" s="1856"/>
      <c r="G8" s="1857"/>
      <c r="H8" s="1857"/>
      <c r="I8" s="1857"/>
      <c r="J8" s="1857"/>
      <c r="K8" s="1858"/>
      <c r="L8" s="1858"/>
      <c r="M8" s="1858"/>
      <c r="N8" s="1858"/>
      <c r="O8" s="1858"/>
      <c r="P8" s="1860"/>
      <c r="Q8" s="1858"/>
      <c r="R8" s="1858"/>
      <c r="S8" s="1858"/>
      <c r="T8" s="1860"/>
      <c r="U8" s="1978"/>
      <c r="V8" s="1978"/>
      <c r="W8" s="1978"/>
      <c r="X8" s="1858"/>
      <c r="Y8" s="1858"/>
      <c r="Z8" s="1861"/>
    </row>
    <row r="9" spans="1:26">
      <c r="A9" s="1855">
        <v>4</v>
      </c>
      <c r="B9" s="2769"/>
      <c r="C9" s="2772"/>
      <c r="D9" s="2775"/>
      <c r="E9" s="1856"/>
      <c r="F9" s="1856"/>
      <c r="G9" s="1857"/>
      <c r="H9" s="1857"/>
      <c r="I9" s="1857"/>
      <c r="J9" s="1857"/>
      <c r="K9" s="1858"/>
      <c r="L9" s="1858"/>
      <c r="M9" s="1858"/>
      <c r="N9" s="1858"/>
      <c r="O9" s="1858"/>
      <c r="P9" s="1860"/>
      <c r="Q9" s="1858"/>
      <c r="R9" s="1858"/>
      <c r="S9" s="1858"/>
      <c r="T9" s="1860"/>
      <c r="U9" s="1978"/>
      <c r="V9" s="1978"/>
      <c r="W9" s="1978"/>
      <c r="X9" s="1858"/>
      <c r="Y9" s="1858"/>
      <c r="Z9" s="1861"/>
    </row>
    <row r="10" spans="1:26">
      <c r="A10" s="1855">
        <v>5</v>
      </c>
      <c r="B10" s="2769"/>
      <c r="C10" s="2772"/>
      <c r="D10" s="2775"/>
      <c r="E10" s="1856"/>
      <c r="F10" s="1856"/>
      <c r="G10" s="1857"/>
      <c r="H10" s="1857"/>
      <c r="I10" s="1857"/>
      <c r="J10" s="1857"/>
      <c r="K10" s="1858"/>
      <c r="L10" s="1858"/>
      <c r="M10" s="1858"/>
      <c r="N10" s="1858"/>
      <c r="O10" s="1858"/>
      <c r="P10" s="1860"/>
      <c r="Q10" s="1858"/>
      <c r="R10" s="1858"/>
      <c r="S10" s="1858"/>
      <c r="T10" s="1860"/>
      <c r="U10" s="1978"/>
      <c r="V10" s="1978"/>
      <c r="W10" s="1978"/>
      <c r="X10" s="1858"/>
      <c r="Y10" s="1858"/>
      <c r="Z10" s="1861"/>
    </row>
    <row r="11" spans="1:26">
      <c r="A11" s="1855">
        <v>6</v>
      </c>
      <c r="B11" s="2769"/>
      <c r="C11" s="2772"/>
      <c r="D11" s="2775"/>
      <c r="E11" s="1856"/>
      <c r="F11" s="1856"/>
      <c r="G11" s="1857"/>
      <c r="H11" s="1857"/>
      <c r="I11" s="1857"/>
      <c r="J11" s="1857"/>
      <c r="K11" s="1858"/>
      <c r="L11" s="1858"/>
      <c r="M11" s="1858"/>
      <c r="N11" s="1858"/>
      <c r="O11" s="1858"/>
      <c r="P11" s="1860"/>
      <c r="Q11" s="1858"/>
      <c r="R11" s="1858"/>
      <c r="S11" s="1858"/>
      <c r="T11" s="1860"/>
      <c r="U11" s="1978"/>
      <c r="V11" s="1978"/>
      <c r="W11" s="1978"/>
      <c r="X11" s="1858"/>
      <c r="Y11" s="1858"/>
      <c r="Z11" s="1861"/>
    </row>
    <row r="12" spans="1:26">
      <c r="A12" s="1855">
        <v>7</v>
      </c>
      <c r="B12" s="2769"/>
      <c r="C12" s="2772"/>
      <c r="D12" s="2775"/>
      <c r="E12" s="1856"/>
      <c r="F12" s="1856"/>
      <c r="G12" s="1857"/>
      <c r="H12" s="1857"/>
      <c r="I12" s="1857"/>
      <c r="J12" s="1857"/>
      <c r="K12" s="1858"/>
      <c r="L12" s="1858"/>
      <c r="M12" s="1858"/>
      <c r="N12" s="1858"/>
      <c r="O12" s="1858"/>
      <c r="P12" s="1860"/>
      <c r="Q12" s="1858"/>
      <c r="R12" s="1858"/>
      <c r="S12" s="1858"/>
      <c r="T12" s="1860"/>
      <c r="U12" s="1978"/>
      <c r="V12" s="1978"/>
      <c r="W12" s="1978"/>
      <c r="X12" s="1858"/>
      <c r="Y12" s="1858"/>
      <c r="Z12" s="1861"/>
    </row>
    <row r="13" spans="1:26">
      <c r="A13" s="1855">
        <v>8</v>
      </c>
      <c r="B13" s="2769"/>
      <c r="C13" s="2772"/>
      <c r="D13" s="2775"/>
      <c r="E13" s="1856"/>
      <c r="F13" s="1856"/>
      <c r="G13" s="1857"/>
      <c r="H13" s="1857"/>
      <c r="I13" s="1857"/>
      <c r="J13" s="1857"/>
      <c r="K13" s="1858"/>
      <c r="L13" s="1858"/>
      <c r="M13" s="1858"/>
      <c r="N13" s="1858"/>
      <c r="O13" s="1858"/>
      <c r="P13" s="1860"/>
      <c r="Q13" s="1858"/>
      <c r="R13" s="1858"/>
      <c r="S13" s="1858"/>
      <c r="T13" s="1860"/>
      <c r="U13" s="1978"/>
      <c r="V13" s="1978"/>
      <c r="W13" s="1978"/>
      <c r="X13" s="1858"/>
      <c r="Y13" s="1858"/>
      <c r="Z13" s="1861"/>
    </row>
    <row r="14" spans="1:26">
      <c r="A14" s="1855">
        <v>9</v>
      </c>
      <c r="B14" s="2769"/>
      <c r="C14" s="2772"/>
      <c r="D14" s="2775"/>
      <c r="E14" s="1856"/>
      <c r="F14" s="1856"/>
      <c r="G14" s="1857"/>
      <c r="H14" s="1857"/>
      <c r="I14" s="1857"/>
      <c r="J14" s="1857"/>
      <c r="K14" s="1858"/>
      <c r="L14" s="1858"/>
      <c r="M14" s="1858"/>
      <c r="N14" s="1858"/>
      <c r="O14" s="1858"/>
      <c r="P14" s="1860"/>
      <c r="Q14" s="1858"/>
      <c r="R14" s="1858"/>
      <c r="S14" s="1858"/>
      <c r="T14" s="1860"/>
      <c r="U14" s="1978"/>
      <c r="V14" s="1978"/>
      <c r="W14" s="1978"/>
      <c r="X14" s="1858"/>
      <c r="Y14" s="1858"/>
      <c r="Z14" s="1861"/>
    </row>
    <row r="15" spans="1:26">
      <c r="A15" s="1855">
        <v>10</v>
      </c>
      <c r="B15" s="2769"/>
      <c r="C15" s="2772"/>
      <c r="D15" s="2775"/>
      <c r="E15" s="1856"/>
      <c r="F15" s="1856"/>
      <c r="G15" s="1857"/>
      <c r="H15" s="1857"/>
      <c r="I15" s="1857"/>
      <c r="J15" s="1857"/>
      <c r="K15" s="1858"/>
      <c r="L15" s="1858"/>
      <c r="M15" s="1858"/>
      <c r="N15" s="1858"/>
      <c r="O15" s="1858"/>
      <c r="P15" s="1860"/>
      <c r="Q15" s="1858"/>
      <c r="R15" s="1858"/>
      <c r="S15" s="1858"/>
      <c r="T15" s="1860"/>
      <c r="U15" s="1978"/>
      <c r="V15" s="1978"/>
      <c r="W15" s="1978"/>
      <c r="X15" s="1858"/>
      <c r="Y15" s="1858"/>
      <c r="Z15" s="1861"/>
    </row>
    <row r="16" spans="1:26">
      <c r="A16" s="1855">
        <v>11</v>
      </c>
      <c r="B16" s="2769"/>
      <c r="C16" s="2772"/>
      <c r="D16" s="2775"/>
      <c r="E16" s="1856"/>
      <c r="F16" s="1856"/>
      <c r="G16" s="1857"/>
      <c r="H16" s="1857"/>
      <c r="I16" s="1857"/>
      <c r="J16" s="1857"/>
      <c r="K16" s="1858"/>
      <c r="L16" s="1858"/>
      <c r="M16" s="1858"/>
      <c r="N16" s="1858"/>
      <c r="O16" s="1858"/>
      <c r="P16" s="1860"/>
      <c r="Q16" s="1858"/>
      <c r="R16" s="1858"/>
      <c r="S16" s="1858"/>
      <c r="T16" s="1860"/>
      <c r="U16" s="1978"/>
      <c r="V16" s="1978"/>
      <c r="W16" s="1978"/>
      <c r="X16" s="1858"/>
      <c r="Y16" s="1858"/>
      <c r="Z16" s="1861"/>
    </row>
    <row r="17" spans="1:26">
      <c r="A17" s="1855">
        <v>12</v>
      </c>
      <c r="B17" s="2769"/>
      <c r="C17" s="2772"/>
      <c r="D17" s="2775"/>
      <c r="E17" s="1856"/>
      <c r="F17" s="1856"/>
      <c r="G17" s="1857"/>
      <c r="H17" s="1857"/>
      <c r="I17" s="1857"/>
      <c r="J17" s="1857"/>
      <c r="K17" s="1858"/>
      <c r="L17" s="1858"/>
      <c r="M17" s="1858"/>
      <c r="N17" s="1858"/>
      <c r="O17" s="1858"/>
      <c r="P17" s="1860"/>
      <c r="Q17" s="1858"/>
      <c r="R17" s="1858"/>
      <c r="S17" s="1858"/>
      <c r="T17" s="1860"/>
      <c r="U17" s="1978"/>
      <c r="V17" s="1978"/>
      <c r="W17" s="1978"/>
      <c r="X17" s="1858"/>
      <c r="Y17" s="1858"/>
      <c r="Z17" s="1861"/>
    </row>
    <row r="18" spans="1:26">
      <c r="A18" s="1855">
        <v>13</v>
      </c>
      <c r="B18" s="2769"/>
      <c r="C18" s="2772"/>
      <c r="D18" s="1999" t="s">
        <v>7250</v>
      </c>
      <c r="E18" s="1863"/>
      <c r="F18" s="1863"/>
      <c r="G18" s="1864"/>
      <c r="H18" s="1864"/>
      <c r="I18" s="1864"/>
      <c r="J18" s="1864"/>
      <c r="K18" s="1865"/>
      <c r="L18" s="1865"/>
      <c r="M18" s="1865"/>
      <c r="N18" s="1858">
        <f>SUM(N6:N17)</f>
        <v>0</v>
      </c>
      <c r="O18" s="1858">
        <f>SUM(O6:O17)</f>
        <v>0</v>
      </c>
      <c r="P18" s="1858">
        <f>SUM(P6:P17)</f>
        <v>0</v>
      </c>
      <c r="Q18" s="1865"/>
      <c r="R18" s="1858">
        <f>SUM(R6:R17)</f>
        <v>0</v>
      </c>
      <c r="S18" s="1865"/>
      <c r="T18" s="1866"/>
      <c r="U18" s="1978"/>
      <c r="V18" s="1978"/>
      <c r="W18" s="1978"/>
      <c r="X18" s="1865"/>
      <c r="Y18" s="1865"/>
      <c r="Z18" s="2055"/>
    </row>
    <row r="19" spans="1:26" ht="14.25" customHeight="1">
      <c r="A19" s="1855">
        <v>14</v>
      </c>
      <c r="B19" s="2769"/>
      <c r="C19" s="2772"/>
      <c r="D19" s="2776" t="s">
        <v>7278</v>
      </c>
      <c r="E19" s="1856"/>
      <c r="F19" s="1856"/>
      <c r="G19" s="1857"/>
      <c r="H19" s="1857"/>
      <c r="I19" s="1857"/>
      <c r="J19" s="1857"/>
      <c r="K19" s="1858"/>
      <c r="L19" s="1858"/>
      <c r="M19" s="1858"/>
      <c r="N19" s="1858"/>
      <c r="O19" s="1858"/>
      <c r="P19" s="1860"/>
      <c r="Q19" s="1858"/>
      <c r="R19" s="1858"/>
      <c r="S19" s="1858"/>
      <c r="T19" s="1860"/>
      <c r="U19" s="1978"/>
      <c r="V19" s="1978"/>
      <c r="W19" s="1978"/>
      <c r="X19" s="1858"/>
      <c r="Y19" s="1858"/>
      <c r="Z19" s="1861"/>
    </row>
    <row r="20" spans="1:26">
      <c r="A20" s="1855">
        <v>15</v>
      </c>
      <c r="B20" s="2769"/>
      <c r="C20" s="2772"/>
      <c r="D20" s="2775"/>
      <c r="E20" s="1856"/>
      <c r="F20" s="1856"/>
      <c r="G20" s="1857"/>
      <c r="H20" s="1857"/>
      <c r="I20" s="1857"/>
      <c r="J20" s="1857"/>
      <c r="K20" s="1858"/>
      <c r="L20" s="1858"/>
      <c r="M20" s="1858"/>
      <c r="N20" s="1858"/>
      <c r="O20" s="1858"/>
      <c r="P20" s="1860"/>
      <c r="Q20" s="1858"/>
      <c r="R20" s="1858"/>
      <c r="S20" s="1858"/>
      <c r="T20" s="1860"/>
      <c r="U20" s="1978"/>
      <c r="V20" s="1978"/>
      <c r="W20" s="1978"/>
      <c r="X20" s="1858"/>
      <c r="Y20" s="1858"/>
      <c r="Z20" s="1861"/>
    </row>
    <row r="21" spans="1:26">
      <c r="A21" s="1855">
        <v>16</v>
      </c>
      <c r="B21" s="2769"/>
      <c r="C21" s="2772"/>
      <c r="D21" s="2775"/>
      <c r="E21" s="1856"/>
      <c r="F21" s="1856"/>
      <c r="G21" s="1857"/>
      <c r="H21" s="1857"/>
      <c r="I21" s="1857"/>
      <c r="J21" s="1857"/>
      <c r="K21" s="1858"/>
      <c r="L21" s="1858"/>
      <c r="M21" s="1858"/>
      <c r="N21" s="1858"/>
      <c r="O21" s="1858"/>
      <c r="P21" s="1860"/>
      <c r="Q21" s="1858"/>
      <c r="R21" s="1858"/>
      <c r="S21" s="1858"/>
      <c r="T21" s="1860"/>
      <c r="U21" s="1978"/>
      <c r="V21" s="1978"/>
      <c r="W21" s="1978"/>
      <c r="X21" s="1858"/>
      <c r="Y21" s="1858"/>
      <c r="Z21" s="1861"/>
    </row>
    <row r="22" spans="1:26">
      <c r="A22" s="1855">
        <v>17</v>
      </c>
      <c r="B22" s="2769"/>
      <c r="C22" s="2772"/>
      <c r="D22" s="2775"/>
      <c r="E22" s="1856"/>
      <c r="F22" s="1856"/>
      <c r="G22" s="1857"/>
      <c r="H22" s="1857"/>
      <c r="I22" s="1857"/>
      <c r="J22" s="1857"/>
      <c r="K22" s="1858"/>
      <c r="L22" s="1858"/>
      <c r="M22" s="1858"/>
      <c r="N22" s="1858"/>
      <c r="O22" s="1858"/>
      <c r="P22" s="1860"/>
      <c r="Q22" s="1858"/>
      <c r="R22" s="1858"/>
      <c r="S22" s="1858"/>
      <c r="T22" s="1860"/>
      <c r="U22" s="1978"/>
      <c r="V22" s="1978"/>
      <c r="W22" s="1978"/>
      <c r="X22" s="1858"/>
      <c r="Y22" s="1858"/>
      <c r="Z22" s="1861"/>
    </row>
    <row r="23" spans="1:26">
      <c r="A23" s="1855">
        <v>18</v>
      </c>
      <c r="B23" s="2769"/>
      <c r="C23" s="2772"/>
      <c r="D23" s="2775"/>
      <c r="E23" s="1856"/>
      <c r="F23" s="1856"/>
      <c r="G23" s="1857"/>
      <c r="H23" s="1857"/>
      <c r="I23" s="1857"/>
      <c r="J23" s="1857"/>
      <c r="K23" s="1858"/>
      <c r="L23" s="1858"/>
      <c r="M23" s="1858"/>
      <c r="N23" s="1858"/>
      <c r="O23" s="1858"/>
      <c r="P23" s="1860"/>
      <c r="Q23" s="1858"/>
      <c r="R23" s="1858"/>
      <c r="S23" s="1858"/>
      <c r="T23" s="1860"/>
      <c r="U23" s="1978"/>
      <c r="V23" s="1978"/>
      <c r="W23" s="1978"/>
      <c r="X23" s="1858"/>
      <c r="Y23" s="1858"/>
      <c r="Z23" s="1861"/>
    </row>
    <row r="24" spans="1:26">
      <c r="A24" s="1855">
        <v>19</v>
      </c>
      <c r="B24" s="2769"/>
      <c r="C24" s="2772"/>
      <c r="D24" s="2775"/>
      <c r="E24" s="1856"/>
      <c r="F24" s="1856"/>
      <c r="G24" s="1857"/>
      <c r="H24" s="1857"/>
      <c r="I24" s="1857"/>
      <c r="J24" s="1857"/>
      <c r="K24" s="1858"/>
      <c r="L24" s="1858"/>
      <c r="M24" s="1858"/>
      <c r="N24" s="1858"/>
      <c r="O24" s="1858"/>
      <c r="P24" s="1860"/>
      <c r="Q24" s="1858"/>
      <c r="R24" s="1858"/>
      <c r="S24" s="1858"/>
      <c r="T24" s="1860"/>
      <c r="U24" s="1978"/>
      <c r="V24" s="1978"/>
      <c r="W24" s="1978"/>
      <c r="X24" s="1858"/>
      <c r="Y24" s="1858"/>
      <c r="Z24" s="1861"/>
    </row>
    <row r="25" spans="1:26">
      <c r="A25" s="1855">
        <v>20</v>
      </c>
      <c r="B25" s="2769"/>
      <c r="C25" s="2772"/>
      <c r="D25" s="2775"/>
      <c r="E25" s="1856"/>
      <c r="F25" s="1856"/>
      <c r="G25" s="1857"/>
      <c r="H25" s="1857"/>
      <c r="I25" s="1857"/>
      <c r="J25" s="1857"/>
      <c r="K25" s="1858"/>
      <c r="L25" s="1858"/>
      <c r="M25" s="1858"/>
      <c r="N25" s="1858"/>
      <c r="O25" s="1858"/>
      <c r="P25" s="1860"/>
      <c r="Q25" s="1858"/>
      <c r="R25" s="1858"/>
      <c r="S25" s="1858"/>
      <c r="T25" s="1860"/>
      <c r="U25" s="1978"/>
      <c r="V25" s="1978"/>
      <c r="W25" s="1978"/>
      <c r="X25" s="1858"/>
      <c r="Y25" s="1858"/>
      <c r="Z25" s="1861"/>
    </row>
    <row r="26" spans="1:26">
      <c r="A26" s="1855">
        <v>21</v>
      </c>
      <c r="B26" s="2769"/>
      <c r="C26" s="2772"/>
      <c r="D26" s="2775"/>
      <c r="E26" s="1856"/>
      <c r="F26" s="1856"/>
      <c r="G26" s="1857"/>
      <c r="H26" s="1857"/>
      <c r="I26" s="1857"/>
      <c r="J26" s="1857"/>
      <c r="K26" s="1858"/>
      <c r="L26" s="1858"/>
      <c r="M26" s="1858"/>
      <c r="N26" s="1858"/>
      <c r="O26" s="1858"/>
      <c r="P26" s="1860"/>
      <c r="Q26" s="1858"/>
      <c r="R26" s="1858"/>
      <c r="S26" s="1858"/>
      <c r="T26" s="1860"/>
      <c r="U26" s="1978"/>
      <c r="V26" s="1978"/>
      <c r="W26" s="1978"/>
      <c r="X26" s="1858"/>
      <c r="Y26" s="1858"/>
      <c r="Z26" s="1861"/>
    </row>
    <row r="27" spans="1:26">
      <c r="A27" s="1855">
        <v>22</v>
      </c>
      <c r="B27" s="2769"/>
      <c r="C27" s="2772"/>
      <c r="D27" s="2775"/>
      <c r="E27" s="1856"/>
      <c r="F27" s="1856"/>
      <c r="G27" s="1857"/>
      <c r="H27" s="1857"/>
      <c r="I27" s="1857"/>
      <c r="J27" s="1857"/>
      <c r="K27" s="1858"/>
      <c r="L27" s="1858"/>
      <c r="M27" s="1858"/>
      <c r="N27" s="1858"/>
      <c r="O27" s="1858"/>
      <c r="P27" s="1860"/>
      <c r="Q27" s="1858"/>
      <c r="R27" s="1858"/>
      <c r="S27" s="1858"/>
      <c r="T27" s="1860"/>
      <c r="U27" s="1978"/>
      <c r="V27" s="1978"/>
      <c r="W27" s="1978"/>
      <c r="X27" s="1858"/>
      <c r="Y27" s="1858"/>
      <c r="Z27" s="1861"/>
    </row>
    <row r="28" spans="1:26">
      <c r="A28" s="1855">
        <v>23</v>
      </c>
      <c r="B28" s="2769"/>
      <c r="C28" s="2772"/>
      <c r="D28" s="2775"/>
      <c r="E28" s="1856"/>
      <c r="F28" s="1856"/>
      <c r="G28" s="1857"/>
      <c r="H28" s="1857"/>
      <c r="I28" s="1857"/>
      <c r="J28" s="1857"/>
      <c r="K28" s="1858"/>
      <c r="L28" s="1858"/>
      <c r="M28" s="1858"/>
      <c r="N28" s="1858"/>
      <c r="O28" s="1858"/>
      <c r="P28" s="1860"/>
      <c r="Q28" s="1858"/>
      <c r="R28" s="1858"/>
      <c r="S28" s="1858"/>
      <c r="T28" s="1860"/>
      <c r="U28" s="1978"/>
      <c r="V28" s="1978"/>
      <c r="W28" s="1978"/>
      <c r="X28" s="1858"/>
      <c r="Y28" s="1858"/>
      <c r="Z28" s="1861"/>
    </row>
    <row r="29" spans="1:26">
      <c r="A29" s="1855">
        <v>24</v>
      </c>
      <c r="B29" s="2769"/>
      <c r="C29" s="2772"/>
      <c r="D29" s="2775"/>
      <c r="E29" s="1856"/>
      <c r="F29" s="1856"/>
      <c r="G29" s="1857"/>
      <c r="H29" s="1857"/>
      <c r="I29" s="1857"/>
      <c r="J29" s="1857"/>
      <c r="K29" s="1858"/>
      <c r="L29" s="1858"/>
      <c r="M29" s="1858"/>
      <c r="N29" s="1858"/>
      <c r="O29" s="1858"/>
      <c r="P29" s="1860"/>
      <c r="Q29" s="1858"/>
      <c r="R29" s="1858"/>
      <c r="S29" s="1858"/>
      <c r="T29" s="1860"/>
      <c r="U29" s="1978"/>
      <c r="V29" s="1978"/>
      <c r="W29" s="1978"/>
      <c r="X29" s="1858"/>
      <c r="Y29" s="1858"/>
      <c r="Z29" s="1861"/>
    </row>
    <row r="30" spans="1:26">
      <c r="A30" s="1855">
        <v>25</v>
      </c>
      <c r="B30" s="2769"/>
      <c r="C30" s="2772"/>
      <c r="D30" s="2775"/>
      <c r="E30" s="1856"/>
      <c r="F30" s="1856"/>
      <c r="G30" s="1857"/>
      <c r="H30" s="1857"/>
      <c r="I30" s="1857"/>
      <c r="J30" s="1857"/>
      <c r="K30" s="1858"/>
      <c r="L30" s="1858"/>
      <c r="M30" s="1858"/>
      <c r="N30" s="1858"/>
      <c r="O30" s="1858"/>
      <c r="P30" s="1860"/>
      <c r="Q30" s="1858"/>
      <c r="R30" s="1858"/>
      <c r="S30" s="1858"/>
      <c r="T30" s="1860"/>
      <c r="U30" s="1978"/>
      <c r="V30" s="1978"/>
      <c r="W30" s="1978"/>
      <c r="X30" s="1858"/>
      <c r="Y30" s="1858"/>
      <c r="Z30" s="1861"/>
    </row>
    <row r="31" spans="1:26" ht="17.25" thickBot="1">
      <c r="A31" s="1855">
        <v>26</v>
      </c>
      <c r="B31" s="2769"/>
      <c r="C31" s="2773"/>
      <c r="D31" s="1867" t="s">
        <v>5859</v>
      </c>
      <c r="E31" s="1868"/>
      <c r="F31" s="1868"/>
      <c r="G31" s="1868"/>
      <c r="H31" s="1868"/>
      <c r="I31" s="1868"/>
      <c r="J31" s="1868"/>
      <c r="K31" s="1868"/>
      <c r="L31" s="1868"/>
      <c r="M31" s="1868"/>
      <c r="N31" s="1869">
        <f>SUM(N19:N30)</f>
        <v>0</v>
      </c>
      <c r="O31" s="1869">
        <f>SUM(O19:O30)</f>
        <v>0</v>
      </c>
      <c r="P31" s="1869">
        <f>SUM(P19:P30)</f>
        <v>0</v>
      </c>
      <c r="Q31" s="1870"/>
      <c r="R31" s="1869">
        <f>SUM(R19:R30)</f>
        <v>0</v>
      </c>
      <c r="S31" s="1870"/>
      <c r="T31" s="1870"/>
      <c r="U31" s="1980"/>
      <c r="V31" s="1980"/>
      <c r="W31" s="1980"/>
      <c r="X31" s="1870"/>
      <c r="Y31" s="1870"/>
      <c r="Z31" s="2058"/>
    </row>
    <row r="32" spans="1:26" ht="16.5" customHeight="1">
      <c r="A32" s="1855">
        <v>27</v>
      </c>
      <c r="B32" s="2769"/>
      <c r="C32" s="2771" t="s">
        <v>7204</v>
      </c>
      <c r="D32" s="2777" t="s">
        <v>7266</v>
      </c>
      <c r="E32" s="1849"/>
      <c r="F32" s="1849"/>
      <c r="G32" s="1850"/>
      <c r="H32" s="1850"/>
      <c r="I32" s="1850"/>
      <c r="J32" s="1850"/>
      <c r="K32" s="1851"/>
      <c r="L32" s="1851"/>
      <c r="M32" s="1851"/>
      <c r="N32" s="1851"/>
      <c r="O32" s="1851"/>
      <c r="P32" s="1853"/>
      <c r="Q32" s="1851"/>
      <c r="R32" s="1851"/>
      <c r="S32" s="1851"/>
      <c r="T32" s="1853"/>
      <c r="U32" s="1978"/>
      <c r="V32" s="1978"/>
      <c r="W32" s="1978"/>
      <c r="X32" s="1851"/>
      <c r="Y32" s="1851"/>
      <c r="Z32" s="1854"/>
    </row>
    <row r="33" spans="1:26">
      <c r="A33" s="1855">
        <v>28</v>
      </c>
      <c r="B33" s="2769"/>
      <c r="C33" s="2772"/>
      <c r="D33" s="2778"/>
      <c r="E33" s="1856"/>
      <c r="F33" s="1856"/>
      <c r="G33" s="1857"/>
      <c r="H33" s="1857"/>
      <c r="I33" s="1857"/>
      <c r="J33" s="1857"/>
      <c r="K33" s="1858"/>
      <c r="L33" s="1858"/>
      <c r="M33" s="1858"/>
      <c r="N33" s="1858"/>
      <c r="O33" s="1858"/>
      <c r="P33" s="1860"/>
      <c r="Q33" s="1858"/>
      <c r="R33" s="1858"/>
      <c r="S33" s="1858"/>
      <c r="T33" s="1860"/>
      <c r="U33" s="1978"/>
      <c r="V33" s="1978"/>
      <c r="W33" s="1978"/>
      <c r="X33" s="1858"/>
      <c r="Y33" s="1858"/>
      <c r="Z33" s="1861"/>
    </row>
    <row r="34" spans="1:26">
      <c r="A34" s="1855">
        <v>29</v>
      </c>
      <c r="B34" s="2769"/>
      <c r="C34" s="2772"/>
      <c r="D34" s="2778"/>
      <c r="E34" s="1856"/>
      <c r="F34" s="1856"/>
      <c r="G34" s="1857"/>
      <c r="H34" s="1857"/>
      <c r="I34" s="1857"/>
      <c r="J34" s="1857"/>
      <c r="K34" s="1858"/>
      <c r="L34" s="1858"/>
      <c r="M34" s="1858"/>
      <c r="N34" s="1858"/>
      <c r="O34" s="1858"/>
      <c r="P34" s="1860"/>
      <c r="Q34" s="1858"/>
      <c r="R34" s="1858"/>
      <c r="S34" s="1858"/>
      <c r="T34" s="1860"/>
      <c r="U34" s="1978"/>
      <c r="V34" s="1978"/>
      <c r="W34" s="1978"/>
      <c r="X34" s="1858"/>
      <c r="Y34" s="1858"/>
      <c r="Z34" s="1861"/>
    </row>
    <row r="35" spans="1:26">
      <c r="A35" s="1855">
        <v>30</v>
      </c>
      <c r="B35" s="2769"/>
      <c r="C35" s="2772"/>
      <c r="D35" s="2778"/>
      <c r="E35" s="1856"/>
      <c r="F35" s="1856"/>
      <c r="G35" s="1857"/>
      <c r="H35" s="1857"/>
      <c r="I35" s="1857"/>
      <c r="J35" s="1857"/>
      <c r="K35" s="1858"/>
      <c r="L35" s="1858"/>
      <c r="M35" s="1858"/>
      <c r="N35" s="1858"/>
      <c r="O35" s="1858"/>
      <c r="P35" s="1860"/>
      <c r="Q35" s="1858"/>
      <c r="R35" s="1858"/>
      <c r="S35" s="1858"/>
      <c r="T35" s="1860"/>
      <c r="U35" s="1978"/>
      <c r="V35" s="1978"/>
      <c r="W35" s="1978"/>
      <c r="X35" s="1858"/>
      <c r="Y35" s="1858"/>
      <c r="Z35" s="1861"/>
    </row>
    <row r="36" spans="1:26">
      <c r="A36" s="1855">
        <v>31</v>
      </c>
      <c r="B36" s="2769"/>
      <c r="C36" s="2772"/>
      <c r="D36" s="2778"/>
      <c r="E36" s="1856"/>
      <c r="F36" s="1856"/>
      <c r="G36" s="1857"/>
      <c r="H36" s="1857"/>
      <c r="I36" s="1857"/>
      <c r="J36" s="1857"/>
      <c r="K36" s="1858"/>
      <c r="L36" s="1858"/>
      <c r="M36" s="1858"/>
      <c r="N36" s="1858"/>
      <c r="O36" s="1858"/>
      <c r="P36" s="1860"/>
      <c r="Q36" s="1858"/>
      <c r="R36" s="1858"/>
      <c r="S36" s="1858"/>
      <c r="T36" s="1860"/>
      <c r="U36" s="1978"/>
      <c r="V36" s="1978"/>
      <c r="W36" s="1978"/>
      <c r="X36" s="1858"/>
      <c r="Y36" s="1858"/>
      <c r="Z36" s="1861"/>
    </row>
    <row r="37" spans="1:26">
      <c r="A37" s="1855">
        <v>32</v>
      </c>
      <c r="B37" s="2769"/>
      <c r="C37" s="2772"/>
      <c r="D37" s="2778"/>
      <c r="E37" s="1856"/>
      <c r="F37" s="1856"/>
      <c r="G37" s="1857"/>
      <c r="H37" s="1857"/>
      <c r="I37" s="1857"/>
      <c r="J37" s="1857"/>
      <c r="K37" s="1858"/>
      <c r="L37" s="1858"/>
      <c r="M37" s="1858"/>
      <c r="N37" s="1858"/>
      <c r="O37" s="1858"/>
      <c r="P37" s="1860"/>
      <c r="Q37" s="1858"/>
      <c r="R37" s="1858"/>
      <c r="S37" s="1858"/>
      <c r="T37" s="1860"/>
      <c r="U37" s="1978"/>
      <c r="V37" s="1978"/>
      <c r="W37" s="1978"/>
      <c r="X37" s="1858"/>
      <c r="Y37" s="1858"/>
      <c r="Z37" s="1861"/>
    </row>
    <row r="38" spans="1:26">
      <c r="A38" s="1855">
        <v>33</v>
      </c>
      <c r="B38" s="2769"/>
      <c r="C38" s="2772"/>
      <c r="D38" s="2778"/>
      <c r="E38" s="1856"/>
      <c r="F38" s="1856"/>
      <c r="G38" s="1857"/>
      <c r="H38" s="1857"/>
      <c r="I38" s="1857"/>
      <c r="J38" s="1857"/>
      <c r="K38" s="1858"/>
      <c r="L38" s="1858"/>
      <c r="M38" s="1858"/>
      <c r="N38" s="1858"/>
      <c r="O38" s="1858"/>
      <c r="P38" s="1860"/>
      <c r="Q38" s="1858"/>
      <c r="R38" s="1858"/>
      <c r="S38" s="1858"/>
      <c r="T38" s="1860"/>
      <c r="U38" s="1978"/>
      <c r="V38" s="1978"/>
      <c r="W38" s="1978"/>
      <c r="X38" s="1858"/>
      <c r="Y38" s="1858"/>
      <c r="Z38" s="1861"/>
    </row>
    <row r="39" spans="1:26">
      <c r="A39" s="1855">
        <v>34</v>
      </c>
      <c r="B39" s="2769"/>
      <c r="C39" s="2772"/>
      <c r="D39" s="2778"/>
      <c r="E39" s="1856"/>
      <c r="F39" s="1856"/>
      <c r="G39" s="1857"/>
      <c r="H39" s="1857"/>
      <c r="I39" s="1857"/>
      <c r="J39" s="1857"/>
      <c r="K39" s="1858"/>
      <c r="L39" s="1858"/>
      <c r="M39" s="1858"/>
      <c r="N39" s="1858"/>
      <c r="O39" s="1858"/>
      <c r="P39" s="1860"/>
      <c r="Q39" s="1858"/>
      <c r="R39" s="1858"/>
      <c r="S39" s="1858"/>
      <c r="T39" s="1860"/>
      <c r="U39" s="1978"/>
      <c r="V39" s="1978"/>
      <c r="W39" s="1978"/>
      <c r="X39" s="1858"/>
      <c r="Y39" s="1858"/>
      <c r="Z39" s="1861"/>
    </row>
    <row r="40" spans="1:26">
      <c r="A40" s="1855">
        <v>35</v>
      </c>
      <c r="B40" s="2769"/>
      <c r="C40" s="2772"/>
      <c r="D40" s="2778"/>
      <c r="E40" s="1856"/>
      <c r="F40" s="1856"/>
      <c r="G40" s="1857"/>
      <c r="H40" s="1857"/>
      <c r="I40" s="1857"/>
      <c r="J40" s="1857"/>
      <c r="K40" s="1858"/>
      <c r="L40" s="1858"/>
      <c r="M40" s="1858"/>
      <c r="N40" s="1858"/>
      <c r="O40" s="1858"/>
      <c r="P40" s="1860"/>
      <c r="Q40" s="1858"/>
      <c r="R40" s="1858"/>
      <c r="S40" s="1858"/>
      <c r="T40" s="1860"/>
      <c r="U40" s="1978"/>
      <c r="V40" s="1978"/>
      <c r="W40" s="1978"/>
      <c r="X40" s="1858"/>
      <c r="Y40" s="1858"/>
      <c r="Z40" s="1861"/>
    </row>
    <row r="41" spans="1:26">
      <c r="A41" s="1855">
        <v>36</v>
      </c>
      <c r="B41" s="2769"/>
      <c r="C41" s="2772"/>
      <c r="D41" s="2779"/>
      <c r="E41" s="1856"/>
      <c r="F41" s="1856"/>
      <c r="G41" s="1857"/>
      <c r="H41" s="1857"/>
      <c r="I41" s="1857"/>
      <c r="J41" s="1857"/>
      <c r="K41" s="1858"/>
      <c r="L41" s="1858"/>
      <c r="M41" s="1858"/>
      <c r="N41" s="1858"/>
      <c r="O41" s="1858"/>
      <c r="P41" s="1860"/>
      <c r="Q41" s="1858"/>
      <c r="R41" s="1858"/>
      <c r="S41" s="1858"/>
      <c r="T41" s="1860"/>
      <c r="U41" s="1978"/>
      <c r="V41" s="1978"/>
      <c r="W41" s="1978"/>
      <c r="X41" s="1858"/>
      <c r="Y41" s="1858"/>
      <c r="Z41" s="1861"/>
    </row>
    <row r="42" spans="1:26">
      <c r="A42" s="1855">
        <v>37</v>
      </c>
      <c r="B42" s="2769"/>
      <c r="C42" s="2772"/>
      <c r="D42" s="1999" t="s">
        <v>7250</v>
      </c>
      <c r="E42" s="1865"/>
      <c r="F42" s="1865"/>
      <c r="G42" s="1865"/>
      <c r="H42" s="1865"/>
      <c r="I42" s="1865"/>
      <c r="J42" s="1865"/>
      <c r="K42" s="1865"/>
      <c r="L42" s="1865"/>
      <c r="M42" s="1865"/>
      <c r="N42" s="1858">
        <f>SUM(N32:N41)</f>
        <v>0</v>
      </c>
      <c r="O42" s="1858">
        <f>SUM(O32:O41)</f>
        <v>0</v>
      </c>
      <c r="P42" s="1858">
        <f>SUM(P32:P41)</f>
        <v>0</v>
      </c>
      <c r="Q42" s="1865"/>
      <c r="R42" s="1858">
        <f>SUM(R32:R41)</f>
        <v>0</v>
      </c>
      <c r="S42" s="1865"/>
      <c r="T42" s="1866"/>
      <c r="U42" s="1978"/>
      <c r="V42" s="1978"/>
      <c r="W42" s="1978"/>
      <c r="X42" s="1865"/>
      <c r="Y42" s="1865"/>
      <c r="Z42" s="2055"/>
    </row>
    <row r="43" spans="1:26" ht="14.25" customHeight="1">
      <c r="A43" s="1855">
        <v>38</v>
      </c>
      <c r="B43" s="2769"/>
      <c r="C43" s="2772"/>
      <c r="D43" s="2780" t="s">
        <v>7267</v>
      </c>
      <c r="E43" s="1856"/>
      <c r="F43" s="1856"/>
      <c r="G43" s="1857"/>
      <c r="H43" s="1857"/>
      <c r="I43" s="1857"/>
      <c r="J43" s="1857"/>
      <c r="K43" s="1858"/>
      <c r="L43" s="1858"/>
      <c r="M43" s="1858"/>
      <c r="N43" s="1858"/>
      <c r="O43" s="1858"/>
      <c r="P43" s="1860"/>
      <c r="Q43" s="1858"/>
      <c r="R43" s="1858"/>
      <c r="S43" s="1858"/>
      <c r="T43" s="1860"/>
      <c r="U43" s="1978"/>
      <c r="V43" s="1978"/>
      <c r="W43" s="1978"/>
      <c r="X43" s="1858"/>
      <c r="Y43" s="1858"/>
      <c r="Z43" s="1861"/>
    </row>
    <row r="44" spans="1:26">
      <c r="A44" s="1855">
        <v>39</v>
      </c>
      <c r="B44" s="2769"/>
      <c r="C44" s="2772"/>
      <c r="D44" s="2778"/>
      <c r="E44" s="1856"/>
      <c r="F44" s="1856"/>
      <c r="G44" s="1857"/>
      <c r="H44" s="1857"/>
      <c r="I44" s="1857"/>
      <c r="J44" s="1857"/>
      <c r="K44" s="1858"/>
      <c r="L44" s="1858"/>
      <c r="M44" s="1858"/>
      <c r="N44" s="1858"/>
      <c r="O44" s="1858"/>
      <c r="P44" s="1860"/>
      <c r="Q44" s="1858"/>
      <c r="R44" s="1858"/>
      <c r="S44" s="1858"/>
      <c r="T44" s="1860"/>
      <c r="U44" s="1978"/>
      <c r="V44" s="1978"/>
      <c r="W44" s="1978"/>
      <c r="X44" s="1858"/>
      <c r="Y44" s="1858"/>
      <c r="Z44" s="1861"/>
    </row>
    <row r="45" spans="1:26">
      <c r="A45" s="1855">
        <v>40</v>
      </c>
      <c r="B45" s="2769"/>
      <c r="C45" s="2772"/>
      <c r="D45" s="2778"/>
      <c r="E45" s="1856"/>
      <c r="F45" s="1856"/>
      <c r="G45" s="1857"/>
      <c r="H45" s="1857"/>
      <c r="I45" s="1857"/>
      <c r="J45" s="1857"/>
      <c r="K45" s="1858"/>
      <c r="L45" s="1858"/>
      <c r="M45" s="1858"/>
      <c r="N45" s="1858"/>
      <c r="O45" s="1858"/>
      <c r="P45" s="1860"/>
      <c r="Q45" s="1858"/>
      <c r="R45" s="1858"/>
      <c r="S45" s="1858"/>
      <c r="T45" s="1860"/>
      <c r="U45" s="1978"/>
      <c r="V45" s="1978"/>
      <c r="W45" s="1978"/>
      <c r="X45" s="1858"/>
      <c r="Y45" s="1858"/>
      <c r="Z45" s="1861"/>
    </row>
    <row r="46" spans="1:26">
      <c r="A46" s="1855">
        <v>41</v>
      </c>
      <c r="B46" s="2769"/>
      <c r="C46" s="2772"/>
      <c r="D46" s="2778"/>
      <c r="E46" s="1856"/>
      <c r="F46" s="1856"/>
      <c r="G46" s="1857"/>
      <c r="H46" s="1857"/>
      <c r="I46" s="1857"/>
      <c r="J46" s="1857"/>
      <c r="K46" s="1858"/>
      <c r="L46" s="1858"/>
      <c r="M46" s="1858"/>
      <c r="N46" s="1858"/>
      <c r="O46" s="1858"/>
      <c r="P46" s="1860"/>
      <c r="Q46" s="1858"/>
      <c r="R46" s="1858"/>
      <c r="S46" s="1858"/>
      <c r="T46" s="1860"/>
      <c r="U46" s="1978"/>
      <c r="V46" s="1978"/>
      <c r="W46" s="1978"/>
      <c r="X46" s="1858"/>
      <c r="Y46" s="1858"/>
      <c r="Z46" s="1861"/>
    </row>
    <row r="47" spans="1:26">
      <c r="A47" s="1855">
        <v>42</v>
      </c>
      <c r="B47" s="2769"/>
      <c r="C47" s="2772"/>
      <c r="D47" s="2778"/>
      <c r="E47" s="1856"/>
      <c r="F47" s="1856"/>
      <c r="G47" s="1857"/>
      <c r="H47" s="1857"/>
      <c r="I47" s="1857"/>
      <c r="J47" s="1857"/>
      <c r="K47" s="1858"/>
      <c r="L47" s="1858"/>
      <c r="M47" s="1858"/>
      <c r="N47" s="1858"/>
      <c r="O47" s="1858"/>
      <c r="P47" s="1860"/>
      <c r="Q47" s="1858"/>
      <c r="R47" s="1858"/>
      <c r="S47" s="1858"/>
      <c r="T47" s="1860"/>
      <c r="U47" s="1978"/>
      <c r="V47" s="1978"/>
      <c r="W47" s="1978"/>
      <c r="X47" s="1858"/>
      <c r="Y47" s="1858"/>
      <c r="Z47" s="1861"/>
    </row>
    <row r="48" spans="1:26">
      <c r="A48" s="1855">
        <v>43</v>
      </c>
      <c r="B48" s="2769"/>
      <c r="C48" s="2772"/>
      <c r="D48" s="2778"/>
      <c r="E48" s="1856"/>
      <c r="F48" s="1856"/>
      <c r="G48" s="1857"/>
      <c r="H48" s="1857"/>
      <c r="I48" s="1857"/>
      <c r="J48" s="1857"/>
      <c r="K48" s="1858"/>
      <c r="L48" s="1858"/>
      <c r="M48" s="1858"/>
      <c r="N48" s="1858"/>
      <c r="O48" s="1858"/>
      <c r="P48" s="1860"/>
      <c r="Q48" s="1858"/>
      <c r="R48" s="1858"/>
      <c r="S48" s="1858"/>
      <c r="T48" s="1860"/>
      <c r="U48" s="1978"/>
      <c r="V48" s="1978"/>
      <c r="W48" s="1978"/>
      <c r="X48" s="1858"/>
      <c r="Y48" s="1858"/>
      <c r="Z48" s="1861"/>
    </row>
    <row r="49" spans="1:26">
      <c r="A49" s="1855">
        <v>44</v>
      </c>
      <c r="B49" s="2769"/>
      <c r="C49" s="2772"/>
      <c r="D49" s="2778"/>
      <c r="E49" s="1856"/>
      <c r="F49" s="1856"/>
      <c r="G49" s="1857"/>
      <c r="H49" s="1857"/>
      <c r="I49" s="1857"/>
      <c r="J49" s="1857"/>
      <c r="K49" s="1858"/>
      <c r="L49" s="1858"/>
      <c r="M49" s="1858"/>
      <c r="N49" s="1858"/>
      <c r="O49" s="1858"/>
      <c r="P49" s="1860"/>
      <c r="Q49" s="1858"/>
      <c r="R49" s="1858"/>
      <c r="S49" s="1858"/>
      <c r="T49" s="1860"/>
      <c r="U49" s="1978"/>
      <c r="V49" s="1978"/>
      <c r="W49" s="1978"/>
      <c r="X49" s="1858"/>
      <c r="Y49" s="1858"/>
      <c r="Z49" s="1861"/>
    </row>
    <row r="50" spans="1:26">
      <c r="A50" s="1855">
        <v>45</v>
      </c>
      <c r="B50" s="2769"/>
      <c r="C50" s="2772"/>
      <c r="D50" s="2778"/>
      <c r="E50" s="1856"/>
      <c r="F50" s="1856"/>
      <c r="G50" s="1857"/>
      <c r="H50" s="1857"/>
      <c r="I50" s="1857"/>
      <c r="J50" s="1857"/>
      <c r="K50" s="1858"/>
      <c r="L50" s="1858"/>
      <c r="M50" s="1858"/>
      <c r="N50" s="1858"/>
      <c r="O50" s="1858"/>
      <c r="P50" s="1860"/>
      <c r="Q50" s="1858"/>
      <c r="R50" s="1858"/>
      <c r="S50" s="1858"/>
      <c r="T50" s="1860"/>
      <c r="U50" s="1978"/>
      <c r="V50" s="1978"/>
      <c r="W50" s="1978"/>
      <c r="X50" s="1858"/>
      <c r="Y50" s="1858"/>
      <c r="Z50" s="1861"/>
    </row>
    <row r="51" spans="1:26">
      <c r="A51" s="1855">
        <v>46</v>
      </c>
      <c r="B51" s="2769"/>
      <c r="C51" s="2772"/>
      <c r="D51" s="2778"/>
      <c r="E51" s="1856"/>
      <c r="F51" s="1856"/>
      <c r="G51" s="1857"/>
      <c r="H51" s="1857"/>
      <c r="I51" s="1857"/>
      <c r="J51" s="1857"/>
      <c r="K51" s="1858"/>
      <c r="L51" s="1858"/>
      <c r="M51" s="1858"/>
      <c r="N51" s="1858"/>
      <c r="O51" s="1858"/>
      <c r="P51" s="1860"/>
      <c r="Q51" s="1858"/>
      <c r="R51" s="1858"/>
      <c r="S51" s="1858"/>
      <c r="T51" s="1860"/>
      <c r="U51" s="1978"/>
      <c r="V51" s="1978"/>
      <c r="W51" s="1978"/>
      <c r="X51" s="1858"/>
      <c r="Y51" s="1858"/>
      <c r="Z51" s="1861"/>
    </row>
    <row r="52" spans="1:26">
      <c r="A52" s="1855">
        <v>47</v>
      </c>
      <c r="B52" s="2769"/>
      <c r="C52" s="2772"/>
      <c r="D52" s="2779"/>
      <c r="E52" s="1856"/>
      <c r="F52" s="1856"/>
      <c r="G52" s="1857"/>
      <c r="H52" s="1857"/>
      <c r="I52" s="1857"/>
      <c r="J52" s="1857"/>
      <c r="K52" s="1858"/>
      <c r="L52" s="1858"/>
      <c r="M52" s="1858"/>
      <c r="N52" s="1858"/>
      <c r="O52" s="1858"/>
      <c r="P52" s="1860"/>
      <c r="Q52" s="1858"/>
      <c r="R52" s="1858"/>
      <c r="S52" s="1858"/>
      <c r="T52" s="1860"/>
      <c r="U52" s="1978"/>
      <c r="V52" s="1978"/>
      <c r="W52" s="1978"/>
      <c r="X52" s="1858"/>
      <c r="Y52" s="1858"/>
      <c r="Z52" s="1861"/>
    </row>
    <row r="53" spans="1:26" ht="17.25" thickBot="1">
      <c r="A53" s="1855">
        <v>48</v>
      </c>
      <c r="B53" s="2769"/>
      <c r="C53" s="2773"/>
      <c r="D53" s="1867" t="s">
        <v>5859</v>
      </c>
      <c r="E53" s="1870"/>
      <c r="F53" s="1870"/>
      <c r="G53" s="1870"/>
      <c r="H53" s="1870"/>
      <c r="I53" s="1870"/>
      <c r="J53" s="1870"/>
      <c r="K53" s="1870"/>
      <c r="L53" s="1870"/>
      <c r="M53" s="1870"/>
      <c r="N53" s="1869">
        <f>SUM(N43:N52)</f>
        <v>0</v>
      </c>
      <c r="O53" s="1869">
        <f>SUM(O43:O52)</f>
        <v>0</v>
      </c>
      <c r="P53" s="1869">
        <f>SUM(P43:P52)</f>
        <v>0</v>
      </c>
      <c r="Q53" s="1870"/>
      <c r="R53" s="1869">
        <f>SUM(R43:R52)</f>
        <v>0</v>
      </c>
      <c r="S53" s="1870"/>
      <c r="T53" s="1870"/>
      <c r="U53" s="1980"/>
      <c r="V53" s="1980"/>
      <c r="W53" s="1980"/>
      <c r="X53" s="1870"/>
      <c r="Y53" s="1870"/>
      <c r="Z53" s="2058"/>
    </row>
    <row r="54" spans="1:26" ht="17.649999999999999" customHeight="1">
      <c r="A54" s="1982">
        <v>49</v>
      </c>
      <c r="B54" s="2769"/>
      <c r="C54" s="2786" t="s">
        <v>7244</v>
      </c>
      <c r="D54" s="2789" t="s">
        <v>7245</v>
      </c>
      <c r="E54" s="2073"/>
      <c r="F54" s="2073"/>
      <c r="G54" s="2073"/>
      <c r="H54" s="2073"/>
      <c r="I54" s="2073"/>
      <c r="J54" s="1850" t="s">
        <v>7279</v>
      </c>
      <c r="K54" s="2073"/>
      <c r="L54" s="2073"/>
      <c r="M54" s="2073"/>
      <c r="N54" s="2073"/>
      <c r="O54" s="2073"/>
      <c r="P54" s="2073"/>
      <c r="Q54" s="1851" t="s">
        <v>7247</v>
      </c>
      <c r="R54" s="2073"/>
      <c r="S54" s="1851" t="s">
        <v>7248</v>
      </c>
      <c r="T54" s="2073"/>
      <c r="U54" s="2073"/>
      <c r="V54" s="2073"/>
      <c r="W54" s="2073"/>
      <c r="X54" s="2073"/>
      <c r="Y54" s="2073"/>
      <c r="Z54" s="49"/>
    </row>
    <row r="55" spans="1:26">
      <c r="A55" s="1982">
        <v>50</v>
      </c>
      <c r="B55" s="2769"/>
      <c r="C55" s="2787"/>
      <c r="D55" s="2790"/>
      <c r="E55" s="2074"/>
      <c r="F55" s="2074"/>
      <c r="G55" s="2074"/>
      <c r="H55" s="2074"/>
      <c r="I55" s="2074"/>
      <c r="J55" s="2075" t="s">
        <v>7279</v>
      </c>
      <c r="K55" s="2074"/>
      <c r="L55" s="2074"/>
      <c r="M55" s="2074"/>
      <c r="N55" s="2074"/>
      <c r="O55" s="2074"/>
      <c r="P55" s="2074"/>
      <c r="Q55" s="1858" t="s">
        <v>7247</v>
      </c>
      <c r="R55" s="2074"/>
      <c r="S55" s="1858" t="s">
        <v>7248</v>
      </c>
      <c r="T55" s="2074"/>
      <c r="U55" s="2074"/>
      <c r="V55" s="2074"/>
      <c r="W55" s="2074"/>
      <c r="X55" s="2074"/>
      <c r="Y55" s="2074"/>
      <c r="Z55" s="49"/>
    </row>
    <row r="56" spans="1:26">
      <c r="A56" s="1982">
        <v>51</v>
      </c>
      <c r="B56" s="2769"/>
      <c r="C56" s="2787"/>
      <c r="D56" s="2790"/>
      <c r="E56" s="2074"/>
      <c r="F56" s="2074"/>
      <c r="G56" s="2074"/>
      <c r="H56" s="2074"/>
      <c r="I56" s="2074"/>
      <c r="J56" s="2075" t="s">
        <v>7279</v>
      </c>
      <c r="K56" s="2074"/>
      <c r="L56" s="2074"/>
      <c r="M56" s="2074"/>
      <c r="N56" s="2074"/>
      <c r="O56" s="2074"/>
      <c r="P56" s="2074"/>
      <c r="Q56" s="1858" t="s">
        <v>7247</v>
      </c>
      <c r="R56" s="2074"/>
      <c r="S56" s="1858" t="s">
        <v>7248</v>
      </c>
      <c r="T56" s="2074"/>
      <c r="U56" s="2074"/>
      <c r="V56" s="2074"/>
      <c r="W56" s="2074"/>
      <c r="X56" s="2074"/>
      <c r="Y56" s="2074"/>
      <c r="Z56" s="49"/>
    </row>
    <row r="57" spans="1:26">
      <c r="A57" s="1982">
        <v>52</v>
      </c>
      <c r="B57" s="2769"/>
      <c r="C57" s="2787"/>
      <c r="D57" s="2790"/>
      <c r="E57" s="2074"/>
      <c r="F57" s="2074"/>
      <c r="G57" s="2074"/>
      <c r="H57" s="2074"/>
      <c r="I57" s="2074"/>
      <c r="J57" s="2075" t="s">
        <v>7279</v>
      </c>
      <c r="K57" s="2074"/>
      <c r="L57" s="2074"/>
      <c r="M57" s="2074"/>
      <c r="N57" s="2074"/>
      <c r="O57" s="2074"/>
      <c r="P57" s="2074"/>
      <c r="Q57" s="1858" t="s">
        <v>7247</v>
      </c>
      <c r="R57" s="2074"/>
      <c r="S57" s="1858" t="s">
        <v>7248</v>
      </c>
      <c r="T57" s="2074"/>
      <c r="U57" s="2074"/>
      <c r="V57" s="2074"/>
      <c r="W57" s="2074"/>
      <c r="X57" s="2074"/>
      <c r="Y57" s="2074"/>
      <c r="Z57" s="49"/>
    </row>
    <row r="58" spans="1:26">
      <c r="A58" s="1982">
        <v>53</v>
      </c>
      <c r="B58" s="2769"/>
      <c r="C58" s="2787"/>
      <c r="D58" s="2790"/>
      <c r="E58" s="2074"/>
      <c r="F58" s="2074"/>
      <c r="G58" s="2074"/>
      <c r="H58" s="2074"/>
      <c r="I58" s="2074"/>
      <c r="J58" s="2075" t="s">
        <v>7279</v>
      </c>
      <c r="K58" s="2074"/>
      <c r="L58" s="2074"/>
      <c r="M58" s="2074"/>
      <c r="N58" s="2074"/>
      <c r="O58" s="2074"/>
      <c r="P58" s="2074"/>
      <c r="Q58" s="1858" t="s">
        <v>7247</v>
      </c>
      <c r="R58" s="2074"/>
      <c r="S58" s="1858" t="s">
        <v>7248</v>
      </c>
      <c r="T58" s="2074"/>
      <c r="U58" s="2074"/>
      <c r="V58" s="2074"/>
      <c r="W58" s="2074"/>
      <c r="X58" s="2074"/>
      <c r="Y58" s="2074"/>
      <c r="Z58" s="49"/>
    </row>
    <row r="59" spans="1:26">
      <c r="A59" s="1982">
        <v>54</v>
      </c>
      <c r="B59" s="2769"/>
      <c r="C59" s="2787"/>
      <c r="D59" s="2790"/>
      <c r="E59" s="2074"/>
      <c r="F59" s="2074"/>
      <c r="G59" s="2074"/>
      <c r="H59" s="2074"/>
      <c r="I59" s="2074"/>
      <c r="J59" s="2075" t="s">
        <v>7279</v>
      </c>
      <c r="K59" s="2074"/>
      <c r="L59" s="2074"/>
      <c r="M59" s="2074"/>
      <c r="N59" s="2074"/>
      <c r="O59" s="2074"/>
      <c r="P59" s="2074"/>
      <c r="Q59" s="1858" t="s">
        <v>7247</v>
      </c>
      <c r="R59" s="2074"/>
      <c r="S59" s="1858" t="s">
        <v>7248</v>
      </c>
      <c r="T59" s="2074"/>
      <c r="U59" s="2074"/>
      <c r="V59" s="2074"/>
      <c r="W59" s="2074"/>
      <c r="X59" s="2074"/>
      <c r="Y59" s="2074"/>
      <c r="Z59" s="49"/>
    </row>
    <row r="60" spans="1:26">
      <c r="A60" s="1982">
        <v>55</v>
      </c>
      <c r="B60" s="2769"/>
      <c r="C60" s="2787"/>
      <c r="D60" s="2790"/>
      <c r="E60" s="2074"/>
      <c r="F60" s="2074"/>
      <c r="G60" s="2074"/>
      <c r="H60" s="2074"/>
      <c r="I60" s="2074"/>
      <c r="J60" s="2075" t="s">
        <v>7279</v>
      </c>
      <c r="K60" s="2074"/>
      <c r="L60" s="2074"/>
      <c r="M60" s="2074"/>
      <c r="N60" s="2074"/>
      <c r="O60" s="2074"/>
      <c r="P60" s="2074"/>
      <c r="Q60" s="1858" t="s">
        <v>7247</v>
      </c>
      <c r="R60" s="2074"/>
      <c r="S60" s="1858" t="s">
        <v>7248</v>
      </c>
      <c r="T60" s="2074"/>
      <c r="U60" s="2074"/>
      <c r="V60" s="2074"/>
      <c r="W60" s="2074"/>
      <c r="X60" s="2074"/>
      <c r="Y60" s="2074"/>
      <c r="Z60" s="49"/>
    </row>
    <row r="61" spans="1:26">
      <c r="A61" s="1982">
        <v>56</v>
      </c>
      <c r="B61" s="2769"/>
      <c r="C61" s="2787"/>
      <c r="D61" s="2790"/>
      <c r="E61" s="2074"/>
      <c r="F61" s="2074"/>
      <c r="G61" s="2074"/>
      <c r="H61" s="2074"/>
      <c r="I61" s="2074"/>
      <c r="J61" s="2075" t="s">
        <v>7279</v>
      </c>
      <c r="K61" s="2074"/>
      <c r="L61" s="2074"/>
      <c r="M61" s="2074"/>
      <c r="N61" s="2074"/>
      <c r="O61" s="2074"/>
      <c r="P61" s="2074"/>
      <c r="Q61" s="1858" t="s">
        <v>7247</v>
      </c>
      <c r="R61" s="2074"/>
      <c r="S61" s="1858" t="s">
        <v>7248</v>
      </c>
      <c r="T61" s="2074"/>
      <c r="U61" s="2074"/>
      <c r="V61" s="2074"/>
      <c r="W61" s="2074"/>
      <c r="X61" s="2074"/>
      <c r="Y61" s="2074"/>
      <c r="Z61" s="49"/>
    </row>
    <row r="62" spans="1:26">
      <c r="A62" s="1982">
        <v>57</v>
      </c>
      <c r="B62" s="2769"/>
      <c r="C62" s="2787"/>
      <c r="D62" s="2790"/>
      <c r="E62" s="2074"/>
      <c r="F62" s="2074"/>
      <c r="G62" s="2074"/>
      <c r="H62" s="2074"/>
      <c r="I62" s="2074"/>
      <c r="J62" s="2075" t="s">
        <v>7279</v>
      </c>
      <c r="K62" s="2074"/>
      <c r="L62" s="2074"/>
      <c r="M62" s="2074"/>
      <c r="N62" s="2074"/>
      <c r="O62" s="2074"/>
      <c r="P62" s="2074"/>
      <c r="Q62" s="1858" t="s">
        <v>7247</v>
      </c>
      <c r="R62" s="2074"/>
      <c r="S62" s="1858" t="s">
        <v>7248</v>
      </c>
      <c r="T62" s="2074"/>
      <c r="U62" s="2074"/>
      <c r="V62" s="2074"/>
      <c r="W62" s="2074"/>
      <c r="X62" s="2074"/>
      <c r="Y62" s="2074"/>
      <c r="Z62" s="49"/>
    </row>
    <row r="63" spans="1:26">
      <c r="A63" s="1982">
        <v>58</v>
      </c>
      <c r="B63" s="2769"/>
      <c r="C63" s="2787"/>
      <c r="D63" s="2791"/>
      <c r="E63" s="2073"/>
      <c r="F63" s="2073"/>
      <c r="G63" s="2073"/>
      <c r="H63" s="2073"/>
      <c r="I63" s="2073"/>
      <c r="J63" s="2075" t="s">
        <v>7279</v>
      </c>
      <c r="K63" s="2073"/>
      <c r="L63" s="2073"/>
      <c r="M63" s="2073"/>
      <c r="N63" s="2073"/>
      <c r="O63" s="2073"/>
      <c r="P63" s="2073"/>
      <c r="Q63" s="1858" t="s">
        <v>7247</v>
      </c>
      <c r="R63" s="2073"/>
      <c r="S63" s="1858" t="s">
        <v>7248</v>
      </c>
      <c r="T63" s="2073"/>
      <c r="U63" s="2073"/>
      <c r="V63" s="2073"/>
      <c r="W63" s="2073"/>
      <c r="X63" s="2073"/>
      <c r="Y63" s="2073"/>
      <c r="Z63" s="49"/>
    </row>
    <row r="64" spans="1:26">
      <c r="A64" s="1982">
        <v>59</v>
      </c>
      <c r="B64" s="2769"/>
      <c r="C64" s="2787"/>
      <c r="D64" s="1999" t="s">
        <v>7250</v>
      </c>
      <c r="E64" s="2001"/>
      <c r="F64" s="2001"/>
      <c r="G64" s="2001"/>
      <c r="H64" s="2001"/>
      <c r="I64" s="2001"/>
      <c r="J64" s="2001"/>
      <c r="K64" s="2001"/>
      <c r="L64" s="2001"/>
      <c r="M64" s="2001"/>
      <c r="N64" s="2074">
        <f>SUM(N54:N63)</f>
        <v>0</v>
      </c>
      <c r="O64" s="2074">
        <f>SUM(O54:O63)</f>
        <v>0</v>
      </c>
      <c r="P64" s="2074">
        <f>SUM(P54:P63)</f>
        <v>0</v>
      </c>
      <c r="Q64" s="2001"/>
      <c r="R64" s="2074">
        <f>SUM(R54:R63)</f>
        <v>0</v>
      </c>
      <c r="S64" s="2001"/>
      <c r="T64" s="2001"/>
      <c r="U64" s="2001"/>
      <c r="V64" s="2001"/>
      <c r="W64" s="2001"/>
      <c r="X64" s="2001"/>
      <c r="Y64" s="2001"/>
      <c r="Z64" s="49"/>
    </row>
    <row r="65" spans="1:26" ht="17.649999999999999" customHeight="1">
      <c r="A65" s="1982">
        <v>60</v>
      </c>
      <c r="B65" s="2769"/>
      <c r="C65" s="2787"/>
      <c r="D65" s="2790" t="s">
        <v>7251</v>
      </c>
      <c r="E65" s="2076"/>
      <c r="F65" s="2076"/>
      <c r="G65" s="2077"/>
      <c r="H65" s="2077"/>
      <c r="I65" s="2077"/>
      <c r="J65" s="2078" t="s">
        <v>7279</v>
      </c>
      <c r="K65" s="2079"/>
      <c r="L65" s="2079"/>
      <c r="M65" s="2079"/>
      <c r="N65" s="2079"/>
      <c r="O65" s="2079"/>
      <c r="P65" s="2080"/>
      <c r="Q65" s="1898" t="s">
        <v>7247</v>
      </c>
      <c r="R65" s="2079"/>
      <c r="S65" s="1898" t="s">
        <v>7248</v>
      </c>
      <c r="T65" s="2080"/>
      <c r="U65" s="2080"/>
      <c r="V65" s="2080"/>
      <c r="W65" s="2080"/>
      <c r="X65" s="2081"/>
      <c r="Y65" s="2079"/>
      <c r="Z65" s="49"/>
    </row>
    <row r="66" spans="1:26" ht="17.25">
      <c r="A66" s="1982">
        <v>61</v>
      </c>
      <c r="B66" s="2769"/>
      <c r="C66" s="2787"/>
      <c r="D66" s="2790"/>
      <c r="E66" s="2082"/>
      <c r="F66" s="2082"/>
      <c r="G66" s="2083"/>
      <c r="H66" s="2083"/>
      <c r="I66" s="2083"/>
      <c r="J66" s="2075" t="s">
        <v>7279</v>
      </c>
      <c r="K66" s="2074"/>
      <c r="L66" s="2074"/>
      <c r="M66" s="2074"/>
      <c r="N66" s="2074"/>
      <c r="O66" s="2074"/>
      <c r="P66" s="2084"/>
      <c r="Q66" s="1858" t="s">
        <v>7247</v>
      </c>
      <c r="R66" s="2074"/>
      <c r="S66" s="1858" t="s">
        <v>7248</v>
      </c>
      <c r="T66" s="2084"/>
      <c r="U66" s="2084"/>
      <c r="V66" s="2084"/>
      <c r="W66" s="2084"/>
      <c r="X66" s="2085"/>
      <c r="Y66" s="2074"/>
      <c r="Z66" s="49"/>
    </row>
    <row r="67" spans="1:26" ht="17.25">
      <c r="A67" s="1982">
        <v>62</v>
      </c>
      <c r="B67" s="2769"/>
      <c r="C67" s="2787"/>
      <c r="D67" s="2790"/>
      <c r="E67" s="2082"/>
      <c r="F67" s="2082"/>
      <c r="G67" s="2083"/>
      <c r="H67" s="2083"/>
      <c r="I67" s="2083"/>
      <c r="J67" s="2075" t="s">
        <v>7279</v>
      </c>
      <c r="K67" s="2074"/>
      <c r="L67" s="2074"/>
      <c r="M67" s="2074"/>
      <c r="N67" s="2074"/>
      <c r="O67" s="2074"/>
      <c r="P67" s="2084"/>
      <c r="Q67" s="1858" t="s">
        <v>7247</v>
      </c>
      <c r="R67" s="2074"/>
      <c r="S67" s="1858" t="s">
        <v>7248</v>
      </c>
      <c r="T67" s="2084"/>
      <c r="U67" s="2084"/>
      <c r="V67" s="2084"/>
      <c r="W67" s="2084"/>
      <c r="X67" s="2085"/>
      <c r="Y67" s="2074"/>
      <c r="Z67" s="49"/>
    </row>
    <row r="68" spans="1:26" ht="17.25">
      <c r="A68" s="1982">
        <v>63</v>
      </c>
      <c r="B68" s="2769"/>
      <c r="C68" s="2787"/>
      <c r="D68" s="2790"/>
      <c r="E68" s="2082"/>
      <c r="F68" s="2082"/>
      <c r="G68" s="2083"/>
      <c r="H68" s="2083"/>
      <c r="I68" s="2083"/>
      <c r="J68" s="2075" t="s">
        <v>7279</v>
      </c>
      <c r="K68" s="2074"/>
      <c r="L68" s="2074"/>
      <c r="M68" s="2074"/>
      <c r="N68" s="2074"/>
      <c r="O68" s="2074"/>
      <c r="P68" s="2084"/>
      <c r="Q68" s="1858" t="s">
        <v>7247</v>
      </c>
      <c r="R68" s="2074"/>
      <c r="S68" s="1858" t="s">
        <v>7248</v>
      </c>
      <c r="T68" s="2084"/>
      <c r="U68" s="2084"/>
      <c r="V68" s="2084"/>
      <c r="W68" s="2084"/>
      <c r="X68" s="2085"/>
      <c r="Y68" s="2074"/>
      <c r="Z68" s="49"/>
    </row>
    <row r="69" spans="1:26" ht="17.25">
      <c r="A69" s="1982">
        <v>64</v>
      </c>
      <c r="B69" s="2769"/>
      <c r="C69" s="2787"/>
      <c r="D69" s="2790"/>
      <c r="E69" s="2082"/>
      <c r="F69" s="2082"/>
      <c r="G69" s="2083"/>
      <c r="H69" s="2083"/>
      <c r="I69" s="2083"/>
      <c r="J69" s="2075" t="s">
        <v>7279</v>
      </c>
      <c r="K69" s="2074"/>
      <c r="L69" s="2074"/>
      <c r="M69" s="2074"/>
      <c r="N69" s="2074"/>
      <c r="O69" s="2074"/>
      <c r="P69" s="2084"/>
      <c r="Q69" s="1858" t="s">
        <v>7247</v>
      </c>
      <c r="R69" s="2074"/>
      <c r="S69" s="1858" t="s">
        <v>7248</v>
      </c>
      <c r="T69" s="2084"/>
      <c r="U69" s="2084"/>
      <c r="V69" s="2084"/>
      <c r="W69" s="2084"/>
      <c r="X69" s="2085"/>
      <c r="Y69" s="2074"/>
      <c r="Z69" s="49"/>
    </row>
    <row r="70" spans="1:26" ht="17.25">
      <c r="A70" s="1982">
        <v>65</v>
      </c>
      <c r="B70" s="2769"/>
      <c r="C70" s="2787"/>
      <c r="D70" s="2790"/>
      <c r="E70" s="2082"/>
      <c r="F70" s="2082"/>
      <c r="G70" s="2083"/>
      <c r="H70" s="2083"/>
      <c r="I70" s="2083"/>
      <c r="J70" s="2075" t="s">
        <v>7279</v>
      </c>
      <c r="K70" s="2074"/>
      <c r="L70" s="2074"/>
      <c r="M70" s="2074"/>
      <c r="N70" s="2074"/>
      <c r="O70" s="2074"/>
      <c r="P70" s="2084"/>
      <c r="Q70" s="1858" t="s">
        <v>7247</v>
      </c>
      <c r="R70" s="2074"/>
      <c r="S70" s="1858" t="s">
        <v>7248</v>
      </c>
      <c r="T70" s="2084"/>
      <c r="U70" s="2084"/>
      <c r="V70" s="2084"/>
      <c r="W70" s="2084"/>
      <c r="X70" s="2085"/>
      <c r="Y70" s="2074"/>
      <c r="Z70" s="49"/>
    </row>
    <row r="71" spans="1:26" ht="17.25">
      <c r="A71" s="1982">
        <v>66</v>
      </c>
      <c r="B71" s="2769"/>
      <c r="C71" s="2787"/>
      <c r="D71" s="2790"/>
      <c r="E71" s="2082"/>
      <c r="F71" s="2082"/>
      <c r="G71" s="2083"/>
      <c r="H71" s="2083"/>
      <c r="I71" s="2083"/>
      <c r="J71" s="2075" t="s">
        <v>7279</v>
      </c>
      <c r="K71" s="2074"/>
      <c r="L71" s="2074"/>
      <c r="M71" s="2074"/>
      <c r="N71" s="2074"/>
      <c r="O71" s="2074"/>
      <c r="P71" s="2084"/>
      <c r="Q71" s="1858" t="s">
        <v>7247</v>
      </c>
      <c r="R71" s="2074"/>
      <c r="S71" s="1858" t="s">
        <v>7248</v>
      </c>
      <c r="T71" s="2084"/>
      <c r="U71" s="2084"/>
      <c r="V71" s="2084"/>
      <c r="W71" s="2084"/>
      <c r="X71" s="2085"/>
      <c r="Y71" s="2074"/>
      <c r="Z71" s="49"/>
    </row>
    <row r="72" spans="1:26" ht="17.25">
      <c r="A72" s="1982">
        <v>67</v>
      </c>
      <c r="B72" s="2769"/>
      <c r="C72" s="2787"/>
      <c r="D72" s="2790"/>
      <c r="E72" s="2082"/>
      <c r="F72" s="2082"/>
      <c r="G72" s="2083"/>
      <c r="H72" s="2083"/>
      <c r="I72" s="2083"/>
      <c r="J72" s="2075" t="s">
        <v>7279</v>
      </c>
      <c r="K72" s="2074"/>
      <c r="L72" s="2074"/>
      <c r="M72" s="2074"/>
      <c r="N72" s="2074"/>
      <c r="O72" s="2074"/>
      <c r="P72" s="2084"/>
      <c r="Q72" s="1858" t="s">
        <v>7247</v>
      </c>
      <c r="R72" s="2074"/>
      <c r="S72" s="1858" t="s">
        <v>7248</v>
      </c>
      <c r="T72" s="2084"/>
      <c r="U72" s="2084"/>
      <c r="V72" s="2084"/>
      <c r="W72" s="2084"/>
      <c r="X72" s="2085"/>
      <c r="Y72" s="2074"/>
      <c r="Z72" s="49"/>
    </row>
    <row r="73" spans="1:26" ht="17.25">
      <c r="A73" s="1982">
        <v>68</v>
      </c>
      <c r="B73" s="2769"/>
      <c r="C73" s="2787"/>
      <c r="D73" s="2790"/>
      <c r="E73" s="2082"/>
      <c r="F73" s="2082"/>
      <c r="G73" s="2083"/>
      <c r="H73" s="2083"/>
      <c r="I73" s="2083"/>
      <c r="J73" s="2075" t="s">
        <v>7279</v>
      </c>
      <c r="K73" s="2074"/>
      <c r="L73" s="2074"/>
      <c r="M73" s="2074"/>
      <c r="N73" s="2074"/>
      <c r="O73" s="2074"/>
      <c r="P73" s="2084"/>
      <c r="Q73" s="1858" t="s">
        <v>7247</v>
      </c>
      <c r="R73" s="2074"/>
      <c r="S73" s="1858" t="s">
        <v>7248</v>
      </c>
      <c r="T73" s="2084"/>
      <c r="U73" s="2084"/>
      <c r="V73" s="2084"/>
      <c r="W73" s="2084"/>
      <c r="X73" s="2085"/>
      <c r="Y73" s="2074"/>
      <c r="Z73" s="49"/>
    </row>
    <row r="74" spans="1:26" ht="17.25">
      <c r="A74" s="1982">
        <v>69</v>
      </c>
      <c r="B74" s="2769"/>
      <c r="C74" s="2787"/>
      <c r="D74" s="2791"/>
      <c r="E74" s="2082"/>
      <c r="F74" s="2082"/>
      <c r="G74" s="2083"/>
      <c r="H74" s="2083"/>
      <c r="I74" s="2083"/>
      <c r="J74" s="2075" t="s">
        <v>7279</v>
      </c>
      <c r="K74" s="2074"/>
      <c r="L74" s="2074"/>
      <c r="M74" s="2074"/>
      <c r="N74" s="2074"/>
      <c r="O74" s="2074"/>
      <c r="P74" s="2084"/>
      <c r="Q74" s="1858" t="s">
        <v>7247</v>
      </c>
      <c r="R74" s="2074"/>
      <c r="S74" s="1858" t="s">
        <v>7248</v>
      </c>
      <c r="T74" s="2084"/>
      <c r="U74" s="2084"/>
      <c r="V74" s="2084"/>
      <c r="W74" s="2084"/>
      <c r="X74" s="2085"/>
      <c r="Y74" s="2074"/>
      <c r="Z74" s="49"/>
    </row>
    <row r="75" spans="1:26" ht="17.25" thickBot="1">
      <c r="A75" s="1982">
        <v>70</v>
      </c>
      <c r="B75" s="2769"/>
      <c r="C75" s="2788"/>
      <c r="D75" s="1999" t="s">
        <v>7250</v>
      </c>
      <c r="E75" s="2001"/>
      <c r="F75" s="2001"/>
      <c r="G75" s="2001"/>
      <c r="H75" s="2001"/>
      <c r="I75" s="2001"/>
      <c r="J75" s="2001"/>
      <c r="K75" s="2001"/>
      <c r="L75" s="2001"/>
      <c r="M75" s="2001"/>
      <c r="N75" s="2074">
        <f>SUM(N65:N74)</f>
        <v>0</v>
      </c>
      <c r="O75" s="2074">
        <f>SUM(O65:O74)</f>
        <v>0</v>
      </c>
      <c r="P75" s="2074">
        <f>SUM(P65:P74)</f>
        <v>0</v>
      </c>
      <c r="Q75" s="2001"/>
      <c r="R75" s="2074">
        <f>SUM(R65:R74)</f>
        <v>0</v>
      </c>
      <c r="S75" s="2001"/>
      <c r="T75" s="2001"/>
      <c r="U75" s="1980"/>
      <c r="V75" s="1980"/>
      <c r="W75" s="1980"/>
      <c r="X75" s="2001"/>
      <c r="Y75" s="2001"/>
      <c r="Z75" s="49"/>
    </row>
    <row r="76" spans="1:26" ht="13.9" customHeight="1">
      <c r="A76" s="1982">
        <v>71</v>
      </c>
      <c r="B76" s="2769"/>
      <c r="C76" s="2781" t="s">
        <v>7252</v>
      </c>
      <c r="D76" s="2754" t="s">
        <v>7144</v>
      </c>
      <c r="E76" s="1849"/>
      <c r="F76" s="1849"/>
      <c r="G76" s="1850"/>
      <c r="H76" s="1850"/>
      <c r="I76" s="1850"/>
      <c r="J76" s="1850"/>
      <c r="K76" s="1851"/>
      <c r="L76" s="1851"/>
      <c r="M76" s="1851"/>
      <c r="N76" s="1851"/>
      <c r="O76" s="1851"/>
      <c r="P76" s="1853"/>
      <c r="Q76" s="1851"/>
      <c r="R76" s="1851"/>
      <c r="S76" s="1851"/>
      <c r="T76" s="1853"/>
      <c r="U76" s="1977"/>
      <c r="V76" s="1977"/>
      <c r="W76" s="1977"/>
      <c r="X76" s="1851"/>
      <c r="Y76" s="1851"/>
      <c r="Z76" s="1854"/>
    </row>
    <row r="77" spans="1:26" ht="13.9" customHeight="1">
      <c r="A77" s="1982">
        <v>72</v>
      </c>
      <c r="B77" s="2769"/>
      <c r="C77" s="2782"/>
      <c r="D77" s="2755"/>
      <c r="E77" s="1856"/>
      <c r="F77" s="1856"/>
      <c r="G77" s="1857"/>
      <c r="H77" s="1857"/>
      <c r="I77" s="1857"/>
      <c r="J77" s="1857"/>
      <c r="K77" s="1858"/>
      <c r="L77" s="1858"/>
      <c r="M77" s="1858"/>
      <c r="N77" s="1858"/>
      <c r="O77" s="1858"/>
      <c r="P77" s="1860"/>
      <c r="Q77" s="1858"/>
      <c r="R77" s="1858"/>
      <c r="S77" s="1858"/>
      <c r="T77" s="1860"/>
      <c r="U77" s="1978"/>
      <c r="V77" s="1978"/>
      <c r="W77" s="1978"/>
      <c r="X77" s="1858"/>
      <c r="Y77" s="1858"/>
      <c r="Z77" s="1861"/>
    </row>
    <row r="78" spans="1:26" ht="13.9" customHeight="1">
      <c r="A78" s="1982">
        <v>73</v>
      </c>
      <c r="B78" s="2769"/>
      <c r="C78" s="2782"/>
      <c r="D78" s="2755"/>
      <c r="E78" s="1856"/>
      <c r="F78" s="1856"/>
      <c r="G78" s="1857"/>
      <c r="H78" s="1857"/>
      <c r="I78" s="1857"/>
      <c r="J78" s="1857"/>
      <c r="K78" s="1858"/>
      <c r="L78" s="1858"/>
      <c r="M78" s="1858"/>
      <c r="N78" s="1858"/>
      <c r="O78" s="1858"/>
      <c r="P78" s="1860"/>
      <c r="Q78" s="1858"/>
      <c r="R78" s="1858"/>
      <c r="S78" s="1858"/>
      <c r="T78" s="1860"/>
      <c r="U78" s="1978"/>
      <c r="V78" s="1978"/>
      <c r="W78" s="1978"/>
      <c r="X78" s="1858"/>
      <c r="Y78" s="1858"/>
      <c r="Z78" s="1861"/>
    </row>
    <row r="79" spans="1:26" ht="13.9" customHeight="1">
      <c r="A79" s="1982">
        <v>74</v>
      </c>
      <c r="B79" s="2769"/>
      <c r="C79" s="2782"/>
      <c r="D79" s="2755"/>
      <c r="E79" s="1856"/>
      <c r="F79" s="1856"/>
      <c r="G79" s="1857"/>
      <c r="H79" s="1857"/>
      <c r="I79" s="1857"/>
      <c r="J79" s="1857"/>
      <c r="K79" s="1858"/>
      <c r="L79" s="1858"/>
      <c r="M79" s="1858"/>
      <c r="N79" s="1858"/>
      <c r="O79" s="1858"/>
      <c r="P79" s="1860"/>
      <c r="Q79" s="1858"/>
      <c r="R79" s="1858"/>
      <c r="S79" s="1858"/>
      <c r="T79" s="1860"/>
      <c r="U79" s="1978"/>
      <c r="V79" s="1978"/>
      <c r="W79" s="1978"/>
      <c r="X79" s="1858"/>
      <c r="Y79" s="1858"/>
      <c r="Z79" s="1861"/>
    </row>
    <row r="80" spans="1:26" ht="13.9" customHeight="1">
      <c r="A80" s="1982">
        <v>75</v>
      </c>
      <c r="B80" s="2769"/>
      <c r="C80" s="2782"/>
      <c r="D80" s="2755"/>
      <c r="E80" s="1856"/>
      <c r="F80" s="1856"/>
      <c r="G80" s="1857"/>
      <c r="H80" s="1857"/>
      <c r="I80" s="1857"/>
      <c r="J80" s="1857"/>
      <c r="K80" s="1858"/>
      <c r="L80" s="1858"/>
      <c r="M80" s="1858"/>
      <c r="N80" s="1858"/>
      <c r="O80" s="1858"/>
      <c r="P80" s="1860"/>
      <c r="Q80" s="1858"/>
      <c r="R80" s="1858"/>
      <c r="S80" s="1858"/>
      <c r="T80" s="1860"/>
      <c r="U80" s="1978"/>
      <c r="V80" s="1978"/>
      <c r="W80" s="1978"/>
      <c r="X80" s="1858"/>
      <c r="Y80" s="1858"/>
      <c r="Z80" s="1861"/>
    </row>
    <row r="81" spans="1:26" ht="13.9" customHeight="1">
      <c r="A81" s="1982">
        <v>76</v>
      </c>
      <c r="B81" s="2769"/>
      <c r="C81" s="2782"/>
      <c r="D81" s="2755"/>
      <c r="E81" s="1856"/>
      <c r="F81" s="1856"/>
      <c r="G81" s="1857"/>
      <c r="H81" s="1857"/>
      <c r="I81" s="1857"/>
      <c r="J81" s="1857"/>
      <c r="K81" s="1858"/>
      <c r="L81" s="1858"/>
      <c r="M81" s="1858"/>
      <c r="N81" s="1858"/>
      <c r="O81" s="1858"/>
      <c r="P81" s="1860"/>
      <c r="Q81" s="1858"/>
      <c r="R81" s="1858"/>
      <c r="S81" s="1858"/>
      <c r="T81" s="1860"/>
      <c r="U81" s="1978"/>
      <c r="V81" s="1978"/>
      <c r="W81" s="1978"/>
      <c r="X81" s="1858"/>
      <c r="Y81" s="1858"/>
      <c r="Z81" s="1861"/>
    </row>
    <row r="82" spans="1:26" ht="13.9" customHeight="1">
      <c r="A82" s="1982">
        <v>77</v>
      </c>
      <c r="B82" s="2769"/>
      <c r="C82" s="2782"/>
      <c r="D82" s="2755"/>
      <c r="E82" s="1856"/>
      <c r="F82" s="1856"/>
      <c r="G82" s="1857"/>
      <c r="H82" s="1857"/>
      <c r="I82" s="1857"/>
      <c r="J82" s="1857"/>
      <c r="K82" s="1858"/>
      <c r="L82" s="1858"/>
      <c r="M82" s="1858"/>
      <c r="N82" s="1858"/>
      <c r="O82" s="1858"/>
      <c r="P82" s="1860"/>
      <c r="Q82" s="1858"/>
      <c r="R82" s="1858"/>
      <c r="S82" s="1858"/>
      <c r="T82" s="1860"/>
      <c r="U82" s="1978"/>
      <c r="V82" s="1978"/>
      <c r="W82" s="1978"/>
      <c r="X82" s="1858"/>
      <c r="Y82" s="1858"/>
      <c r="Z82" s="1861"/>
    </row>
    <row r="83" spans="1:26" ht="13.9" customHeight="1">
      <c r="A83" s="1982">
        <v>78</v>
      </c>
      <c r="B83" s="2769"/>
      <c r="C83" s="2782"/>
      <c r="D83" s="2755"/>
      <c r="E83" s="1856"/>
      <c r="F83" s="1856"/>
      <c r="G83" s="1857"/>
      <c r="H83" s="1857"/>
      <c r="I83" s="1857"/>
      <c r="J83" s="1857"/>
      <c r="K83" s="1858"/>
      <c r="L83" s="1858"/>
      <c r="M83" s="1858"/>
      <c r="N83" s="1858"/>
      <c r="O83" s="1858"/>
      <c r="P83" s="1860"/>
      <c r="Q83" s="1858"/>
      <c r="R83" s="1858"/>
      <c r="S83" s="1858"/>
      <c r="T83" s="1860"/>
      <c r="U83" s="1978"/>
      <c r="V83" s="1978"/>
      <c r="W83" s="1978"/>
      <c r="X83" s="1858"/>
      <c r="Y83" s="1858"/>
      <c r="Z83" s="1861"/>
    </row>
    <row r="84" spans="1:26" ht="13.9" customHeight="1">
      <c r="A84" s="1982">
        <v>79</v>
      </c>
      <c r="B84" s="2769"/>
      <c r="C84" s="2782"/>
      <c r="D84" s="2755"/>
      <c r="E84" s="1856"/>
      <c r="F84" s="1856"/>
      <c r="G84" s="1857"/>
      <c r="H84" s="1857"/>
      <c r="I84" s="1857"/>
      <c r="J84" s="1857"/>
      <c r="K84" s="1858"/>
      <c r="L84" s="1858"/>
      <c r="M84" s="1858"/>
      <c r="N84" s="1858"/>
      <c r="O84" s="1858"/>
      <c r="P84" s="1860"/>
      <c r="Q84" s="1858"/>
      <c r="R84" s="1858"/>
      <c r="S84" s="1858"/>
      <c r="T84" s="1860"/>
      <c r="U84" s="1978"/>
      <c r="V84" s="1978"/>
      <c r="W84" s="1978"/>
      <c r="X84" s="1858"/>
      <c r="Y84" s="1858"/>
      <c r="Z84" s="1861"/>
    </row>
    <row r="85" spans="1:26" ht="13.9" customHeight="1">
      <c r="A85" s="1982">
        <v>80</v>
      </c>
      <c r="B85" s="2769"/>
      <c r="C85" s="2782"/>
      <c r="D85" s="2755"/>
      <c r="E85" s="1856"/>
      <c r="F85" s="1856"/>
      <c r="G85" s="1857"/>
      <c r="H85" s="1857"/>
      <c r="I85" s="1857"/>
      <c r="J85" s="1857"/>
      <c r="K85" s="1858"/>
      <c r="L85" s="1858"/>
      <c r="M85" s="1858"/>
      <c r="N85" s="1858"/>
      <c r="O85" s="1858"/>
      <c r="P85" s="1860"/>
      <c r="Q85" s="1858"/>
      <c r="R85" s="1858"/>
      <c r="S85" s="1858"/>
      <c r="T85" s="1860"/>
      <c r="U85" s="1978"/>
      <c r="V85" s="1978"/>
      <c r="W85" s="1978"/>
      <c r="X85" s="1858"/>
      <c r="Y85" s="1858"/>
      <c r="Z85" s="1861"/>
    </row>
    <row r="86" spans="1:26" ht="14.25" customHeight="1">
      <c r="A86" s="1982">
        <v>81</v>
      </c>
      <c r="B86" s="2769"/>
      <c r="C86" s="2782"/>
      <c r="D86" s="1873" t="s">
        <v>5859</v>
      </c>
      <c r="E86" s="1865"/>
      <c r="F86" s="1865"/>
      <c r="G86" s="1865"/>
      <c r="H86" s="1865"/>
      <c r="I86" s="1865"/>
      <c r="J86" s="1865"/>
      <c r="K86" s="1865"/>
      <c r="L86" s="1865"/>
      <c r="M86" s="1865"/>
      <c r="N86" s="1858">
        <f>SUM(N76:N85)</f>
        <v>0</v>
      </c>
      <c r="O86" s="1858">
        <f>SUM(O76:O85)</f>
        <v>0</v>
      </c>
      <c r="P86" s="1858">
        <f>SUM(P76:P85)</f>
        <v>0</v>
      </c>
      <c r="Q86" s="1865"/>
      <c r="R86" s="1858">
        <f>SUM(R76:R85)</f>
        <v>0</v>
      </c>
      <c r="S86" s="1865"/>
      <c r="T86" s="1865"/>
      <c r="U86" s="2001"/>
      <c r="V86" s="2001"/>
      <c r="W86" s="2001"/>
      <c r="X86" s="1865"/>
      <c r="Y86" s="1865"/>
      <c r="Z86" s="2059"/>
    </row>
    <row r="87" spans="1:26" ht="14.25" customHeight="1">
      <c r="A87" s="1982">
        <v>82</v>
      </c>
      <c r="B87" s="2769"/>
      <c r="C87" s="2782"/>
      <c r="D87" s="2784" t="s">
        <v>7268</v>
      </c>
      <c r="E87" s="1856"/>
      <c r="F87" s="1856"/>
      <c r="G87" s="1857"/>
      <c r="H87" s="1857"/>
      <c r="I87" s="1857"/>
      <c r="J87" s="1857"/>
      <c r="K87" s="1858"/>
      <c r="L87" s="1858"/>
      <c r="M87" s="1858"/>
      <c r="N87" s="1858"/>
      <c r="O87" s="1858"/>
      <c r="P87" s="1860"/>
      <c r="Q87" s="1858"/>
      <c r="R87" s="1858"/>
      <c r="S87" s="1858"/>
      <c r="T87" s="1860"/>
      <c r="U87" s="1978"/>
      <c r="V87" s="1978"/>
      <c r="W87" s="1978"/>
      <c r="X87" s="1858"/>
      <c r="Y87" s="1858"/>
      <c r="Z87" s="1861"/>
    </row>
    <row r="88" spans="1:26" ht="13.9" customHeight="1">
      <c r="A88" s="1982">
        <v>83</v>
      </c>
      <c r="B88" s="2769"/>
      <c r="C88" s="2782"/>
      <c r="D88" s="2785"/>
      <c r="E88" s="1856"/>
      <c r="F88" s="1856"/>
      <c r="G88" s="1857"/>
      <c r="H88" s="1857"/>
      <c r="I88" s="1857"/>
      <c r="J88" s="1857"/>
      <c r="K88" s="1858"/>
      <c r="L88" s="1858"/>
      <c r="M88" s="1858"/>
      <c r="N88" s="1858"/>
      <c r="O88" s="1858"/>
      <c r="P88" s="1860"/>
      <c r="Q88" s="1860"/>
      <c r="R88" s="1858"/>
      <c r="S88" s="1858"/>
      <c r="T88" s="1875"/>
      <c r="U88" s="1978"/>
      <c r="V88" s="1978"/>
      <c r="W88" s="1978"/>
      <c r="X88" s="1858"/>
      <c r="Y88" s="1858"/>
      <c r="Z88" s="1861"/>
    </row>
    <row r="89" spans="1:26" ht="13.9" customHeight="1">
      <c r="A89" s="1982">
        <v>84</v>
      </c>
      <c r="B89" s="2769"/>
      <c r="C89" s="2782"/>
      <c r="D89" s="2785"/>
      <c r="E89" s="1856"/>
      <c r="F89" s="1856"/>
      <c r="G89" s="1857"/>
      <c r="H89" s="1857"/>
      <c r="I89" s="1857"/>
      <c r="J89" s="1857"/>
      <c r="K89" s="1858"/>
      <c r="L89" s="1858"/>
      <c r="M89" s="1858"/>
      <c r="N89" s="1858"/>
      <c r="O89" s="1858"/>
      <c r="P89" s="1860"/>
      <c r="Q89" s="1860"/>
      <c r="R89" s="1858"/>
      <c r="S89" s="1858"/>
      <c r="T89" s="1875"/>
      <c r="U89" s="1978"/>
      <c r="V89" s="1978"/>
      <c r="W89" s="1978"/>
      <c r="X89" s="1858"/>
      <c r="Y89" s="1858"/>
      <c r="Z89" s="1861"/>
    </row>
    <row r="90" spans="1:26" ht="13.9" customHeight="1">
      <c r="A90" s="1982">
        <v>85</v>
      </c>
      <c r="B90" s="2769"/>
      <c r="C90" s="2782"/>
      <c r="D90" s="2785"/>
      <c r="E90" s="1856"/>
      <c r="F90" s="1856"/>
      <c r="G90" s="1857"/>
      <c r="H90" s="1857"/>
      <c r="I90" s="1857"/>
      <c r="J90" s="1857"/>
      <c r="K90" s="1858"/>
      <c r="L90" s="1858"/>
      <c r="M90" s="1858"/>
      <c r="N90" s="1858"/>
      <c r="O90" s="1858"/>
      <c r="P90" s="1860"/>
      <c r="Q90" s="1860"/>
      <c r="R90" s="1858"/>
      <c r="S90" s="1858"/>
      <c r="T90" s="1875"/>
      <c r="U90" s="1978"/>
      <c r="V90" s="1978"/>
      <c r="W90" s="1978"/>
      <c r="X90" s="1858"/>
      <c r="Y90" s="1858"/>
      <c r="Z90" s="1861"/>
    </row>
    <row r="91" spans="1:26" ht="13.9" customHeight="1">
      <c r="A91" s="1982">
        <v>86</v>
      </c>
      <c r="B91" s="2769"/>
      <c r="C91" s="2782"/>
      <c r="D91" s="2785"/>
      <c r="E91" s="1856"/>
      <c r="F91" s="1856"/>
      <c r="G91" s="1857"/>
      <c r="H91" s="1857"/>
      <c r="I91" s="1857"/>
      <c r="J91" s="1857"/>
      <c r="K91" s="1858"/>
      <c r="L91" s="1858"/>
      <c r="M91" s="1858"/>
      <c r="N91" s="1858"/>
      <c r="O91" s="1858"/>
      <c r="P91" s="1860"/>
      <c r="Q91" s="1860"/>
      <c r="R91" s="1858"/>
      <c r="S91" s="1858"/>
      <c r="T91" s="1875"/>
      <c r="U91" s="1978"/>
      <c r="V91" s="1978"/>
      <c r="W91" s="1978"/>
      <c r="X91" s="1858"/>
      <c r="Y91" s="1858"/>
      <c r="Z91" s="1861"/>
    </row>
    <row r="92" spans="1:26" ht="13.9" customHeight="1">
      <c r="A92" s="1982">
        <v>87</v>
      </c>
      <c r="B92" s="2769"/>
      <c r="C92" s="2782"/>
      <c r="D92" s="2785"/>
      <c r="E92" s="1856"/>
      <c r="F92" s="1856"/>
      <c r="G92" s="1857"/>
      <c r="H92" s="1857"/>
      <c r="I92" s="1857"/>
      <c r="J92" s="1857"/>
      <c r="K92" s="1858"/>
      <c r="L92" s="1858"/>
      <c r="M92" s="1858"/>
      <c r="N92" s="1858"/>
      <c r="O92" s="1858"/>
      <c r="P92" s="1860"/>
      <c r="Q92" s="1860"/>
      <c r="R92" s="1858"/>
      <c r="S92" s="1858"/>
      <c r="T92" s="1875"/>
      <c r="U92" s="1978"/>
      <c r="V92" s="1978"/>
      <c r="W92" s="1978"/>
      <c r="X92" s="1858"/>
      <c r="Y92" s="1858"/>
      <c r="Z92" s="1861"/>
    </row>
    <row r="93" spans="1:26" ht="13.9" customHeight="1">
      <c r="A93" s="1982">
        <v>88</v>
      </c>
      <c r="B93" s="2769"/>
      <c r="C93" s="2782"/>
      <c r="D93" s="2785"/>
      <c r="E93" s="1856"/>
      <c r="F93" s="1856"/>
      <c r="G93" s="1857"/>
      <c r="H93" s="1857"/>
      <c r="I93" s="1857"/>
      <c r="J93" s="1857"/>
      <c r="K93" s="1858"/>
      <c r="L93" s="1858"/>
      <c r="M93" s="1858"/>
      <c r="N93" s="1858"/>
      <c r="O93" s="1858"/>
      <c r="P93" s="1860"/>
      <c r="Q93" s="1860"/>
      <c r="R93" s="1858"/>
      <c r="S93" s="1858"/>
      <c r="T93" s="1875"/>
      <c r="U93" s="1978"/>
      <c r="V93" s="1978"/>
      <c r="W93" s="1978"/>
      <c r="X93" s="1858"/>
      <c r="Y93" s="1858"/>
      <c r="Z93" s="1861"/>
    </row>
    <row r="94" spans="1:26" ht="13.9" customHeight="1">
      <c r="A94" s="1982">
        <v>89</v>
      </c>
      <c r="B94" s="2769"/>
      <c r="C94" s="2782"/>
      <c r="D94" s="2785"/>
      <c r="E94" s="1856"/>
      <c r="F94" s="1856"/>
      <c r="G94" s="1857"/>
      <c r="H94" s="1857"/>
      <c r="I94" s="1857"/>
      <c r="J94" s="1857"/>
      <c r="K94" s="1858"/>
      <c r="L94" s="1858"/>
      <c r="M94" s="1858"/>
      <c r="N94" s="1858"/>
      <c r="O94" s="1858"/>
      <c r="P94" s="1860"/>
      <c r="Q94" s="1860"/>
      <c r="R94" s="1858"/>
      <c r="S94" s="1858"/>
      <c r="T94" s="1875"/>
      <c r="U94" s="1978"/>
      <c r="V94" s="1978"/>
      <c r="W94" s="1978"/>
      <c r="X94" s="1858"/>
      <c r="Y94" s="1858"/>
      <c r="Z94" s="1861"/>
    </row>
    <row r="95" spans="1:26" ht="13.9" customHeight="1">
      <c r="A95" s="1982">
        <v>90</v>
      </c>
      <c r="B95" s="2769"/>
      <c r="C95" s="2782"/>
      <c r="D95" s="2785"/>
      <c r="E95" s="1856"/>
      <c r="F95" s="1856"/>
      <c r="G95" s="1857"/>
      <c r="H95" s="1857"/>
      <c r="I95" s="1857"/>
      <c r="J95" s="1857"/>
      <c r="K95" s="1858"/>
      <c r="L95" s="1858"/>
      <c r="M95" s="1858"/>
      <c r="N95" s="1858"/>
      <c r="O95" s="1858"/>
      <c r="P95" s="1860"/>
      <c r="Q95" s="1860"/>
      <c r="R95" s="1858"/>
      <c r="S95" s="1858"/>
      <c r="T95" s="1875"/>
      <c r="U95" s="1978"/>
      <c r="V95" s="1978"/>
      <c r="W95" s="1978"/>
      <c r="X95" s="1858"/>
      <c r="Y95" s="1858"/>
      <c r="Z95" s="1861"/>
    </row>
    <row r="96" spans="1:26" ht="13.9" customHeight="1">
      <c r="A96" s="1982">
        <v>91</v>
      </c>
      <c r="B96" s="2769"/>
      <c r="C96" s="2782"/>
      <c r="D96" s="2785"/>
      <c r="E96" s="1856"/>
      <c r="F96" s="1856"/>
      <c r="G96" s="1857"/>
      <c r="H96" s="1857"/>
      <c r="I96" s="1857"/>
      <c r="J96" s="1857"/>
      <c r="K96" s="1858"/>
      <c r="L96" s="1858"/>
      <c r="M96" s="1858"/>
      <c r="N96" s="1858"/>
      <c r="O96" s="1858"/>
      <c r="P96" s="1860"/>
      <c r="Q96" s="1860"/>
      <c r="R96" s="1858"/>
      <c r="S96" s="1858"/>
      <c r="T96" s="1875"/>
      <c r="U96" s="1978"/>
      <c r="V96" s="1978"/>
      <c r="W96" s="1978"/>
      <c r="X96" s="1858"/>
      <c r="Y96" s="1858"/>
      <c r="Z96" s="1861"/>
    </row>
    <row r="97" spans="1:26">
      <c r="A97" s="1982">
        <v>92</v>
      </c>
      <c r="B97" s="2769"/>
      <c r="C97" s="2782"/>
      <c r="D97" s="1999" t="s">
        <v>7250</v>
      </c>
      <c r="E97" s="1865"/>
      <c r="F97" s="1865"/>
      <c r="G97" s="1865"/>
      <c r="H97" s="1865"/>
      <c r="I97" s="1865"/>
      <c r="J97" s="1865"/>
      <c r="K97" s="1865"/>
      <c r="L97" s="1865"/>
      <c r="M97" s="1865"/>
      <c r="N97" s="1858">
        <f>SUM(N87:N96)</f>
        <v>0</v>
      </c>
      <c r="O97" s="1858">
        <f>SUM(O87:O96)</f>
        <v>0</v>
      </c>
      <c r="P97" s="1858">
        <f>SUM(P87:P96)</f>
        <v>0</v>
      </c>
      <c r="Q97" s="1865"/>
      <c r="R97" s="1858">
        <f>SUM(R87:R96)</f>
        <v>0</v>
      </c>
      <c r="S97" s="1865"/>
      <c r="T97" s="1865"/>
      <c r="U97" s="1978"/>
      <c r="V97" s="1978"/>
      <c r="W97" s="1978"/>
      <c r="X97" s="1865"/>
      <c r="Y97" s="1865"/>
      <c r="Z97" s="2059"/>
    </row>
    <row r="98" spans="1:26" ht="14.25" customHeight="1">
      <c r="A98" s="1982">
        <v>93</v>
      </c>
      <c r="B98" s="2769"/>
      <c r="C98" s="2782"/>
      <c r="D98" s="2775" t="s">
        <v>7267</v>
      </c>
      <c r="E98" s="1856"/>
      <c r="F98" s="1856"/>
      <c r="G98" s="1857"/>
      <c r="H98" s="1857"/>
      <c r="I98" s="1857"/>
      <c r="J98" s="1857"/>
      <c r="K98" s="1858"/>
      <c r="L98" s="1858"/>
      <c r="M98" s="1858"/>
      <c r="N98" s="1858"/>
      <c r="O98" s="1858"/>
      <c r="P98" s="1860"/>
      <c r="Q98" s="1860"/>
      <c r="R98" s="1858"/>
      <c r="S98" s="1858"/>
      <c r="T98" s="1875"/>
      <c r="U98" s="1978"/>
      <c r="V98" s="1978"/>
      <c r="W98" s="1978"/>
      <c r="X98" s="1858"/>
      <c r="Y98" s="1858"/>
      <c r="Z98" s="1861"/>
    </row>
    <row r="99" spans="1:26" ht="13.9" customHeight="1">
      <c r="A99" s="1982">
        <v>94</v>
      </c>
      <c r="B99" s="2769"/>
      <c r="C99" s="2782"/>
      <c r="D99" s="2775"/>
      <c r="E99" s="1856"/>
      <c r="F99" s="1856"/>
      <c r="G99" s="1857"/>
      <c r="H99" s="1857"/>
      <c r="I99" s="1857"/>
      <c r="J99" s="1857"/>
      <c r="K99" s="1858"/>
      <c r="L99" s="1858"/>
      <c r="M99" s="1858"/>
      <c r="N99" s="1858"/>
      <c r="O99" s="1858"/>
      <c r="P99" s="1860"/>
      <c r="Q99" s="1860"/>
      <c r="R99" s="1858"/>
      <c r="S99" s="1858"/>
      <c r="T99" s="1875"/>
      <c r="U99" s="1978"/>
      <c r="V99" s="1978"/>
      <c r="W99" s="1978"/>
      <c r="X99" s="1858"/>
      <c r="Y99" s="1858"/>
      <c r="Z99" s="1861"/>
    </row>
    <row r="100" spans="1:26" ht="13.9" customHeight="1">
      <c r="A100" s="1982">
        <v>95</v>
      </c>
      <c r="B100" s="2769"/>
      <c r="C100" s="2782"/>
      <c r="D100" s="2775"/>
      <c r="E100" s="1856"/>
      <c r="F100" s="1856"/>
      <c r="G100" s="1857"/>
      <c r="H100" s="1857"/>
      <c r="I100" s="1857"/>
      <c r="J100" s="1857"/>
      <c r="K100" s="1858"/>
      <c r="L100" s="1858"/>
      <c r="M100" s="1858"/>
      <c r="N100" s="1858"/>
      <c r="O100" s="1858"/>
      <c r="P100" s="1860"/>
      <c r="Q100" s="1860"/>
      <c r="R100" s="1858"/>
      <c r="S100" s="1858"/>
      <c r="T100" s="1875"/>
      <c r="U100" s="1978"/>
      <c r="V100" s="1978"/>
      <c r="W100" s="1978"/>
      <c r="X100" s="1858"/>
      <c r="Y100" s="1858"/>
      <c r="Z100" s="1861"/>
    </row>
    <row r="101" spans="1:26" ht="13.9" customHeight="1">
      <c r="A101" s="1982">
        <v>96</v>
      </c>
      <c r="B101" s="2769"/>
      <c r="C101" s="2782"/>
      <c r="D101" s="2775"/>
      <c r="E101" s="1856"/>
      <c r="F101" s="1856"/>
      <c r="G101" s="1857"/>
      <c r="H101" s="1857"/>
      <c r="I101" s="1857"/>
      <c r="J101" s="1857"/>
      <c r="K101" s="1858"/>
      <c r="L101" s="1858"/>
      <c r="M101" s="1858"/>
      <c r="N101" s="1858"/>
      <c r="O101" s="1858"/>
      <c r="P101" s="1860"/>
      <c r="Q101" s="1860"/>
      <c r="R101" s="1858"/>
      <c r="S101" s="1858"/>
      <c r="T101" s="1875"/>
      <c r="U101" s="1978"/>
      <c r="V101" s="1978"/>
      <c r="W101" s="1978"/>
      <c r="X101" s="1858"/>
      <c r="Y101" s="1858"/>
      <c r="Z101" s="1861"/>
    </row>
    <row r="102" spans="1:26" ht="13.9" customHeight="1">
      <c r="A102" s="1982">
        <v>97</v>
      </c>
      <c r="B102" s="2769"/>
      <c r="C102" s="2782"/>
      <c r="D102" s="2775"/>
      <c r="E102" s="1856"/>
      <c r="F102" s="1856"/>
      <c r="G102" s="1857"/>
      <c r="H102" s="1857"/>
      <c r="I102" s="1857"/>
      <c r="J102" s="1857"/>
      <c r="K102" s="1858"/>
      <c r="L102" s="1858"/>
      <c r="M102" s="1858"/>
      <c r="N102" s="1858"/>
      <c r="O102" s="1858"/>
      <c r="P102" s="1860"/>
      <c r="Q102" s="1860"/>
      <c r="R102" s="1858"/>
      <c r="S102" s="1858"/>
      <c r="T102" s="1875"/>
      <c r="U102" s="1978"/>
      <c r="V102" s="1978"/>
      <c r="W102" s="1978"/>
      <c r="X102" s="1858"/>
      <c r="Y102" s="1858"/>
      <c r="Z102" s="1861"/>
    </row>
    <row r="103" spans="1:26" ht="13.9" customHeight="1">
      <c r="A103" s="1982">
        <v>98</v>
      </c>
      <c r="B103" s="2769"/>
      <c r="C103" s="2782"/>
      <c r="D103" s="2775"/>
      <c r="E103" s="1856"/>
      <c r="F103" s="1856"/>
      <c r="G103" s="1857"/>
      <c r="H103" s="1857"/>
      <c r="I103" s="1857"/>
      <c r="J103" s="1857"/>
      <c r="K103" s="1858"/>
      <c r="L103" s="1858"/>
      <c r="M103" s="1858"/>
      <c r="N103" s="1858"/>
      <c r="O103" s="1858"/>
      <c r="P103" s="1860"/>
      <c r="Q103" s="1860"/>
      <c r="R103" s="1858"/>
      <c r="S103" s="1858"/>
      <c r="T103" s="1875"/>
      <c r="U103" s="1978"/>
      <c r="V103" s="1978"/>
      <c r="W103" s="1978"/>
      <c r="X103" s="1858"/>
      <c r="Y103" s="1858"/>
      <c r="Z103" s="1861"/>
    </row>
    <row r="104" spans="1:26" ht="13.9" customHeight="1">
      <c r="A104" s="1982">
        <v>99</v>
      </c>
      <c r="B104" s="2769"/>
      <c r="C104" s="2782"/>
      <c r="D104" s="2775"/>
      <c r="E104" s="1856"/>
      <c r="F104" s="1856"/>
      <c r="G104" s="1857"/>
      <c r="H104" s="1857"/>
      <c r="I104" s="1857"/>
      <c r="J104" s="1857"/>
      <c r="K104" s="1858"/>
      <c r="L104" s="1858"/>
      <c r="M104" s="1858"/>
      <c r="N104" s="1858"/>
      <c r="O104" s="1858"/>
      <c r="P104" s="1860"/>
      <c r="Q104" s="1858"/>
      <c r="R104" s="1858"/>
      <c r="S104" s="1858"/>
      <c r="T104" s="1860"/>
      <c r="U104" s="1978"/>
      <c r="V104" s="1978"/>
      <c r="W104" s="1978"/>
      <c r="X104" s="1858"/>
      <c r="Y104" s="1858"/>
      <c r="Z104" s="1861"/>
    </row>
    <row r="105" spans="1:26" ht="13.9" customHeight="1">
      <c r="A105" s="1982">
        <v>100</v>
      </c>
      <c r="B105" s="2769"/>
      <c r="C105" s="2782"/>
      <c r="D105" s="2775"/>
      <c r="E105" s="1856"/>
      <c r="F105" s="1856"/>
      <c r="G105" s="1857"/>
      <c r="H105" s="1857"/>
      <c r="I105" s="1857"/>
      <c r="J105" s="1857"/>
      <c r="K105" s="1858"/>
      <c r="L105" s="1858"/>
      <c r="M105" s="1858"/>
      <c r="N105" s="1858"/>
      <c r="O105" s="1858"/>
      <c r="P105" s="1860"/>
      <c r="Q105" s="1858"/>
      <c r="R105" s="1858"/>
      <c r="S105" s="1858"/>
      <c r="T105" s="1860"/>
      <c r="U105" s="1978"/>
      <c r="V105" s="1978"/>
      <c r="W105" s="1978"/>
      <c r="X105" s="1858"/>
      <c r="Y105" s="1858"/>
      <c r="Z105" s="1861"/>
    </row>
    <row r="106" spans="1:26" ht="13.9" customHeight="1">
      <c r="A106" s="1982">
        <v>101</v>
      </c>
      <c r="B106" s="2769"/>
      <c r="C106" s="2782"/>
      <c r="D106" s="2775"/>
      <c r="E106" s="1856"/>
      <c r="F106" s="1856"/>
      <c r="G106" s="1857"/>
      <c r="H106" s="1857"/>
      <c r="I106" s="1857"/>
      <c r="J106" s="1857"/>
      <c r="K106" s="1858"/>
      <c r="L106" s="1858"/>
      <c r="M106" s="1858"/>
      <c r="N106" s="1858"/>
      <c r="O106" s="1858"/>
      <c r="P106" s="1860"/>
      <c r="Q106" s="1858"/>
      <c r="R106" s="1858"/>
      <c r="S106" s="1858"/>
      <c r="T106" s="1860"/>
      <c r="U106" s="1978"/>
      <c r="V106" s="1978"/>
      <c r="W106" s="1978"/>
      <c r="X106" s="1858"/>
      <c r="Y106" s="1858"/>
      <c r="Z106" s="1861"/>
    </row>
    <row r="107" spans="1:26" ht="13.9" customHeight="1">
      <c r="A107" s="1982">
        <v>102</v>
      </c>
      <c r="B107" s="2769"/>
      <c r="C107" s="2782"/>
      <c r="D107" s="2775"/>
      <c r="E107" s="1856"/>
      <c r="F107" s="1856"/>
      <c r="G107" s="1857"/>
      <c r="H107" s="1857"/>
      <c r="I107" s="1857"/>
      <c r="J107" s="1857"/>
      <c r="K107" s="1858"/>
      <c r="L107" s="1858"/>
      <c r="M107" s="1858"/>
      <c r="N107" s="1858"/>
      <c r="O107" s="1858"/>
      <c r="P107" s="1860"/>
      <c r="Q107" s="1858"/>
      <c r="R107" s="1858"/>
      <c r="S107" s="1858"/>
      <c r="T107" s="1860"/>
      <c r="U107" s="1978"/>
      <c r="V107" s="1978"/>
      <c r="W107" s="1978"/>
      <c r="X107" s="1858"/>
      <c r="Y107" s="1858"/>
      <c r="Z107" s="1861"/>
    </row>
    <row r="108" spans="1:26" ht="15" customHeight="1" thickBot="1">
      <c r="A108" s="1982">
        <v>103</v>
      </c>
      <c r="B108" s="2769"/>
      <c r="C108" s="2783"/>
      <c r="D108" s="1867" t="s">
        <v>5859</v>
      </c>
      <c r="E108" s="1870"/>
      <c r="F108" s="1870"/>
      <c r="G108" s="1870"/>
      <c r="H108" s="1870"/>
      <c r="I108" s="1870"/>
      <c r="J108" s="1870"/>
      <c r="K108" s="1870"/>
      <c r="L108" s="1870"/>
      <c r="M108" s="1870"/>
      <c r="N108" s="1869">
        <f>SUM(N98:N107)</f>
        <v>0</v>
      </c>
      <c r="O108" s="1869">
        <f>SUM(O98:O107)</f>
        <v>0</v>
      </c>
      <c r="P108" s="1869">
        <f>SUM(P98:P107)</f>
        <v>0</v>
      </c>
      <c r="Q108" s="1870"/>
      <c r="R108" s="1869">
        <f>SUM(R98:R107)</f>
        <v>0</v>
      </c>
      <c r="S108" s="1870"/>
      <c r="T108" s="1870"/>
      <c r="U108" s="1980"/>
      <c r="V108" s="1980"/>
      <c r="W108" s="1980"/>
      <c r="X108" s="1870"/>
      <c r="Y108" s="1870"/>
      <c r="Z108" s="2058"/>
    </row>
    <row r="109" spans="1:26" ht="16.5" customHeight="1">
      <c r="A109" s="1982">
        <v>104</v>
      </c>
      <c r="B109" s="2769"/>
      <c r="C109" s="2771" t="s">
        <v>7206</v>
      </c>
      <c r="D109" s="2798" t="s">
        <v>7207</v>
      </c>
      <c r="E109" s="1849"/>
      <c r="F109" s="1849"/>
      <c r="G109" s="1850"/>
      <c r="H109" s="1850"/>
      <c r="I109" s="1850"/>
      <c r="J109" s="1850"/>
      <c r="K109" s="1851"/>
      <c r="L109" s="1851"/>
      <c r="M109" s="1851"/>
      <c r="N109" s="1851"/>
      <c r="O109" s="1851"/>
      <c r="P109" s="1853"/>
      <c r="Q109" s="1851"/>
      <c r="R109" s="1851"/>
      <c r="S109" s="1876"/>
      <c r="T109" s="1853"/>
      <c r="U109" s="2013"/>
      <c r="V109" s="2013"/>
      <c r="W109" s="2014"/>
      <c r="X109" s="1851"/>
      <c r="Y109" s="1851"/>
      <c r="Z109" s="1854"/>
    </row>
    <row r="110" spans="1:26">
      <c r="A110" s="1982">
        <v>105</v>
      </c>
      <c r="B110" s="2769"/>
      <c r="C110" s="2772"/>
      <c r="D110" s="2801"/>
      <c r="E110" s="1856"/>
      <c r="F110" s="1856"/>
      <c r="G110" s="1857"/>
      <c r="H110" s="1857"/>
      <c r="I110" s="1857"/>
      <c r="J110" s="1857"/>
      <c r="K110" s="1858"/>
      <c r="L110" s="1858"/>
      <c r="M110" s="1858"/>
      <c r="N110" s="1858"/>
      <c r="O110" s="1858"/>
      <c r="P110" s="1860"/>
      <c r="Q110" s="1858"/>
      <c r="R110" s="1858"/>
      <c r="S110" s="1875"/>
      <c r="T110" s="1860"/>
      <c r="U110" s="1978"/>
      <c r="V110" s="1978"/>
      <c r="W110" s="1978"/>
      <c r="X110" s="1858"/>
      <c r="Y110" s="1858"/>
      <c r="Z110" s="1861"/>
    </row>
    <row r="111" spans="1:26">
      <c r="A111" s="1982">
        <v>106</v>
      </c>
      <c r="B111" s="2769"/>
      <c r="C111" s="2772"/>
      <c r="D111" s="2801"/>
      <c r="E111" s="1856"/>
      <c r="F111" s="1856"/>
      <c r="G111" s="1857"/>
      <c r="H111" s="1857"/>
      <c r="I111" s="1857"/>
      <c r="J111" s="1857"/>
      <c r="K111" s="1858"/>
      <c r="L111" s="1858"/>
      <c r="M111" s="1858"/>
      <c r="N111" s="1858"/>
      <c r="O111" s="1858"/>
      <c r="P111" s="1860"/>
      <c r="Q111" s="1858"/>
      <c r="R111" s="1858"/>
      <c r="S111" s="1875"/>
      <c r="T111" s="1860"/>
      <c r="U111" s="1978"/>
      <c r="V111" s="1978"/>
      <c r="W111" s="1978"/>
      <c r="X111" s="1858"/>
      <c r="Y111" s="1858"/>
      <c r="Z111" s="1861"/>
    </row>
    <row r="112" spans="1:26">
      <c r="A112" s="1982">
        <v>107</v>
      </c>
      <c r="B112" s="2769"/>
      <c r="C112" s="2772"/>
      <c r="D112" s="2801"/>
      <c r="E112" s="1856"/>
      <c r="F112" s="1856"/>
      <c r="G112" s="1857"/>
      <c r="H112" s="1857"/>
      <c r="I112" s="1857"/>
      <c r="J112" s="1857"/>
      <c r="K112" s="1858"/>
      <c r="L112" s="1858"/>
      <c r="M112" s="1858"/>
      <c r="N112" s="1858"/>
      <c r="O112" s="1858"/>
      <c r="P112" s="1860"/>
      <c r="Q112" s="1858"/>
      <c r="R112" s="1858"/>
      <c r="S112" s="1875"/>
      <c r="T112" s="1860"/>
      <c r="U112" s="1978"/>
      <c r="V112" s="1978"/>
      <c r="W112" s="1978"/>
      <c r="X112" s="1858"/>
      <c r="Y112" s="1858"/>
      <c r="Z112" s="1861"/>
    </row>
    <row r="113" spans="1:26">
      <c r="A113" s="1982">
        <v>108</v>
      </c>
      <c r="B113" s="2769"/>
      <c r="C113" s="2772"/>
      <c r="D113" s="2801"/>
      <c r="E113" s="1856"/>
      <c r="F113" s="1856"/>
      <c r="G113" s="1857"/>
      <c r="H113" s="1857"/>
      <c r="I113" s="1857"/>
      <c r="J113" s="1857"/>
      <c r="K113" s="1858"/>
      <c r="L113" s="1858"/>
      <c r="M113" s="1858"/>
      <c r="N113" s="1858"/>
      <c r="O113" s="1858"/>
      <c r="P113" s="1860"/>
      <c r="Q113" s="1858"/>
      <c r="R113" s="1858"/>
      <c r="S113" s="1875"/>
      <c r="T113" s="1860"/>
      <c r="U113" s="1978"/>
      <c r="V113" s="1978"/>
      <c r="W113" s="1978"/>
      <c r="X113" s="1858"/>
      <c r="Y113" s="1858"/>
      <c r="Z113" s="1861"/>
    </row>
    <row r="114" spans="1:26">
      <c r="A114" s="1982">
        <v>109</v>
      </c>
      <c r="B114" s="2769"/>
      <c r="C114" s="2772"/>
      <c r="D114" s="2801"/>
      <c r="E114" s="1856"/>
      <c r="F114" s="1856"/>
      <c r="G114" s="1857"/>
      <c r="H114" s="1857"/>
      <c r="I114" s="1857"/>
      <c r="J114" s="1857"/>
      <c r="K114" s="1858"/>
      <c r="L114" s="1858"/>
      <c r="M114" s="1858"/>
      <c r="N114" s="1858"/>
      <c r="O114" s="1858"/>
      <c r="P114" s="1860"/>
      <c r="Q114" s="1858"/>
      <c r="R114" s="1858"/>
      <c r="S114" s="1875"/>
      <c r="T114" s="1860"/>
      <c r="U114" s="1978"/>
      <c r="V114" s="1978"/>
      <c r="W114" s="1978"/>
      <c r="X114" s="1858"/>
      <c r="Y114" s="1858"/>
      <c r="Z114" s="1861"/>
    </row>
    <row r="115" spans="1:26">
      <c r="A115" s="1982">
        <v>110</v>
      </c>
      <c r="B115" s="2769"/>
      <c r="C115" s="2772"/>
      <c r="D115" s="1873" t="s">
        <v>5859</v>
      </c>
      <c r="E115" s="1865"/>
      <c r="F115" s="1865"/>
      <c r="G115" s="1865"/>
      <c r="H115" s="1865"/>
      <c r="I115" s="1865"/>
      <c r="J115" s="1865"/>
      <c r="K115" s="1865"/>
      <c r="L115" s="1865"/>
      <c r="M115" s="1865"/>
      <c r="N115" s="1858">
        <f>SUM(N109:N114)</f>
        <v>0</v>
      </c>
      <c r="O115" s="1858">
        <f>SUM(O109:O114)</f>
        <v>0</v>
      </c>
      <c r="P115" s="1858">
        <f>SUM(P109:P114)</f>
        <v>0</v>
      </c>
      <c r="Q115" s="1865"/>
      <c r="R115" s="1858">
        <f>SUM(R109:R114)</f>
        <v>0</v>
      </c>
      <c r="S115" s="1865"/>
      <c r="T115" s="1865"/>
      <c r="U115" s="1978"/>
      <c r="V115" s="1978"/>
      <c r="W115" s="1978"/>
      <c r="X115" s="1865"/>
      <c r="Y115" s="1865"/>
      <c r="Z115" s="2059"/>
    </row>
    <row r="116" spans="1:26" ht="14.25" customHeight="1">
      <c r="A116" s="1982">
        <v>111</v>
      </c>
      <c r="B116" s="2769"/>
      <c r="C116" s="2772"/>
      <c r="D116" s="2775" t="s">
        <v>7266</v>
      </c>
      <c r="E116" s="1856"/>
      <c r="F116" s="1856"/>
      <c r="G116" s="1857"/>
      <c r="H116" s="1857"/>
      <c r="I116" s="1857"/>
      <c r="J116" s="1857"/>
      <c r="K116" s="1858"/>
      <c r="L116" s="1858"/>
      <c r="M116" s="1858"/>
      <c r="N116" s="1858"/>
      <c r="O116" s="1858"/>
      <c r="P116" s="1860"/>
      <c r="Q116" s="1858"/>
      <c r="R116" s="1858"/>
      <c r="S116" s="1875"/>
      <c r="T116" s="1860"/>
      <c r="U116" s="1978"/>
      <c r="V116" s="1978"/>
      <c r="W116" s="1978"/>
      <c r="X116" s="1858"/>
      <c r="Y116" s="1858"/>
      <c r="Z116" s="1861"/>
    </row>
    <row r="117" spans="1:26">
      <c r="A117" s="1982">
        <v>112</v>
      </c>
      <c r="B117" s="2769"/>
      <c r="C117" s="2772"/>
      <c r="D117" s="2775"/>
      <c r="E117" s="1856"/>
      <c r="F117" s="1856"/>
      <c r="G117" s="1857"/>
      <c r="H117" s="1857"/>
      <c r="I117" s="1857"/>
      <c r="J117" s="1857"/>
      <c r="K117" s="1858"/>
      <c r="L117" s="1858"/>
      <c r="M117" s="1858"/>
      <c r="N117" s="1858"/>
      <c r="O117" s="1858"/>
      <c r="P117" s="1860"/>
      <c r="Q117" s="1858"/>
      <c r="R117" s="1858"/>
      <c r="S117" s="1875"/>
      <c r="T117" s="1860"/>
      <c r="U117" s="1978"/>
      <c r="V117" s="1978"/>
      <c r="W117" s="1978"/>
      <c r="X117" s="1858"/>
      <c r="Y117" s="1858"/>
      <c r="Z117" s="1861"/>
    </row>
    <row r="118" spans="1:26">
      <c r="A118" s="1982">
        <v>113</v>
      </c>
      <c r="B118" s="2769"/>
      <c r="C118" s="2772"/>
      <c r="D118" s="2775"/>
      <c r="E118" s="1856"/>
      <c r="F118" s="1856"/>
      <c r="G118" s="1857"/>
      <c r="H118" s="1857"/>
      <c r="I118" s="1857"/>
      <c r="J118" s="1857"/>
      <c r="K118" s="1858"/>
      <c r="L118" s="1858"/>
      <c r="M118" s="1858"/>
      <c r="N118" s="1858"/>
      <c r="O118" s="1858"/>
      <c r="P118" s="1860"/>
      <c r="Q118" s="1858"/>
      <c r="R118" s="1858"/>
      <c r="S118" s="1875"/>
      <c r="T118" s="1860"/>
      <c r="U118" s="1978"/>
      <c r="V118" s="1978"/>
      <c r="W118" s="1978"/>
      <c r="X118" s="1858"/>
      <c r="Y118" s="1858"/>
      <c r="Z118" s="1861"/>
    </row>
    <row r="119" spans="1:26">
      <c r="A119" s="1982">
        <v>114</v>
      </c>
      <c r="B119" s="2769"/>
      <c r="C119" s="2772"/>
      <c r="D119" s="2775"/>
      <c r="E119" s="1856"/>
      <c r="F119" s="1856"/>
      <c r="G119" s="1857"/>
      <c r="H119" s="1857"/>
      <c r="I119" s="1857"/>
      <c r="J119" s="1857"/>
      <c r="K119" s="1858"/>
      <c r="L119" s="1858"/>
      <c r="M119" s="1858"/>
      <c r="N119" s="1858"/>
      <c r="O119" s="1858"/>
      <c r="P119" s="1860"/>
      <c r="Q119" s="1858"/>
      <c r="R119" s="1858"/>
      <c r="S119" s="1875"/>
      <c r="T119" s="1860"/>
      <c r="U119" s="1978"/>
      <c r="V119" s="1978"/>
      <c r="W119" s="1978"/>
      <c r="X119" s="1858"/>
      <c r="Y119" s="1858"/>
      <c r="Z119" s="1861"/>
    </row>
    <row r="120" spans="1:26" ht="16.5" customHeight="1">
      <c r="A120" s="1982">
        <v>115</v>
      </c>
      <c r="B120" s="2769"/>
      <c r="C120" s="2772"/>
      <c r="D120" s="2775"/>
      <c r="E120" s="1856"/>
      <c r="F120" s="1856"/>
      <c r="G120" s="1857"/>
      <c r="H120" s="1857"/>
      <c r="I120" s="1857"/>
      <c r="J120" s="1857"/>
      <c r="K120" s="1858"/>
      <c r="L120" s="1858"/>
      <c r="M120" s="1858"/>
      <c r="N120" s="1858"/>
      <c r="O120" s="1858"/>
      <c r="P120" s="1860"/>
      <c r="Q120" s="1858"/>
      <c r="R120" s="1858"/>
      <c r="S120" s="1875"/>
      <c r="T120" s="1860"/>
      <c r="U120" s="1978"/>
      <c r="V120" s="1978"/>
      <c r="W120" s="1978"/>
      <c r="X120" s="1858"/>
      <c r="Y120" s="1858"/>
      <c r="Z120" s="1861"/>
    </row>
    <row r="121" spans="1:26" ht="16.5" customHeight="1">
      <c r="A121" s="1982">
        <v>116</v>
      </c>
      <c r="B121" s="2769"/>
      <c r="C121" s="2772"/>
      <c r="D121" s="2775"/>
      <c r="E121" s="1856"/>
      <c r="F121" s="1856"/>
      <c r="G121" s="1857"/>
      <c r="H121" s="1857"/>
      <c r="I121" s="1857"/>
      <c r="J121" s="1857"/>
      <c r="K121" s="1858"/>
      <c r="L121" s="1858"/>
      <c r="M121" s="1858"/>
      <c r="N121" s="1858"/>
      <c r="O121" s="1858"/>
      <c r="P121" s="1860"/>
      <c r="Q121" s="1858"/>
      <c r="R121" s="1858"/>
      <c r="S121" s="1875"/>
      <c r="T121" s="1860"/>
      <c r="U121" s="1978"/>
      <c r="V121" s="1978"/>
      <c r="W121" s="1978"/>
      <c r="X121" s="1858"/>
      <c r="Y121" s="1858"/>
      <c r="Z121" s="1861"/>
    </row>
    <row r="122" spans="1:26">
      <c r="A122" s="1982">
        <v>117</v>
      </c>
      <c r="B122" s="2769"/>
      <c r="C122" s="2772"/>
      <c r="D122" s="1999" t="s">
        <v>7250</v>
      </c>
      <c r="E122" s="1865"/>
      <c r="F122" s="1865"/>
      <c r="G122" s="1865"/>
      <c r="H122" s="1865"/>
      <c r="I122" s="1865"/>
      <c r="J122" s="1865"/>
      <c r="K122" s="1865"/>
      <c r="L122" s="1865"/>
      <c r="M122" s="1865"/>
      <c r="N122" s="1858">
        <f>SUM(N116:N121)</f>
        <v>0</v>
      </c>
      <c r="O122" s="1858">
        <f>SUM(O116:O121)</f>
        <v>0</v>
      </c>
      <c r="P122" s="1858">
        <f>SUM(P116:P121)</f>
        <v>0</v>
      </c>
      <c r="Q122" s="1865"/>
      <c r="R122" s="1858">
        <f>SUM(R116:R121)</f>
        <v>0</v>
      </c>
      <c r="S122" s="1865"/>
      <c r="T122" s="1865"/>
      <c r="U122" s="2001"/>
      <c r="V122" s="2001"/>
      <c r="W122" s="2001"/>
      <c r="X122" s="1865"/>
      <c r="Y122" s="1865"/>
      <c r="Z122" s="2059"/>
    </row>
    <row r="123" spans="1:26" ht="14.25" customHeight="1">
      <c r="A123" s="1982">
        <v>118</v>
      </c>
      <c r="B123" s="2769"/>
      <c r="C123" s="2772"/>
      <c r="D123" s="2775" t="s">
        <v>7267</v>
      </c>
      <c r="E123" s="1856"/>
      <c r="F123" s="1856"/>
      <c r="G123" s="1857"/>
      <c r="H123" s="1857"/>
      <c r="I123" s="1857"/>
      <c r="J123" s="1857"/>
      <c r="K123" s="1858"/>
      <c r="L123" s="1858"/>
      <c r="M123" s="1858"/>
      <c r="N123" s="1858"/>
      <c r="O123" s="1858"/>
      <c r="P123" s="1860"/>
      <c r="Q123" s="1858"/>
      <c r="R123" s="1858"/>
      <c r="S123" s="1875"/>
      <c r="T123" s="1860"/>
      <c r="U123" s="1978"/>
      <c r="V123" s="1978"/>
      <c r="W123" s="1978"/>
      <c r="X123" s="1858"/>
      <c r="Y123" s="1858"/>
      <c r="Z123" s="1861"/>
    </row>
    <row r="124" spans="1:26">
      <c r="A124" s="1982">
        <v>119</v>
      </c>
      <c r="B124" s="2769"/>
      <c r="C124" s="2772"/>
      <c r="D124" s="2775"/>
      <c r="E124" s="1856"/>
      <c r="F124" s="1856"/>
      <c r="G124" s="1857"/>
      <c r="H124" s="1857"/>
      <c r="I124" s="1857"/>
      <c r="J124" s="1857"/>
      <c r="K124" s="1858"/>
      <c r="L124" s="1858"/>
      <c r="M124" s="1858"/>
      <c r="N124" s="1858"/>
      <c r="O124" s="1858"/>
      <c r="P124" s="1860"/>
      <c r="Q124" s="1858"/>
      <c r="R124" s="1858"/>
      <c r="S124" s="1875"/>
      <c r="T124" s="1860"/>
      <c r="U124" s="1978"/>
      <c r="V124" s="1978"/>
      <c r="W124" s="1978"/>
      <c r="X124" s="1858"/>
      <c r="Y124" s="1858"/>
      <c r="Z124" s="1861"/>
    </row>
    <row r="125" spans="1:26">
      <c r="A125" s="1982">
        <v>120</v>
      </c>
      <c r="B125" s="2769"/>
      <c r="C125" s="2772"/>
      <c r="D125" s="2775"/>
      <c r="E125" s="1856"/>
      <c r="F125" s="1856"/>
      <c r="G125" s="1857"/>
      <c r="H125" s="1857"/>
      <c r="I125" s="1857"/>
      <c r="J125" s="1857"/>
      <c r="K125" s="1858"/>
      <c r="L125" s="1858"/>
      <c r="M125" s="1858"/>
      <c r="N125" s="1858"/>
      <c r="O125" s="1858"/>
      <c r="P125" s="1860"/>
      <c r="Q125" s="1858"/>
      <c r="R125" s="1858"/>
      <c r="S125" s="1875"/>
      <c r="T125" s="1860"/>
      <c r="U125" s="1978"/>
      <c r="V125" s="1978"/>
      <c r="W125" s="1978"/>
      <c r="X125" s="1858"/>
      <c r="Y125" s="1858"/>
      <c r="Z125" s="1861"/>
    </row>
    <row r="126" spans="1:26">
      <c r="A126" s="1982">
        <v>121</v>
      </c>
      <c r="B126" s="2769"/>
      <c r="C126" s="2772"/>
      <c r="D126" s="2775"/>
      <c r="E126" s="1856"/>
      <c r="F126" s="1856"/>
      <c r="G126" s="1857"/>
      <c r="H126" s="1857"/>
      <c r="I126" s="1857"/>
      <c r="J126" s="1857"/>
      <c r="K126" s="1858"/>
      <c r="L126" s="1858"/>
      <c r="M126" s="1858"/>
      <c r="N126" s="1858"/>
      <c r="O126" s="1858"/>
      <c r="P126" s="1860"/>
      <c r="Q126" s="1858"/>
      <c r="R126" s="1858"/>
      <c r="S126" s="1875"/>
      <c r="T126" s="1860"/>
      <c r="U126" s="1978"/>
      <c r="V126" s="1978"/>
      <c r="W126" s="1978"/>
      <c r="X126" s="1858"/>
      <c r="Y126" s="1858"/>
      <c r="Z126" s="1861"/>
    </row>
    <row r="127" spans="1:26">
      <c r="A127" s="1982">
        <v>122</v>
      </c>
      <c r="B127" s="2769"/>
      <c r="C127" s="2772"/>
      <c r="D127" s="2775"/>
      <c r="E127" s="1856"/>
      <c r="F127" s="1856"/>
      <c r="G127" s="1857"/>
      <c r="H127" s="1857"/>
      <c r="I127" s="1857"/>
      <c r="J127" s="1857"/>
      <c r="K127" s="1858"/>
      <c r="L127" s="1858"/>
      <c r="M127" s="1858"/>
      <c r="N127" s="1858"/>
      <c r="O127" s="1858"/>
      <c r="P127" s="1860"/>
      <c r="Q127" s="1858"/>
      <c r="R127" s="1858"/>
      <c r="S127" s="1875"/>
      <c r="T127" s="1860"/>
      <c r="U127" s="1978"/>
      <c r="V127" s="1978"/>
      <c r="W127" s="1978"/>
      <c r="X127" s="1858"/>
      <c r="Y127" s="1858"/>
      <c r="Z127" s="1861"/>
    </row>
    <row r="128" spans="1:26">
      <c r="A128" s="1982">
        <v>123</v>
      </c>
      <c r="B128" s="2769"/>
      <c r="C128" s="2772"/>
      <c r="D128" s="2775"/>
      <c r="E128" s="1856"/>
      <c r="F128" s="1856"/>
      <c r="G128" s="1857"/>
      <c r="H128" s="1857"/>
      <c r="I128" s="1857"/>
      <c r="J128" s="1857"/>
      <c r="K128" s="1858"/>
      <c r="L128" s="1858"/>
      <c r="M128" s="1858"/>
      <c r="N128" s="1858"/>
      <c r="O128" s="1858"/>
      <c r="P128" s="1860"/>
      <c r="Q128" s="1858"/>
      <c r="R128" s="1858"/>
      <c r="S128" s="1875"/>
      <c r="T128" s="1860"/>
      <c r="U128" s="1978"/>
      <c r="V128" s="1978"/>
      <c r="W128" s="1978"/>
      <c r="X128" s="1858"/>
      <c r="Y128" s="1858"/>
      <c r="Z128" s="1861"/>
    </row>
    <row r="129" spans="1:26" ht="17.25" thickBot="1">
      <c r="A129" s="2015">
        <v>124</v>
      </c>
      <c r="B129" s="2770"/>
      <c r="C129" s="2800"/>
      <c r="D129" s="1862" t="s">
        <v>5859</v>
      </c>
      <c r="E129" s="1878"/>
      <c r="F129" s="1878"/>
      <c r="G129" s="1879"/>
      <c r="H129" s="1879"/>
      <c r="I129" s="1879"/>
      <c r="J129" s="1879"/>
      <c r="K129" s="1880"/>
      <c r="L129" s="1880"/>
      <c r="M129" s="1880"/>
      <c r="N129" s="1881">
        <f>SUM(N123:N128)</f>
        <v>0</v>
      </c>
      <c r="O129" s="1881">
        <f>SUM(O123:O128)</f>
        <v>0</v>
      </c>
      <c r="P129" s="1881">
        <f>SUM(P123:P128)</f>
        <v>0</v>
      </c>
      <c r="Q129" s="1880"/>
      <c r="R129" s="1881">
        <f>SUM(R123:R128)</f>
        <v>0</v>
      </c>
      <c r="S129" s="1880"/>
      <c r="T129" s="1880"/>
      <c r="U129" s="2001"/>
      <c r="V129" s="2001"/>
      <c r="W129" s="2001"/>
      <c r="X129" s="1880"/>
      <c r="Y129" s="1880"/>
      <c r="Z129" s="2086"/>
    </row>
    <row r="130" spans="1:26" ht="17.25" thickBot="1">
      <c r="A130" s="2021">
        <v>125</v>
      </c>
      <c r="B130" s="2766" t="s">
        <v>7208</v>
      </c>
      <c r="C130" s="2767"/>
      <c r="D130" s="2767"/>
      <c r="E130" s="1884"/>
      <c r="F130" s="1884"/>
      <c r="G130" s="1885"/>
      <c r="H130" s="1885"/>
      <c r="I130" s="1885"/>
      <c r="J130" s="1885"/>
      <c r="K130" s="1886"/>
      <c r="L130" s="1886"/>
      <c r="M130" s="1886"/>
      <c r="N130" s="49">
        <f>N129+N122+N115+N108+N97+N86+N75+N64+N53+N42+N31+N18</f>
        <v>0</v>
      </c>
      <c r="O130" s="49">
        <f>O129+O122+O115+O108+O97+O86+O75+O64+O53+O42+O31+O18</f>
        <v>0</v>
      </c>
      <c r="P130" s="49">
        <f>P129+P122+P115+P108+P97+P86+P75+P64+P53+P42+P31+P18</f>
        <v>0</v>
      </c>
      <c r="Q130" s="49"/>
      <c r="R130" s="49">
        <f>R129+R122+R115+R108+R97+R86+R75+R64+R53+R42+R31+R18</f>
        <v>0</v>
      </c>
      <c r="S130" s="1886"/>
      <c r="T130" s="1888"/>
      <c r="U130" s="2027"/>
      <c r="V130" s="2027"/>
      <c r="W130" s="2027"/>
      <c r="X130" s="1886"/>
      <c r="Y130" s="1886"/>
      <c r="Z130" s="2087"/>
    </row>
    <row r="131" spans="1:26" ht="16.5" customHeight="1">
      <c r="A131" s="2088">
        <v>126</v>
      </c>
      <c r="B131" s="2768" t="s">
        <v>7209</v>
      </c>
      <c r="C131" s="2771" t="s">
        <v>7210</v>
      </c>
      <c r="D131" s="2794" t="s">
        <v>7280</v>
      </c>
      <c r="E131" s="1849"/>
      <c r="F131" s="1849"/>
      <c r="G131" s="1850"/>
      <c r="H131" s="1850"/>
      <c r="I131" s="1850"/>
      <c r="J131" s="1850"/>
      <c r="K131" s="1851"/>
      <c r="L131" s="1851"/>
      <c r="M131" s="1851"/>
      <c r="N131" s="1851"/>
      <c r="O131" s="1851"/>
      <c r="P131" s="1853"/>
      <c r="Q131" s="1851"/>
      <c r="R131" s="1851"/>
      <c r="S131" s="1890"/>
      <c r="T131" s="1891"/>
      <c r="U131" s="2013"/>
      <c r="V131" s="2013"/>
      <c r="W131" s="2014"/>
      <c r="X131" s="1851"/>
      <c r="Y131" s="1851"/>
      <c r="Z131" s="1854"/>
    </row>
    <row r="132" spans="1:26" ht="16.5" customHeight="1">
      <c r="A132" s="1982">
        <v>127</v>
      </c>
      <c r="B132" s="2792"/>
      <c r="C132" s="2772"/>
      <c r="D132" s="2775"/>
      <c r="E132" s="1856"/>
      <c r="F132" s="1856"/>
      <c r="G132" s="1857"/>
      <c r="H132" s="1857"/>
      <c r="I132" s="1857"/>
      <c r="J132" s="1857"/>
      <c r="K132" s="1858"/>
      <c r="L132" s="1858"/>
      <c r="M132" s="1858"/>
      <c r="N132" s="1858"/>
      <c r="O132" s="1858"/>
      <c r="P132" s="1860"/>
      <c r="Q132" s="1858"/>
      <c r="R132" s="1858"/>
      <c r="S132" s="1865"/>
      <c r="T132" s="1866"/>
      <c r="U132" s="2001"/>
      <c r="V132" s="2001"/>
      <c r="W132" s="1978"/>
      <c r="X132" s="1858"/>
      <c r="Y132" s="1858"/>
      <c r="Z132" s="1861"/>
    </row>
    <row r="133" spans="1:26" ht="16.5" customHeight="1">
      <c r="A133" s="1982">
        <v>128</v>
      </c>
      <c r="B133" s="2792"/>
      <c r="C133" s="2772"/>
      <c r="D133" s="2775"/>
      <c r="E133" s="1856"/>
      <c r="F133" s="1856"/>
      <c r="G133" s="1857"/>
      <c r="H133" s="1857"/>
      <c r="I133" s="1857"/>
      <c r="J133" s="1857"/>
      <c r="K133" s="1858"/>
      <c r="L133" s="1858"/>
      <c r="M133" s="1858"/>
      <c r="N133" s="1858"/>
      <c r="O133" s="1858"/>
      <c r="P133" s="1860"/>
      <c r="Q133" s="1858"/>
      <c r="R133" s="1858"/>
      <c r="S133" s="1865"/>
      <c r="T133" s="1866"/>
      <c r="U133" s="2001"/>
      <c r="V133" s="2001"/>
      <c r="W133" s="1978"/>
      <c r="X133" s="1858"/>
      <c r="Y133" s="1858"/>
      <c r="Z133" s="1861"/>
    </row>
    <row r="134" spans="1:26" ht="16.5" customHeight="1">
      <c r="A134" s="1982">
        <v>129</v>
      </c>
      <c r="B134" s="2792"/>
      <c r="C134" s="2772"/>
      <c r="D134" s="2775"/>
      <c r="E134" s="1856"/>
      <c r="F134" s="1856"/>
      <c r="G134" s="1857"/>
      <c r="H134" s="1857"/>
      <c r="I134" s="1857"/>
      <c r="J134" s="1857"/>
      <c r="K134" s="1858"/>
      <c r="L134" s="1858"/>
      <c r="M134" s="1858"/>
      <c r="N134" s="1858"/>
      <c r="O134" s="1858"/>
      <c r="P134" s="1860"/>
      <c r="Q134" s="1858"/>
      <c r="R134" s="1858"/>
      <c r="S134" s="1865"/>
      <c r="T134" s="1866"/>
      <c r="U134" s="2001"/>
      <c r="V134" s="2001"/>
      <c r="W134" s="1978"/>
      <c r="X134" s="1858"/>
      <c r="Y134" s="1858"/>
      <c r="Z134" s="1861"/>
    </row>
    <row r="135" spans="1:26" ht="16.5" customHeight="1">
      <c r="A135" s="1982">
        <v>130</v>
      </c>
      <c r="B135" s="2792"/>
      <c r="C135" s="2772"/>
      <c r="D135" s="2775"/>
      <c r="E135" s="1856"/>
      <c r="F135" s="1856"/>
      <c r="G135" s="1857"/>
      <c r="H135" s="1857"/>
      <c r="I135" s="1857"/>
      <c r="J135" s="1857"/>
      <c r="K135" s="1858"/>
      <c r="L135" s="1858"/>
      <c r="M135" s="1858"/>
      <c r="N135" s="1858"/>
      <c r="O135" s="1858"/>
      <c r="P135" s="1860"/>
      <c r="Q135" s="1858"/>
      <c r="R135" s="1858"/>
      <c r="S135" s="1865"/>
      <c r="T135" s="1866"/>
      <c r="U135" s="2001"/>
      <c r="V135" s="2001"/>
      <c r="W135" s="1978"/>
      <c r="X135" s="1858"/>
      <c r="Y135" s="1858"/>
      <c r="Z135" s="1861"/>
    </row>
    <row r="136" spans="1:26" ht="16.5" customHeight="1">
      <c r="A136" s="1982">
        <v>131</v>
      </c>
      <c r="B136" s="2792"/>
      <c r="C136" s="2772"/>
      <c r="D136" s="2775"/>
      <c r="E136" s="1856"/>
      <c r="F136" s="1856"/>
      <c r="G136" s="1857"/>
      <c r="H136" s="1857"/>
      <c r="I136" s="1857"/>
      <c r="J136" s="1857"/>
      <c r="K136" s="1858"/>
      <c r="L136" s="1858"/>
      <c r="M136" s="1858"/>
      <c r="N136" s="1858"/>
      <c r="O136" s="1858"/>
      <c r="P136" s="1860"/>
      <c r="Q136" s="1858"/>
      <c r="R136" s="1858"/>
      <c r="S136" s="1865"/>
      <c r="T136" s="1866"/>
      <c r="U136" s="2001"/>
      <c r="V136" s="2001"/>
      <c r="W136" s="1978"/>
      <c r="X136" s="1858"/>
      <c r="Y136" s="1858"/>
      <c r="Z136" s="1861"/>
    </row>
    <row r="137" spans="1:26" ht="16.5" customHeight="1">
      <c r="A137" s="1982">
        <v>132</v>
      </c>
      <c r="B137" s="2792"/>
      <c r="C137" s="2772"/>
      <c r="D137" s="2063" t="s">
        <v>7250</v>
      </c>
      <c r="E137" s="1865"/>
      <c r="F137" s="1865"/>
      <c r="G137" s="1865"/>
      <c r="H137" s="1865"/>
      <c r="I137" s="1865"/>
      <c r="J137" s="1865"/>
      <c r="K137" s="1865"/>
      <c r="L137" s="1865"/>
      <c r="M137" s="1865"/>
      <c r="N137" s="1858">
        <f>SUM(N131:N136)</f>
        <v>0</v>
      </c>
      <c r="O137" s="1858">
        <f>SUM(O131:O136)</f>
        <v>0</v>
      </c>
      <c r="P137" s="1858">
        <f>SUM(P131:P136)</f>
        <v>0</v>
      </c>
      <c r="Q137" s="1865"/>
      <c r="R137" s="1858">
        <f>SUM(R131:R136)</f>
        <v>0</v>
      </c>
      <c r="S137" s="1865"/>
      <c r="T137" s="1866"/>
      <c r="U137" s="2001"/>
      <c r="V137" s="2001"/>
      <c r="W137" s="1978"/>
      <c r="X137" s="1865"/>
      <c r="Y137" s="1865"/>
      <c r="Z137" s="2059"/>
    </row>
    <row r="138" spans="1:26" ht="16.5" customHeight="1">
      <c r="A138" s="1982">
        <v>133</v>
      </c>
      <c r="B138" s="2792"/>
      <c r="C138" s="2772"/>
      <c r="D138" s="2775" t="s">
        <v>7281</v>
      </c>
      <c r="E138" s="1856"/>
      <c r="F138" s="1856"/>
      <c r="G138" s="1857"/>
      <c r="H138" s="1857"/>
      <c r="I138" s="1857"/>
      <c r="J138" s="1857"/>
      <c r="K138" s="1858"/>
      <c r="L138" s="1858"/>
      <c r="M138" s="1858"/>
      <c r="N138" s="1858"/>
      <c r="O138" s="1858"/>
      <c r="P138" s="1860"/>
      <c r="Q138" s="1858"/>
      <c r="R138" s="1858"/>
      <c r="S138" s="1865"/>
      <c r="T138" s="1866"/>
      <c r="U138" s="2001"/>
      <c r="V138" s="2001"/>
      <c r="W138" s="1978"/>
      <c r="X138" s="1858"/>
      <c r="Y138" s="1858"/>
      <c r="Z138" s="1861"/>
    </row>
    <row r="139" spans="1:26" ht="16.5" customHeight="1">
      <c r="A139" s="1982">
        <v>134</v>
      </c>
      <c r="B139" s="2792"/>
      <c r="C139" s="2772"/>
      <c r="D139" s="2775"/>
      <c r="E139" s="1856"/>
      <c r="F139" s="1856"/>
      <c r="G139" s="1857"/>
      <c r="H139" s="1857"/>
      <c r="I139" s="1857"/>
      <c r="J139" s="1857"/>
      <c r="K139" s="1858"/>
      <c r="L139" s="1858"/>
      <c r="M139" s="1858"/>
      <c r="N139" s="1858"/>
      <c r="O139" s="1858"/>
      <c r="P139" s="1860"/>
      <c r="Q139" s="1858"/>
      <c r="R139" s="1858"/>
      <c r="S139" s="1865"/>
      <c r="T139" s="1866"/>
      <c r="U139" s="2001"/>
      <c r="V139" s="2001"/>
      <c r="W139" s="1978"/>
      <c r="X139" s="1858"/>
      <c r="Y139" s="1858"/>
      <c r="Z139" s="1861"/>
    </row>
    <row r="140" spans="1:26" ht="16.5" customHeight="1">
      <c r="A140" s="1982">
        <v>135</v>
      </c>
      <c r="B140" s="2792"/>
      <c r="C140" s="2772"/>
      <c r="D140" s="2775"/>
      <c r="E140" s="1856"/>
      <c r="F140" s="1856"/>
      <c r="G140" s="1857"/>
      <c r="H140" s="1857"/>
      <c r="I140" s="1857"/>
      <c r="J140" s="1857"/>
      <c r="K140" s="1858"/>
      <c r="L140" s="1858"/>
      <c r="M140" s="1858"/>
      <c r="N140" s="1858"/>
      <c r="O140" s="1858"/>
      <c r="P140" s="1860"/>
      <c r="Q140" s="1858"/>
      <c r="R140" s="1858"/>
      <c r="S140" s="1865"/>
      <c r="T140" s="1866"/>
      <c r="U140" s="2001"/>
      <c r="V140" s="2001"/>
      <c r="W140" s="1978"/>
      <c r="X140" s="1858"/>
      <c r="Y140" s="1858"/>
      <c r="Z140" s="1861"/>
    </row>
    <row r="141" spans="1:26" ht="16.5" customHeight="1">
      <c r="A141" s="1982">
        <v>136</v>
      </c>
      <c r="B141" s="2792"/>
      <c r="C141" s="2772"/>
      <c r="D141" s="2775"/>
      <c r="E141" s="1856"/>
      <c r="F141" s="1856"/>
      <c r="G141" s="1857"/>
      <c r="H141" s="1857"/>
      <c r="I141" s="1857"/>
      <c r="J141" s="1857"/>
      <c r="K141" s="1858"/>
      <c r="L141" s="1858"/>
      <c r="M141" s="1858"/>
      <c r="N141" s="1858"/>
      <c r="O141" s="1858"/>
      <c r="P141" s="1860"/>
      <c r="Q141" s="1858"/>
      <c r="R141" s="1858"/>
      <c r="S141" s="1865"/>
      <c r="T141" s="1866"/>
      <c r="U141" s="2001"/>
      <c r="V141" s="2001"/>
      <c r="W141" s="1978"/>
      <c r="X141" s="1858"/>
      <c r="Y141" s="1858"/>
      <c r="Z141" s="1861"/>
    </row>
    <row r="142" spans="1:26">
      <c r="A142" s="1982">
        <v>137</v>
      </c>
      <c r="B142" s="2792"/>
      <c r="C142" s="2772"/>
      <c r="D142" s="2775"/>
      <c r="E142" s="1856"/>
      <c r="F142" s="1856"/>
      <c r="G142" s="1857"/>
      <c r="H142" s="1857"/>
      <c r="I142" s="1857"/>
      <c r="J142" s="1857"/>
      <c r="K142" s="1858"/>
      <c r="L142" s="1858"/>
      <c r="M142" s="1858"/>
      <c r="N142" s="1858"/>
      <c r="O142" s="1858"/>
      <c r="P142" s="1860"/>
      <c r="Q142" s="1858"/>
      <c r="R142" s="1858"/>
      <c r="S142" s="1865"/>
      <c r="T142" s="1866"/>
      <c r="U142" s="2001"/>
      <c r="V142" s="2001"/>
      <c r="W142" s="1978"/>
      <c r="X142" s="1858"/>
      <c r="Y142" s="1858"/>
      <c r="Z142" s="1861"/>
    </row>
    <row r="143" spans="1:26">
      <c r="A143" s="1982">
        <v>138</v>
      </c>
      <c r="B143" s="2792"/>
      <c r="C143" s="2772"/>
      <c r="D143" s="2775"/>
      <c r="E143" s="1856"/>
      <c r="F143" s="1856"/>
      <c r="G143" s="1857"/>
      <c r="H143" s="1857"/>
      <c r="I143" s="1857"/>
      <c r="J143" s="1857"/>
      <c r="K143" s="1858"/>
      <c r="L143" s="1858"/>
      <c r="M143" s="1858"/>
      <c r="N143" s="1858"/>
      <c r="O143" s="1858"/>
      <c r="P143" s="1860"/>
      <c r="Q143" s="1858"/>
      <c r="R143" s="1858"/>
      <c r="S143" s="1865"/>
      <c r="T143" s="1866"/>
      <c r="U143" s="2001"/>
      <c r="V143" s="2001"/>
      <c r="W143" s="1978"/>
      <c r="X143" s="1858"/>
      <c r="Y143" s="1858"/>
      <c r="Z143" s="1861"/>
    </row>
    <row r="144" spans="1:26" ht="17.25" thickBot="1">
      <c r="A144" s="1982">
        <v>139</v>
      </c>
      <c r="B144" s="2792"/>
      <c r="C144" s="2773"/>
      <c r="D144" s="1964" t="s">
        <v>5859</v>
      </c>
      <c r="E144" s="1870"/>
      <c r="F144" s="1870"/>
      <c r="G144" s="1870"/>
      <c r="H144" s="1870"/>
      <c r="I144" s="1870"/>
      <c r="J144" s="1870"/>
      <c r="K144" s="1870"/>
      <c r="L144" s="1870"/>
      <c r="M144" s="1870"/>
      <c r="N144" s="1869">
        <f>SUM(N138:N143)</f>
        <v>0</v>
      </c>
      <c r="O144" s="1869">
        <f>SUM(O138:O143)</f>
        <v>0</v>
      </c>
      <c r="P144" s="1869">
        <f>SUM(P138:P143)</f>
        <v>0</v>
      </c>
      <c r="Q144" s="1870"/>
      <c r="R144" s="1869">
        <f>SUM(R138:R143)</f>
        <v>0</v>
      </c>
      <c r="S144" s="1870"/>
      <c r="T144" s="1894"/>
      <c r="U144" s="1980"/>
      <c r="V144" s="1980"/>
      <c r="W144" s="2031"/>
      <c r="X144" s="1870"/>
      <c r="Y144" s="1870"/>
      <c r="Z144" s="2058"/>
    </row>
    <row r="145" spans="1:26" ht="16.5" customHeight="1">
      <c r="A145" s="1982">
        <v>140</v>
      </c>
      <c r="B145" s="2792"/>
      <c r="C145" s="2795" t="s">
        <v>7205</v>
      </c>
      <c r="D145" s="2798" t="s">
        <v>7213</v>
      </c>
      <c r="E145" s="1849"/>
      <c r="F145" s="1849"/>
      <c r="G145" s="1850"/>
      <c r="H145" s="1850"/>
      <c r="I145" s="1850"/>
      <c r="J145" s="1850"/>
      <c r="K145" s="1851"/>
      <c r="L145" s="1851"/>
      <c r="M145" s="1851"/>
      <c r="N145" s="1851"/>
      <c r="O145" s="1851"/>
      <c r="P145" s="1853"/>
      <c r="Q145" s="1851"/>
      <c r="R145" s="1851"/>
      <c r="S145" s="1895"/>
      <c r="T145" s="1891"/>
      <c r="U145" s="2032"/>
      <c r="V145" s="2032"/>
      <c r="W145" s="2014"/>
      <c r="X145" s="1851"/>
      <c r="Y145" s="1851"/>
      <c r="Z145" s="1854"/>
    </row>
    <row r="146" spans="1:26">
      <c r="A146" s="1982">
        <v>141</v>
      </c>
      <c r="B146" s="2792"/>
      <c r="C146" s="2796"/>
      <c r="D146" s="2799"/>
      <c r="E146" s="1856"/>
      <c r="F146" s="1856"/>
      <c r="G146" s="1857"/>
      <c r="H146" s="1857"/>
      <c r="I146" s="1857"/>
      <c r="J146" s="1857"/>
      <c r="K146" s="1858"/>
      <c r="L146" s="1858"/>
      <c r="M146" s="1858"/>
      <c r="N146" s="1858"/>
      <c r="O146" s="1858"/>
      <c r="P146" s="1860"/>
      <c r="Q146" s="1860"/>
      <c r="R146" s="1858"/>
      <c r="S146" s="1865"/>
      <c r="T146" s="1896"/>
      <c r="U146" s="2001"/>
      <c r="V146" s="2001"/>
      <c r="W146" s="2033"/>
      <c r="X146" s="1858"/>
      <c r="Y146" s="1858"/>
      <c r="Z146" s="1861"/>
    </row>
    <row r="147" spans="1:26">
      <c r="A147" s="1982">
        <v>142</v>
      </c>
      <c r="B147" s="2792"/>
      <c r="C147" s="2796"/>
      <c r="D147" s="2799"/>
      <c r="E147" s="1856"/>
      <c r="F147" s="1856"/>
      <c r="G147" s="1857"/>
      <c r="H147" s="1857"/>
      <c r="I147" s="1857"/>
      <c r="J147" s="1857"/>
      <c r="K147" s="1858"/>
      <c r="L147" s="1858"/>
      <c r="M147" s="1858"/>
      <c r="N147" s="1858"/>
      <c r="O147" s="1858"/>
      <c r="P147" s="1860"/>
      <c r="Q147" s="1860"/>
      <c r="R147" s="1858"/>
      <c r="S147" s="1865"/>
      <c r="T147" s="1896"/>
      <c r="U147" s="2001"/>
      <c r="V147" s="2001"/>
      <c r="W147" s="2033"/>
      <c r="X147" s="1858"/>
      <c r="Y147" s="1858"/>
      <c r="Z147" s="1861"/>
    </row>
    <row r="148" spans="1:26">
      <c r="A148" s="1982">
        <v>143</v>
      </c>
      <c r="B148" s="2792"/>
      <c r="C148" s="2796"/>
      <c r="D148" s="2799"/>
      <c r="E148" s="1856"/>
      <c r="F148" s="1856"/>
      <c r="G148" s="1857"/>
      <c r="H148" s="1857"/>
      <c r="I148" s="1857"/>
      <c r="J148" s="1857"/>
      <c r="K148" s="1858"/>
      <c r="L148" s="1858"/>
      <c r="M148" s="1858"/>
      <c r="N148" s="1858"/>
      <c r="O148" s="1858"/>
      <c r="P148" s="1860"/>
      <c r="Q148" s="1860"/>
      <c r="R148" s="1858"/>
      <c r="S148" s="1865"/>
      <c r="T148" s="1896"/>
      <c r="U148" s="2001"/>
      <c r="V148" s="2001"/>
      <c r="W148" s="2033"/>
      <c r="X148" s="1858"/>
      <c r="Y148" s="1858"/>
      <c r="Z148" s="1861"/>
    </row>
    <row r="149" spans="1:26">
      <c r="A149" s="1982">
        <v>144</v>
      </c>
      <c r="B149" s="2792"/>
      <c r="C149" s="2796"/>
      <c r="D149" s="2799"/>
      <c r="E149" s="1856"/>
      <c r="F149" s="1856"/>
      <c r="G149" s="1857"/>
      <c r="H149" s="1857"/>
      <c r="I149" s="1857"/>
      <c r="J149" s="1857"/>
      <c r="K149" s="1858"/>
      <c r="L149" s="1858"/>
      <c r="M149" s="1858"/>
      <c r="N149" s="1858"/>
      <c r="O149" s="1858"/>
      <c r="P149" s="1860"/>
      <c r="Q149" s="1860"/>
      <c r="R149" s="1858"/>
      <c r="S149" s="1865"/>
      <c r="T149" s="1896"/>
      <c r="U149" s="2001"/>
      <c r="V149" s="2001"/>
      <c r="W149" s="2033"/>
      <c r="X149" s="1858"/>
      <c r="Y149" s="1858"/>
      <c r="Z149" s="1861"/>
    </row>
    <row r="150" spans="1:26">
      <c r="A150" s="1982">
        <v>145</v>
      </c>
      <c r="B150" s="2792"/>
      <c r="C150" s="2796"/>
      <c r="D150" s="2799"/>
      <c r="E150" s="1856"/>
      <c r="F150" s="1856"/>
      <c r="G150" s="1857"/>
      <c r="H150" s="1857"/>
      <c r="I150" s="1857"/>
      <c r="J150" s="1857"/>
      <c r="K150" s="1858"/>
      <c r="L150" s="1858"/>
      <c r="M150" s="1858"/>
      <c r="N150" s="1858"/>
      <c r="O150" s="1858"/>
      <c r="P150" s="1860"/>
      <c r="Q150" s="1860"/>
      <c r="R150" s="1858"/>
      <c r="S150" s="1865"/>
      <c r="T150" s="1896"/>
      <c r="U150" s="2001"/>
      <c r="V150" s="2001"/>
      <c r="W150" s="2033"/>
      <c r="X150" s="1858"/>
      <c r="Y150" s="1858"/>
      <c r="Z150" s="1861"/>
    </row>
    <row r="151" spans="1:26">
      <c r="A151" s="1982">
        <v>146</v>
      </c>
      <c r="B151" s="2792"/>
      <c r="C151" s="2796"/>
      <c r="D151" s="1892" t="s">
        <v>5859</v>
      </c>
      <c r="E151" s="1865"/>
      <c r="F151" s="1865"/>
      <c r="G151" s="1865"/>
      <c r="H151" s="1865"/>
      <c r="I151" s="1865"/>
      <c r="J151" s="1865"/>
      <c r="K151" s="1865"/>
      <c r="L151" s="1865"/>
      <c r="M151" s="1865"/>
      <c r="N151" s="1858">
        <f>SUM(N145:N150)</f>
        <v>0</v>
      </c>
      <c r="O151" s="1858">
        <f>SUM(O145:O150)</f>
        <v>0</v>
      </c>
      <c r="P151" s="1858">
        <f>SUM(P145:P150)</f>
        <v>0</v>
      </c>
      <c r="Q151" s="1865"/>
      <c r="R151" s="1858">
        <f>SUM(R145:R150)</f>
        <v>0</v>
      </c>
      <c r="S151" s="1865"/>
      <c r="T151" s="1896"/>
      <c r="U151" s="2001"/>
      <c r="V151" s="2001"/>
      <c r="W151" s="2033"/>
      <c r="X151" s="1865"/>
      <c r="Y151" s="1865"/>
      <c r="Z151" s="2059"/>
    </row>
    <row r="152" spans="1:26" ht="17.649999999999999" customHeight="1">
      <c r="A152" s="1982">
        <v>147</v>
      </c>
      <c r="B152" s="2792"/>
      <c r="C152" s="2796"/>
      <c r="D152" s="2785" t="s">
        <v>7280</v>
      </c>
      <c r="E152" s="1856"/>
      <c r="F152" s="1856"/>
      <c r="G152" s="1857"/>
      <c r="H152" s="1857"/>
      <c r="I152" s="1857"/>
      <c r="J152" s="1857"/>
      <c r="K152" s="1858"/>
      <c r="L152" s="1858"/>
      <c r="M152" s="1858"/>
      <c r="N152" s="1858"/>
      <c r="O152" s="1858"/>
      <c r="P152" s="1860"/>
      <c r="Q152" s="1860"/>
      <c r="R152" s="1858"/>
      <c r="S152" s="1865"/>
      <c r="T152" s="1896"/>
      <c r="U152" s="2001"/>
      <c r="V152" s="2001"/>
      <c r="W152" s="2033"/>
      <c r="X152" s="1858"/>
      <c r="Y152" s="1858"/>
      <c r="Z152" s="1861"/>
    </row>
    <row r="153" spans="1:26">
      <c r="A153" s="1982">
        <v>148</v>
      </c>
      <c r="B153" s="2792"/>
      <c r="C153" s="2796"/>
      <c r="D153" s="2785"/>
      <c r="E153" s="1856"/>
      <c r="F153" s="1856"/>
      <c r="G153" s="1857"/>
      <c r="H153" s="1857"/>
      <c r="I153" s="1857"/>
      <c r="J153" s="1857"/>
      <c r="K153" s="1858"/>
      <c r="L153" s="1858"/>
      <c r="M153" s="1858"/>
      <c r="N153" s="1858"/>
      <c r="O153" s="1858"/>
      <c r="P153" s="1860"/>
      <c r="Q153" s="1860"/>
      <c r="R153" s="1858"/>
      <c r="S153" s="1865"/>
      <c r="T153" s="1896"/>
      <c r="U153" s="2001"/>
      <c r="V153" s="2001"/>
      <c r="W153" s="2033"/>
      <c r="X153" s="1858"/>
      <c r="Y153" s="1858"/>
      <c r="Z153" s="1861"/>
    </row>
    <row r="154" spans="1:26">
      <c r="A154" s="1982">
        <v>149</v>
      </c>
      <c r="B154" s="2792"/>
      <c r="C154" s="2796"/>
      <c r="D154" s="2785"/>
      <c r="E154" s="1856"/>
      <c r="F154" s="1856"/>
      <c r="G154" s="1857"/>
      <c r="H154" s="1857"/>
      <c r="I154" s="1857"/>
      <c r="J154" s="1857"/>
      <c r="K154" s="1858"/>
      <c r="L154" s="1858"/>
      <c r="M154" s="1858"/>
      <c r="N154" s="1858"/>
      <c r="O154" s="1858"/>
      <c r="P154" s="1860"/>
      <c r="Q154" s="1860"/>
      <c r="R154" s="1858"/>
      <c r="S154" s="1865"/>
      <c r="T154" s="1896"/>
      <c r="U154" s="2001"/>
      <c r="V154" s="2001"/>
      <c r="W154" s="2033"/>
      <c r="X154" s="1858"/>
      <c r="Y154" s="1858"/>
      <c r="Z154" s="1861"/>
    </row>
    <row r="155" spans="1:26">
      <c r="A155" s="1982">
        <v>150</v>
      </c>
      <c r="B155" s="2792"/>
      <c r="C155" s="2796"/>
      <c r="D155" s="2785"/>
      <c r="E155" s="1856"/>
      <c r="F155" s="1856"/>
      <c r="G155" s="1857"/>
      <c r="H155" s="1857"/>
      <c r="I155" s="1857"/>
      <c r="J155" s="1857"/>
      <c r="K155" s="1858"/>
      <c r="L155" s="1858"/>
      <c r="M155" s="1858"/>
      <c r="N155" s="1858"/>
      <c r="O155" s="1858"/>
      <c r="P155" s="1860"/>
      <c r="Q155" s="1860"/>
      <c r="R155" s="1858"/>
      <c r="S155" s="1865"/>
      <c r="T155" s="1896"/>
      <c r="U155" s="2001"/>
      <c r="V155" s="2001"/>
      <c r="W155" s="2033"/>
      <c r="X155" s="1858"/>
      <c r="Y155" s="1858"/>
      <c r="Z155" s="1861"/>
    </row>
    <row r="156" spans="1:26">
      <c r="A156" s="1982">
        <v>151</v>
      </c>
      <c r="B156" s="2792"/>
      <c r="C156" s="2796"/>
      <c r="D156" s="2785"/>
      <c r="E156" s="1856"/>
      <c r="F156" s="1856"/>
      <c r="G156" s="1857"/>
      <c r="H156" s="1857"/>
      <c r="I156" s="1857"/>
      <c r="J156" s="1857"/>
      <c r="K156" s="1858"/>
      <c r="L156" s="1858"/>
      <c r="M156" s="1858"/>
      <c r="N156" s="1858"/>
      <c r="O156" s="1858"/>
      <c r="P156" s="1860"/>
      <c r="Q156" s="1860"/>
      <c r="R156" s="1858"/>
      <c r="S156" s="1865"/>
      <c r="T156" s="1896"/>
      <c r="U156" s="2001"/>
      <c r="V156" s="2001"/>
      <c r="W156" s="2033"/>
      <c r="X156" s="1858"/>
      <c r="Y156" s="1858"/>
      <c r="Z156" s="1861"/>
    </row>
    <row r="157" spans="1:26">
      <c r="A157" s="1982">
        <v>152</v>
      </c>
      <c r="B157" s="2792"/>
      <c r="C157" s="2796"/>
      <c r="D157" s="2785"/>
      <c r="E157" s="1856"/>
      <c r="F157" s="1856"/>
      <c r="G157" s="1857"/>
      <c r="H157" s="1857"/>
      <c r="I157" s="1857"/>
      <c r="J157" s="1857"/>
      <c r="K157" s="1858"/>
      <c r="L157" s="1858"/>
      <c r="M157" s="1858"/>
      <c r="N157" s="1858"/>
      <c r="O157" s="1858"/>
      <c r="P157" s="1860"/>
      <c r="Q157" s="1860"/>
      <c r="R157" s="1858"/>
      <c r="S157" s="1865"/>
      <c r="T157" s="1896"/>
      <c r="U157" s="2001"/>
      <c r="V157" s="2001"/>
      <c r="W157" s="2033"/>
      <c r="X157" s="1858"/>
      <c r="Y157" s="1858"/>
      <c r="Z157" s="1861"/>
    </row>
    <row r="158" spans="1:26">
      <c r="A158" s="1982">
        <v>153</v>
      </c>
      <c r="B158" s="2792"/>
      <c r="C158" s="2796"/>
      <c r="D158" s="2063" t="s">
        <v>7250</v>
      </c>
      <c r="E158" s="1865"/>
      <c r="F158" s="1865"/>
      <c r="G158" s="1865"/>
      <c r="H158" s="1865"/>
      <c r="I158" s="1865"/>
      <c r="J158" s="1865"/>
      <c r="K158" s="1865"/>
      <c r="L158" s="1865"/>
      <c r="M158" s="1865"/>
      <c r="N158" s="1858">
        <f>SUM(N152:N157)</f>
        <v>0</v>
      </c>
      <c r="O158" s="1858">
        <f>SUM(O152:O157)</f>
        <v>0</v>
      </c>
      <c r="P158" s="1858">
        <f>SUM(P152:P157)</f>
        <v>0</v>
      </c>
      <c r="Q158" s="1865"/>
      <c r="R158" s="1858">
        <f>SUM(R152:R157)</f>
        <v>0</v>
      </c>
      <c r="S158" s="1865"/>
      <c r="T158" s="1896"/>
      <c r="U158" s="2001"/>
      <c r="V158" s="2001"/>
      <c r="W158" s="2033"/>
      <c r="X158" s="1865"/>
      <c r="Y158" s="1865"/>
      <c r="Z158" s="2059"/>
    </row>
    <row r="159" spans="1:26" ht="16.5" customHeight="1">
      <c r="A159" s="1982">
        <v>154</v>
      </c>
      <c r="B159" s="2792"/>
      <c r="C159" s="2796"/>
      <c r="D159" s="2785" t="s">
        <v>7281</v>
      </c>
      <c r="E159" s="1856"/>
      <c r="F159" s="1856"/>
      <c r="G159" s="1857"/>
      <c r="H159" s="1857"/>
      <c r="I159" s="1857"/>
      <c r="J159" s="1857"/>
      <c r="K159" s="1858"/>
      <c r="L159" s="1858"/>
      <c r="M159" s="1858"/>
      <c r="N159" s="1858"/>
      <c r="O159" s="1858"/>
      <c r="P159" s="1860"/>
      <c r="Q159" s="1860"/>
      <c r="R159" s="1858"/>
      <c r="S159" s="1865"/>
      <c r="T159" s="1896"/>
      <c r="U159" s="2001"/>
      <c r="V159" s="2001"/>
      <c r="W159" s="2033"/>
      <c r="X159" s="1858"/>
      <c r="Y159" s="1858"/>
      <c r="Z159" s="1861"/>
    </row>
    <row r="160" spans="1:26" ht="15.75" customHeight="1">
      <c r="A160" s="1982">
        <v>155</v>
      </c>
      <c r="B160" s="2792"/>
      <c r="C160" s="2796"/>
      <c r="D160" s="2785"/>
      <c r="E160" s="1856"/>
      <c r="F160" s="1856"/>
      <c r="G160" s="1857"/>
      <c r="H160" s="1857"/>
      <c r="I160" s="1857"/>
      <c r="J160" s="1857"/>
      <c r="K160" s="1858"/>
      <c r="L160" s="1858"/>
      <c r="M160" s="1858"/>
      <c r="N160" s="1858"/>
      <c r="O160" s="1858"/>
      <c r="P160" s="1860"/>
      <c r="Q160" s="1858"/>
      <c r="R160" s="1858"/>
      <c r="S160" s="1865"/>
      <c r="T160" s="1866"/>
      <c r="U160" s="2001"/>
      <c r="V160" s="2001"/>
      <c r="W160" s="1978"/>
      <c r="X160" s="1858"/>
      <c r="Y160" s="1858"/>
      <c r="Z160" s="1861"/>
    </row>
    <row r="161" spans="1:26" ht="15.75" customHeight="1">
      <c r="A161" s="1982">
        <v>156</v>
      </c>
      <c r="B161" s="2792"/>
      <c r="C161" s="2796"/>
      <c r="D161" s="2785"/>
      <c r="E161" s="1856"/>
      <c r="F161" s="1856"/>
      <c r="G161" s="1857"/>
      <c r="H161" s="1857"/>
      <c r="I161" s="1857"/>
      <c r="J161" s="1857"/>
      <c r="K161" s="1858"/>
      <c r="L161" s="1858"/>
      <c r="M161" s="1858"/>
      <c r="N161" s="1858"/>
      <c r="O161" s="1858"/>
      <c r="P161" s="1860"/>
      <c r="Q161" s="1858"/>
      <c r="R161" s="1858"/>
      <c r="S161" s="1865"/>
      <c r="T161" s="1866"/>
      <c r="U161" s="2001"/>
      <c r="V161" s="2001"/>
      <c r="W161" s="1978"/>
      <c r="X161" s="1858"/>
      <c r="Y161" s="1858"/>
      <c r="Z161" s="1861"/>
    </row>
    <row r="162" spans="1:26" ht="16.5" customHeight="1">
      <c r="A162" s="1982">
        <v>157</v>
      </c>
      <c r="B162" s="2792"/>
      <c r="C162" s="2796"/>
      <c r="D162" s="2785"/>
      <c r="E162" s="1856"/>
      <c r="F162" s="1856"/>
      <c r="G162" s="1857"/>
      <c r="H162" s="1857"/>
      <c r="I162" s="1857"/>
      <c r="J162" s="1857"/>
      <c r="K162" s="1858"/>
      <c r="L162" s="1858"/>
      <c r="M162" s="1858"/>
      <c r="N162" s="1858"/>
      <c r="O162" s="1858"/>
      <c r="P162" s="1860"/>
      <c r="Q162" s="1858"/>
      <c r="R162" s="1858"/>
      <c r="S162" s="1865"/>
      <c r="T162" s="1866"/>
      <c r="U162" s="2001"/>
      <c r="V162" s="2001"/>
      <c r="W162" s="1978"/>
      <c r="X162" s="1858"/>
      <c r="Y162" s="1858"/>
      <c r="Z162" s="1861"/>
    </row>
    <row r="163" spans="1:26">
      <c r="A163" s="1982">
        <v>158</v>
      </c>
      <c r="B163" s="2792"/>
      <c r="C163" s="2796"/>
      <c r="D163" s="2785"/>
      <c r="E163" s="1856"/>
      <c r="F163" s="1856"/>
      <c r="G163" s="1857"/>
      <c r="H163" s="1857"/>
      <c r="I163" s="1857"/>
      <c r="J163" s="1857"/>
      <c r="K163" s="1858"/>
      <c r="L163" s="1858"/>
      <c r="M163" s="1858"/>
      <c r="N163" s="1858"/>
      <c r="O163" s="1858"/>
      <c r="P163" s="1860"/>
      <c r="Q163" s="1858"/>
      <c r="R163" s="1858"/>
      <c r="S163" s="1865"/>
      <c r="T163" s="1866"/>
      <c r="U163" s="2001"/>
      <c r="V163" s="2001"/>
      <c r="W163" s="1978"/>
      <c r="X163" s="1858"/>
      <c r="Y163" s="1858"/>
      <c r="Z163" s="1861"/>
    </row>
    <row r="164" spans="1:26">
      <c r="A164" s="1982">
        <v>159</v>
      </c>
      <c r="B164" s="2792"/>
      <c r="C164" s="2796"/>
      <c r="D164" s="2785"/>
      <c r="E164" s="1856"/>
      <c r="F164" s="1856"/>
      <c r="G164" s="1857"/>
      <c r="H164" s="1857"/>
      <c r="I164" s="1857"/>
      <c r="J164" s="1857"/>
      <c r="K164" s="1858"/>
      <c r="L164" s="1858"/>
      <c r="M164" s="1858"/>
      <c r="N164" s="1858"/>
      <c r="O164" s="1858"/>
      <c r="P164" s="1860"/>
      <c r="Q164" s="1858"/>
      <c r="R164" s="1858"/>
      <c r="S164" s="1865"/>
      <c r="T164" s="1866"/>
      <c r="U164" s="2001"/>
      <c r="V164" s="2001"/>
      <c r="W164" s="1978"/>
      <c r="X164" s="1858"/>
      <c r="Y164" s="1858"/>
      <c r="Z164" s="1861"/>
    </row>
    <row r="165" spans="1:26" ht="17.25" thickBot="1">
      <c r="A165" s="1982">
        <v>160</v>
      </c>
      <c r="B165" s="2792"/>
      <c r="C165" s="2797"/>
      <c r="D165" s="1964" t="s">
        <v>5859</v>
      </c>
      <c r="E165" s="1870"/>
      <c r="F165" s="1870"/>
      <c r="G165" s="1870"/>
      <c r="H165" s="1870"/>
      <c r="I165" s="1870"/>
      <c r="J165" s="1870"/>
      <c r="K165" s="1870"/>
      <c r="L165" s="1870"/>
      <c r="M165" s="1870"/>
      <c r="N165" s="1869">
        <f>SUM(N159:N164)</f>
        <v>0</v>
      </c>
      <c r="O165" s="1869">
        <f>SUM(O159:O164)</f>
        <v>0</v>
      </c>
      <c r="P165" s="1869">
        <f>SUM(P159:P164)</f>
        <v>0</v>
      </c>
      <c r="Q165" s="1870"/>
      <c r="R165" s="1869">
        <f>SUM(R159:R164)</f>
        <v>0</v>
      </c>
      <c r="S165" s="1870"/>
      <c r="T165" s="1894"/>
      <c r="U165" s="1980"/>
      <c r="V165" s="1980"/>
      <c r="W165" s="2031"/>
      <c r="X165" s="1870"/>
      <c r="Y165" s="1870"/>
      <c r="Z165" s="2058"/>
    </row>
    <row r="166" spans="1:26" ht="16.5" customHeight="1">
      <c r="A166" s="1982">
        <v>161</v>
      </c>
      <c r="B166" s="2792"/>
      <c r="C166" s="2771" t="s">
        <v>7206</v>
      </c>
      <c r="D166" s="2754" t="s">
        <v>7214</v>
      </c>
      <c r="E166" s="1849"/>
      <c r="F166" s="1849"/>
      <c r="G166" s="1850"/>
      <c r="H166" s="1850"/>
      <c r="I166" s="1850"/>
      <c r="J166" s="1850"/>
      <c r="K166" s="1851"/>
      <c r="L166" s="1851"/>
      <c r="M166" s="1851"/>
      <c r="N166" s="1851"/>
      <c r="O166" s="1851"/>
      <c r="P166" s="1853"/>
      <c r="Q166" s="1851"/>
      <c r="R166" s="1851"/>
      <c r="S166" s="1890"/>
      <c r="T166" s="1891"/>
      <c r="U166" s="2013"/>
      <c r="V166" s="2013"/>
      <c r="W166" s="2014"/>
      <c r="X166" s="1851"/>
      <c r="Y166" s="1851"/>
      <c r="Z166" s="1854"/>
    </row>
    <row r="167" spans="1:26">
      <c r="A167" s="1982">
        <v>162</v>
      </c>
      <c r="B167" s="2792"/>
      <c r="C167" s="2772"/>
      <c r="D167" s="2755"/>
      <c r="E167" s="1856"/>
      <c r="F167" s="1856"/>
      <c r="G167" s="1857"/>
      <c r="H167" s="1857"/>
      <c r="I167" s="1857"/>
      <c r="J167" s="1857"/>
      <c r="K167" s="1858"/>
      <c r="L167" s="1858"/>
      <c r="M167" s="1858"/>
      <c r="N167" s="1858"/>
      <c r="O167" s="1858"/>
      <c r="P167" s="1860"/>
      <c r="Q167" s="1858"/>
      <c r="R167" s="1858"/>
      <c r="S167" s="1896"/>
      <c r="T167" s="1866"/>
      <c r="U167" s="2033"/>
      <c r="V167" s="2033"/>
      <c r="W167" s="1978"/>
      <c r="X167" s="1858"/>
      <c r="Y167" s="1858"/>
      <c r="Z167" s="1861"/>
    </row>
    <row r="168" spans="1:26">
      <c r="A168" s="1982">
        <v>163</v>
      </c>
      <c r="B168" s="2792"/>
      <c r="C168" s="2772"/>
      <c r="D168" s="2755"/>
      <c r="E168" s="1856"/>
      <c r="F168" s="1856"/>
      <c r="G168" s="1857"/>
      <c r="H168" s="1857"/>
      <c r="I168" s="1857"/>
      <c r="J168" s="1857"/>
      <c r="K168" s="1858"/>
      <c r="L168" s="1858"/>
      <c r="M168" s="1858"/>
      <c r="N168" s="1858"/>
      <c r="O168" s="1858"/>
      <c r="P168" s="1860"/>
      <c r="Q168" s="1858"/>
      <c r="R168" s="1858"/>
      <c r="S168" s="1896"/>
      <c r="T168" s="1866"/>
      <c r="U168" s="2033"/>
      <c r="V168" s="2033"/>
      <c r="W168" s="1978"/>
      <c r="X168" s="1858"/>
      <c r="Y168" s="1858"/>
      <c r="Z168" s="1861"/>
    </row>
    <row r="169" spans="1:26">
      <c r="A169" s="1982">
        <v>164</v>
      </c>
      <c r="B169" s="2792"/>
      <c r="C169" s="2772"/>
      <c r="D169" s="2755"/>
      <c r="E169" s="1856"/>
      <c r="F169" s="1856"/>
      <c r="G169" s="1857"/>
      <c r="H169" s="1857"/>
      <c r="I169" s="1857"/>
      <c r="J169" s="1857"/>
      <c r="K169" s="1858"/>
      <c r="L169" s="1858"/>
      <c r="M169" s="1858"/>
      <c r="N169" s="1858"/>
      <c r="O169" s="1858"/>
      <c r="P169" s="1860"/>
      <c r="Q169" s="1858"/>
      <c r="R169" s="1858"/>
      <c r="S169" s="1896"/>
      <c r="T169" s="1866"/>
      <c r="U169" s="2033"/>
      <c r="V169" s="2033"/>
      <c r="W169" s="1978"/>
      <c r="X169" s="1858"/>
      <c r="Y169" s="1858"/>
      <c r="Z169" s="1861"/>
    </row>
    <row r="170" spans="1:26">
      <c r="A170" s="1982">
        <v>165</v>
      </c>
      <c r="B170" s="2792"/>
      <c r="C170" s="2772"/>
      <c r="D170" s="2755"/>
      <c r="E170" s="1856"/>
      <c r="F170" s="1856"/>
      <c r="G170" s="1857"/>
      <c r="H170" s="1857"/>
      <c r="I170" s="1857"/>
      <c r="J170" s="1857"/>
      <c r="K170" s="1858"/>
      <c r="L170" s="1858"/>
      <c r="M170" s="1858"/>
      <c r="N170" s="1858"/>
      <c r="O170" s="1858"/>
      <c r="P170" s="1860"/>
      <c r="Q170" s="1858"/>
      <c r="R170" s="1858"/>
      <c r="S170" s="1896"/>
      <c r="T170" s="1866"/>
      <c r="U170" s="2033"/>
      <c r="V170" s="2033"/>
      <c r="W170" s="1978"/>
      <c r="X170" s="1858"/>
      <c r="Y170" s="1858"/>
      <c r="Z170" s="1861"/>
    </row>
    <row r="171" spans="1:26">
      <c r="A171" s="1982">
        <v>166</v>
      </c>
      <c r="B171" s="2792"/>
      <c r="C171" s="2772"/>
      <c r="D171" s="2755"/>
      <c r="E171" s="1856"/>
      <c r="F171" s="1856"/>
      <c r="G171" s="1857"/>
      <c r="H171" s="1857"/>
      <c r="I171" s="1857"/>
      <c r="J171" s="1857"/>
      <c r="K171" s="1858"/>
      <c r="L171" s="1858"/>
      <c r="M171" s="1858"/>
      <c r="N171" s="1858"/>
      <c r="O171" s="1858"/>
      <c r="P171" s="1860"/>
      <c r="Q171" s="1858"/>
      <c r="R171" s="1858"/>
      <c r="S171" s="1896"/>
      <c r="T171" s="1866"/>
      <c r="U171" s="2033"/>
      <c r="V171" s="2033"/>
      <c r="W171" s="1978"/>
      <c r="X171" s="1858"/>
      <c r="Y171" s="1858"/>
      <c r="Z171" s="1861"/>
    </row>
    <row r="172" spans="1:26">
      <c r="A172" s="1982">
        <v>167</v>
      </c>
      <c r="B172" s="2792"/>
      <c r="C172" s="2772"/>
      <c r="D172" s="1873" t="s">
        <v>5859</v>
      </c>
      <c r="E172" s="1865"/>
      <c r="F172" s="1865"/>
      <c r="G172" s="1865"/>
      <c r="H172" s="1865"/>
      <c r="I172" s="1865"/>
      <c r="J172" s="1865"/>
      <c r="K172" s="1865"/>
      <c r="L172" s="1865"/>
      <c r="M172" s="1865"/>
      <c r="N172" s="1858">
        <f>SUM(N166:N171)</f>
        <v>0</v>
      </c>
      <c r="O172" s="1858">
        <f>SUM(O166:O171)</f>
        <v>0</v>
      </c>
      <c r="P172" s="1858">
        <f>SUM(P166:P171)</f>
        <v>0</v>
      </c>
      <c r="Q172" s="1865"/>
      <c r="R172" s="1858">
        <f>SUM(R166:R171)</f>
        <v>0</v>
      </c>
      <c r="S172" s="1896"/>
      <c r="T172" s="1866"/>
      <c r="U172" s="2033"/>
      <c r="V172" s="2033"/>
      <c r="W172" s="1978"/>
      <c r="X172" s="1865"/>
      <c r="Y172" s="1865"/>
      <c r="Z172" s="2059"/>
    </row>
    <row r="173" spans="1:26" ht="16.5" customHeight="1">
      <c r="A173" s="1982">
        <v>168</v>
      </c>
      <c r="B173" s="2792"/>
      <c r="C173" s="2772"/>
      <c r="D173" s="2785" t="s">
        <v>7280</v>
      </c>
      <c r="E173" s="1856"/>
      <c r="F173" s="1856"/>
      <c r="G173" s="1857"/>
      <c r="H173" s="1857"/>
      <c r="I173" s="1857"/>
      <c r="J173" s="1857"/>
      <c r="K173" s="1858"/>
      <c r="L173" s="1858"/>
      <c r="M173" s="1858"/>
      <c r="N173" s="1858"/>
      <c r="O173" s="1858"/>
      <c r="P173" s="1860"/>
      <c r="Q173" s="1858"/>
      <c r="R173" s="1858"/>
      <c r="S173" s="1896"/>
      <c r="T173" s="1866"/>
      <c r="U173" s="2033"/>
      <c r="V173" s="2033"/>
      <c r="W173" s="1978"/>
      <c r="X173" s="1858"/>
      <c r="Y173" s="1858"/>
      <c r="Z173" s="1861"/>
    </row>
    <row r="174" spans="1:26">
      <c r="A174" s="1982">
        <v>169</v>
      </c>
      <c r="B174" s="2792"/>
      <c r="C174" s="2772"/>
      <c r="D174" s="2785"/>
      <c r="E174" s="1856"/>
      <c r="F174" s="1856"/>
      <c r="G174" s="1857"/>
      <c r="H174" s="1857"/>
      <c r="I174" s="1857"/>
      <c r="J174" s="1857"/>
      <c r="K174" s="1858"/>
      <c r="L174" s="1858"/>
      <c r="M174" s="1858"/>
      <c r="N174" s="1858"/>
      <c r="O174" s="1858"/>
      <c r="P174" s="1860"/>
      <c r="Q174" s="1858"/>
      <c r="R174" s="1858"/>
      <c r="S174" s="1896"/>
      <c r="T174" s="1866"/>
      <c r="U174" s="2033"/>
      <c r="V174" s="2033"/>
      <c r="W174" s="1978"/>
      <c r="X174" s="1858"/>
      <c r="Y174" s="1858"/>
      <c r="Z174" s="1861"/>
    </row>
    <row r="175" spans="1:26">
      <c r="A175" s="1982">
        <v>170</v>
      </c>
      <c r="B175" s="2792"/>
      <c r="C175" s="2772"/>
      <c r="D175" s="2785"/>
      <c r="E175" s="1856"/>
      <c r="F175" s="1856"/>
      <c r="G175" s="1857"/>
      <c r="H175" s="1857"/>
      <c r="I175" s="1857"/>
      <c r="J175" s="1857"/>
      <c r="K175" s="1858"/>
      <c r="L175" s="1858"/>
      <c r="M175" s="1858"/>
      <c r="N175" s="1858"/>
      <c r="O175" s="1858"/>
      <c r="P175" s="1860"/>
      <c r="Q175" s="1858"/>
      <c r="R175" s="1858"/>
      <c r="S175" s="1896"/>
      <c r="T175" s="1866"/>
      <c r="U175" s="2033"/>
      <c r="V175" s="2033"/>
      <c r="W175" s="1978"/>
      <c r="X175" s="1858"/>
      <c r="Y175" s="1858"/>
      <c r="Z175" s="1861"/>
    </row>
    <row r="176" spans="1:26">
      <c r="A176" s="1982">
        <v>171</v>
      </c>
      <c r="B176" s="2792"/>
      <c r="C176" s="2772"/>
      <c r="D176" s="2785"/>
      <c r="E176" s="1856"/>
      <c r="F176" s="1856"/>
      <c r="G176" s="1857"/>
      <c r="H176" s="1857"/>
      <c r="I176" s="1857"/>
      <c r="J176" s="1857"/>
      <c r="K176" s="1858"/>
      <c r="L176" s="1858"/>
      <c r="M176" s="1858"/>
      <c r="N176" s="1858"/>
      <c r="O176" s="1858"/>
      <c r="P176" s="1860"/>
      <c r="Q176" s="1858"/>
      <c r="R176" s="1858"/>
      <c r="S176" s="1896"/>
      <c r="T176" s="1866"/>
      <c r="U176" s="2033"/>
      <c r="V176" s="2033"/>
      <c r="W176" s="1978"/>
      <c r="X176" s="1858"/>
      <c r="Y176" s="1858"/>
      <c r="Z176" s="1861"/>
    </row>
    <row r="177" spans="1:26">
      <c r="A177" s="1982">
        <v>172</v>
      </c>
      <c r="B177" s="2792"/>
      <c r="C177" s="2772"/>
      <c r="D177" s="2785"/>
      <c r="E177" s="1856"/>
      <c r="F177" s="1856"/>
      <c r="G177" s="1857"/>
      <c r="H177" s="1857"/>
      <c r="I177" s="1857"/>
      <c r="J177" s="1857"/>
      <c r="K177" s="1858"/>
      <c r="L177" s="1858"/>
      <c r="M177" s="1858"/>
      <c r="N177" s="1858"/>
      <c r="O177" s="1858"/>
      <c r="P177" s="1860"/>
      <c r="Q177" s="1858"/>
      <c r="R177" s="1858"/>
      <c r="S177" s="1896"/>
      <c r="T177" s="1866"/>
      <c r="U177" s="2033"/>
      <c r="V177" s="2033"/>
      <c r="W177" s="1978"/>
      <c r="X177" s="1858"/>
      <c r="Y177" s="1858"/>
      <c r="Z177" s="1861"/>
    </row>
    <row r="178" spans="1:26">
      <c r="A178" s="1982">
        <v>173</v>
      </c>
      <c r="B178" s="2792"/>
      <c r="C178" s="2772"/>
      <c r="D178" s="2785"/>
      <c r="E178" s="1856"/>
      <c r="F178" s="1856"/>
      <c r="G178" s="1857"/>
      <c r="H178" s="1857"/>
      <c r="I178" s="1857"/>
      <c r="J178" s="1857"/>
      <c r="K178" s="1858"/>
      <c r="L178" s="1858"/>
      <c r="M178" s="1858"/>
      <c r="N178" s="1858"/>
      <c r="O178" s="1858"/>
      <c r="P178" s="1860"/>
      <c r="Q178" s="1858"/>
      <c r="R178" s="1858"/>
      <c r="S178" s="1896"/>
      <c r="T178" s="1866"/>
      <c r="U178" s="2033"/>
      <c r="V178" s="2033"/>
      <c r="W178" s="1978"/>
      <c r="X178" s="1858"/>
      <c r="Y178" s="1858"/>
      <c r="Z178" s="1861"/>
    </row>
    <row r="179" spans="1:26">
      <c r="A179" s="1982">
        <v>174</v>
      </c>
      <c r="B179" s="2792"/>
      <c r="C179" s="2772"/>
      <c r="D179" s="2063" t="s">
        <v>7250</v>
      </c>
      <c r="E179" s="1865"/>
      <c r="F179" s="1865"/>
      <c r="G179" s="1865"/>
      <c r="H179" s="1865"/>
      <c r="I179" s="1865"/>
      <c r="J179" s="1865"/>
      <c r="K179" s="1865"/>
      <c r="L179" s="1865"/>
      <c r="M179" s="1865"/>
      <c r="N179" s="1858">
        <f>SUM(N173:N178)</f>
        <v>0</v>
      </c>
      <c r="O179" s="1858">
        <f>SUM(O173:O178)</f>
        <v>0</v>
      </c>
      <c r="P179" s="1858">
        <f>SUM(P173:P178)</f>
        <v>0</v>
      </c>
      <c r="Q179" s="1865"/>
      <c r="R179" s="1858">
        <f>SUM(R173:R178)</f>
        <v>0</v>
      </c>
      <c r="S179" s="1896"/>
      <c r="T179" s="1866"/>
      <c r="U179" s="2033"/>
      <c r="V179" s="2033"/>
      <c r="W179" s="1978"/>
      <c r="X179" s="1865"/>
      <c r="Y179" s="1865"/>
      <c r="Z179" s="2059"/>
    </row>
    <row r="180" spans="1:26" ht="16.5" customHeight="1">
      <c r="A180" s="1982">
        <v>175</v>
      </c>
      <c r="B180" s="2792"/>
      <c r="C180" s="2772"/>
      <c r="D180" s="2785" t="s">
        <v>7281</v>
      </c>
      <c r="E180" s="1856"/>
      <c r="F180" s="1856"/>
      <c r="G180" s="1857"/>
      <c r="H180" s="1857"/>
      <c r="I180" s="1857"/>
      <c r="J180" s="1857"/>
      <c r="K180" s="1858"/>
      <c r="L180" s="1858"/>
      <c r="M180" s="1858"/>
      <c r="N180" s="1858"/>
      <c r="O180" s="1858"/>
      <c r="P180" s="1860"/>
      <c r="Q180" s="1858"/>
      <c r="R180" s="1858"/>
      <c r="S180" s="1896"/>
      <c r="T180" s="1866"/>
      <c r="U180" s="2033"/>
      <c r="V180" s="2033"/>
      <c r="W180" s="1978"/>
      <c r="X180" s="1858"/>
      <c r="Y180" s="1858"/>
      <c r="Z180" s="1861"/>
    </row>
    <row r="181" spans="1:26">
      <c r="A181" s="1982">
        <v>176</v>
      </c>
      <c r="B181" s="2792"/>
      <c r="C181" s="2772"/>
      <c r="D181" s="2785"/>
      <c r="E181" s="1856"/>
      <c r="F181" s="1856"/>
      <c r="G181" s="1857"/>
      <c r="H181" s="1857"/>
      <c r="I181" s="1857"/>
      <c r="J181" s="1857"/>
      <c r="K181" s="1858"/>
      <c r="L181" s="1858"/>
      <c r="M181" s="1858"/>
      <c r="N181" s="1858"/>
      <c r="O181" s="1858"/>
      <c r="P181" s="1860"/>
      <c r="Q181" s="1858"/>
      <c r="R181" s="1858"/>
      <c r="S181" s="1896"/>
      <c r="T181" s="1866"/>
      <c r="U181" s="2033"/>
      <c r="V181" s="2033"/>
      <c r="W181" s="1978"/>
      <c r="X181" s="1858"/>
      <c r="Y181" s="1858"/>
      <c r="Z181" s="1861"/>
    </row>
    <row r="182" spans="1:26">
      <c r="A182" s="1982">
        <v>177</v>
      </c>
      <c r="B182" s="2792"/>
      <c r="C182" s="2772"/>
      <c r="D182" s="2785"/>
      <c r="E182" s="1856"/>
      <c r="F182" s="1856"/>
      <c r="G182" s="1857"/>
      <c r="H182" s="1857"/>
      <c r="I182" s="1857"/>
      <c r="J182" s="1857"/>
      <c r="K182" s="1858"/>
      <c r="L182" s="1858"/>
      <c r="M182" s="1858"/>
      <c r="N182" s="1858"/>
      <c r="O182" s="1858"/>
      <c r="P182" s="1860"/>
      <c r="Q182" s="1858"/>
      <c r="R182" s="1858"/>
      <c r="S182" s="1896"/>
      <c r="T182" s="1866"/>
      <c r="U182" s="2033"/>
      <c r="V182" s="2033"/>
      <c r="W182" s="1978"/>
      <c r="X182" s="1858"/>
      <c r="Y182" s="1858"/>
      <c r="Z182" s="1861"/>
    </row>
    <row r="183" spans="1:26">
      <c r="A183" s="1982">
        <v>178</v>
      </c>
      <c r="B183" s="2792"/>
      <c r="C183" s="2772"/>
      <c r="D183" s="2785"/>
      <c r="E183" s="1856"/>
      <c r="F183" s="1856"/>
      <c r="G183" s="1857"/>
      <c r="H183" s="1857"/>
      <c r="I183" s="1857"/>
      <c r="J183" s="1857"/>
      <c r="K183" s="1858"/>
      <c r="L183" s="1858"/>
      <c r="M183" s="1858"/>
      <c r="N183" s="1858"/>
      <c r="O183" s="1858"/>
      <c r="P183" s="1860"/>
      <c r="Q183" s="1858"/>
      <c r="R183" s="1858"/>
      <c r="S183" s="1896"/>
      <c r="T183" s="1866"/>
      <c r="U183" s="2033"/>
      <c r="V183" s="2033"/>
      <c r="W183" s="1978"/>
      <c r="X183" s="1858"/>
      <c r="Y183" s="1858"/>
      <c r="Z183" s="1861"/>
    </row>
    <row r="184" spans="1:26">
      <c r="A184" s="1982">
        <v>179</v>
      </c>
      <c r="B184" s="2792"/>
      <c r="C184" s="2772"/>
      <c r="D184" s="2785"/>
      <c r="E184" s="1856"/>
      <c r="F184" s="1856"/>
      <c r="G184" s="1857"/>
      <c r="H184" s="1857"/>
      <c r="I184" s="1857"/>
      <c r="J184" s="1857"/>
      <c r="K184" s="1858"/>
      <c r="L184" s="1858"/>
      <c r="M184" s="1858"/>
      <c r="N184" s="1858"/>
      <c r="O184" s="1858"/>
      <c r="P184" s="1860"/>
      <c r="Q184" s="1858"/>
      <c r="R184" s="1858"/>
      <c r="S184" s="1896"/>
      <c r="T184" s="1866"/>
      <c r="U184" s="2033"/>
      <c r="V184" s="2033"/>
      <c r="W184" s="1978"/>
      <c r="X184" s="1858"/>
      <c r="Y184" s="1858"/>
      <c r="Z184" s="1861"/>
    </row>
    <row r="185" spans="1:26">
      <c r="A185" s="1982">
        <v>180</v>
      </c>
      <c r="B185" s="2792"/>
      <c r="C185" s="2772"/>
      <c r="D185" s="2785"/>
      <c r="E185" s="1856"/>
      <c r="F185" s="1856"/>
      <c r="G185" s="1857"/>
      <c r="H185" s="1857"/>
      <c r="I185" s="1857"/>
      <c r="J185" s="1857"/>
      <c r="K185" s="1858"/>
      <c r="L185" s="1858"/>
      <c r="M185" s="1858"/>
      <c r="N185" s="1858"/>
      <c r="O185" s="1858"/>
      <c r="P185" s="1860"/>
      <c r="Q185" s="1858"/>
      <c r="R185" s="1858"/>
      <c r="S185" s="1896"/>
      <c r="T185" s="1866"/>
      <c r="U185" s="2033"/>
      <c r="V185" s="2033"/>
      <c r="W185" s="1978"/>
      <c r="X185" s="1858"/>
      <c r="Y185" s="1858"/>
      <c r="Z185" s="1861"/>
    </row>
    <row r="186" spans="1:26" ht="17.25" thickBot="1">
      <c r="A186" s="2015">
        <v>181</v>
      </c>
      <c r="B186" s="2793"/>
      <c r="C186" s="2800"/>
      <c r="D186" s="1862" t="s">
        <v>5859</v>
      </c>
      <c r="E186" s="1880"/>
      <c r="F186" s="1880"/>
      <c r="G186" s="1880"/>
      <c r="H186" s="1880"/>
      <c r="I186" s="1880"/>
      <c r="J186" s="1880"/>
      <c r="K186" s="1880"/>
      <c r="L186" s="1880"/>
      <c r="M186" s="1880"/>
      <c r="N186" s="1881">
        <f>SUM(N180:N185)</f>
        <v>0</v>
      </c>
      <c r="O186" s="1881">
        <f>SUM(O180:O185)</f>
        <v>0</v>
      </c>
      <c r="P186" s="1881">
        <f>SUM(P180:P185)</f>
        <v>0</v>
      </c>
      <c r="Q186" s="1880"/>
      <c r="R186" s="1881">
        <f>SUM(R180:R185)</f>
        <v>0</v>
      </c>
      <c r="S186" s="1901"/>
      <c r="T186" s="1902"/>
      <c r="U186" s="2089"/>
      <c r="V186" s="2089"/>
      <c r="W186" s="2090"/>
      <c r="X186" s="1880"/>
      <c r="Y186" s="1880"/>
      <c r="Z186" s="2086"/>
    </row>
    <row r="187" spans="1:26" ht="17.25" thickBot="1">
      <c r="A187" s="2021">
        <v>182</v>
      </c>
      <c r="B187" s="2766" t="s">
        <v>7215</v>
      </c>
      <c r="C187" s="2767"/>
      <c r="D187" s="2767"/>
      <c r="E187" s="1884"/>
      <c r="F187" s="1884"/>
      <c r="G187" s="1885"/>
      <c r="H187" s="1885"/>
      <c r="I187" s="1885"/>
      <c r="J187" s="1885"/>
      <c r="K187" s="1886"/>
      <c r="L187" s="1886"/>
      <c r="M187" s="1886"/>
      <c r="N187" s="1903">
        <f>N137+N144+N151+N158+N165+N172+N179+N186</f>
        <v>0</v>
      </c>
      <c r="O187" s="1903">
        <f>O137+O144+O151+O158+O165+O172+O179+O186</f>
        <v>0</v>
      </c>
      <c r="P187" s="1903">
        <f>P137+P144+P151+P158+P165+P172+P179+P186</f>
        <v>0</v>
      </c>
      <c r="Q187" s="1886"/>
      <c r="R187" s="1903">
        <f>R137+R144+R151+R158+R165+R172+R179+R186</f>
        <v>0</v>
      </c>
      <c r="S187" s="1904"/>
      <c r="T187" s="1888"/>
      <c r="U187" s="2091"/>
      <c r="V187" s="2091"/>
      <c r="W187" s="2027"/>
      <c r="X187" s="1886"/>
      <c r="Y187" s="1886"/>
      <c r="Z187" s="2087"/>
    </row>
    <row r="188" spans="1:26" ht="16.5" customHeight="1">
      <c r="A188" s="2088">
        <v>183</v>
      </c>
      <c r="B188" s="2768" t="s">
        <v>7216</v>
      </c>
      <c r="C188" s="2771" t="s">
        <v>7210</v>
      </c>
      <c r="D188" s="2794" t="s">
        <v>7280</v>
      </c>
      <c r="E188" s="1849"/>
      <c r="F188" s="1849"/>
      <c r="G188" s="1850"/>
      <c r="H188" s="1850"/>
      <c r="I188" s="1850"/>
      <c r="J188" s="1850"/>
      <c r="K188" s="1851"/>
      <c r="L188" s="1851"/>
      <c r="M188" s="1851"/>
      <c r="N188" s="1851"/>
      <c r="O188" s="1851"/>
      <c r="P188" s="1853"/>
      <c r="Q188" s="1851"/>
      <c r="R188" s="1851"/>
      <c r="S188" s="1890"/>
      <c r="T188" s="1891"/>
      <c r="U188" s="2013"/>
      <c r="V188" s="2013"/>
      <c r="W188" s="2014"/>
      <c r="X188" s="1851"/>
      <c r="Y188" s="1851"/>
      <c r="Z188" s="1854"/>
    </row>
    <row r="189" spans="1:26" ht="16.5" customHeight="1">
      <c r="A189" s="1982">
        <v>184</v>
      </c>
      <c r="B189" s="2792"/>
      <c r="C189" s="2772"/>
      <c r="D189" s="2775"/>
      <c r="E189" s="1856"/>
      <c r="F189" s="1856"/>
      <c r="G189" s="1857"/>
      <c r="H189" s="1857"/>
      <c r="I189" s="1857"/>
      <c r="J189" s="1857"/>
      <c r="K189" s="1858"/>
      <c r="L189" s="1858"/>
      <c r="M189" s="1858"/>
      <c r="N189" s="1858"/>
      <c r="O189" s="1858"/>
      <c r="P189" s="1860"/>
      <c r="Q189" s="1858"/>
      <c r="R189" s="1858"/>
      <c r="S189" s="1865"/>
      <c r="T189" s="1866"/>
      <c r="U189" s="2001"/>
      <c r="V189" s="2001"/>
      <c r="W189" s="1978"/>
      <c r="X189" s="1858"/>
      <c r="Y189" s="1858"/>
      <c r="Z189" s="1861"/>
    </row>
    <row r="190" spans="1:26" ht="16.5" customHeight="1">
      <c r="A190" s="1982">
        <v>185</v>
      </c>
      <c r="B190" s="2792"/>
      <c r="C190" s="2772"/>
      <c r="D190" s="2775"/>
      <c r="E190" s="1856"/>
      <c r="F190" s="1856"/>
      <c r="G190" s="1857"/>
      <c r="H190" s="1857"/>
      <c r="I190" s="1857"/>
      <c r="J190" s="1857"/>
      <c r="K190" s="1858"/>
      <c r="L190" s="1858"/>
      <c r="M190" s="1858"/>
      <c r="N190" s="1858"/>
      <c r="O190" s="1858"/>
      <c r="P190" s="1860"/>
      <c r="Q190" s="1858"/>
      <c r="R190" s="1858"/>
      <c r="S190" s="1865"/>
      <c r="T190" s="1866"/>
      <c r="U190" s="2001"/>
      <c r="V190" s="2001"/>
      <c r="W190" s="1978"/>
      <c r="X190" s="1858"/>
      <c r="Y190" s="1858"/>
      <c r="Z190" s="1861"/>
    </row>
    <row r="191" spans="1:26" ht="16.5" customHeight="1">
      <c r="A191" s="1982">
        <v>186</v>
      </c>
      <c r="B191" s="2792"/>
      <c r="C191" s="2772"/>
      <c r="D191" s="2775"/>
      <c r="E191" s="1856"/>
      <c r="F191" s="1856"/>
      <c r="G191" s="1857"/>
      <c r="H191" s="1857"/>
      <c r="I191" s="1857"/>
      <c r="J191" s="1857"/>
      <c r="K191" s="1858"/>
      <c r="L191" s="1858"/>
      <c r="M191" s="1858"/>
      <c r="N191" s="1858"/>
      <c r="O191" s="1858"/>
      <c r="P191" s="1860"/>
      <c r="Q191" s="1858"/>
      <c r="R191" s="1858"/>
      <c r="S191" s="1865"/>
      <c r="T191" s="1866"/>
      <c r="U191" s="2001"/>
      <c r="V191" s="2001"/>
      <c r="W191" s="1978"/>
      <c r="X191" s="1858"/>
      <c r="Y191" s="1858"/>
      <c r="Z191" s="1861"/>
    </row>
    <row r="192" spans="1:26" ht="16.5" customHeight="1">
      <c r="A192" s="1982">
        <v>187</v>
      </c>
      <c r="B192" s="2792"/>
      <c r="C192" s="2772"/>
      <c r="D192" s="2775"/>
      <c r="E192" s="1856"/>
      <c r="F192" s="1856"/>
      <c r="G192" s="1857"/>
      <c r="H192" s="1857"/>
      <c r="I192" s="1857"/>
      <c r="J192" s="1857"/>
      <c r="K192" s="1858"/>
      <c r="L192" s="1858"/>
      <c r="M192" s="1858"/>
      <c r="N192" s="1858"/>
      <c r="O192" s="1858"/>
      <c r="P192" s="1860"/>
      <c r="Q192" s="1858"/>
      <c r="R192" s="1858"/>
      <c r="S192" s="1865"/>
      <c r="T192" s="1866"/>
      <c r="U192" s="2001"/>
      <c r="V192" s="2001"/>
      <c r="W192" s="1978"/>
      <c r="X192" s="1858"/>
      <c r="Y192" s="1858"/>
      <c r="Z192" s="1861"/>
    </row>
    <row r="193" spans="1:26" ht="16.5" customHeight="1">
      <c r="A193" s="1982">
        <v>188</v>
      </c>
      <c r="B193" s="2792"/>
      <c r="C193" s="2772"/>
      <c r="D193" s="2775"/>
      <c r="E193" s="1856"/>
      <c r="F193" s="1856"/>
      <c r="G193" s="1857"/>
      <c r="H193" s="1857"/>
      <c r="I193" s="1857"/>
      <c r="J193" s="1857"/>
      <c r="K193" s="1858"/>
      <c r="L193" s="1858"/>
      <c r="M193" s="1858"/>
      <c r="N193" s="1858"/>
      <c r="O193" s="1858"/>
      <c r="P193" s="1860"/>
      <c r="Q193" s="1858"/>
      <c r="R193" s="1858"/>
      <c r="S193" s="1865"/>
      <c r="T193" s="1866"/>
      <c r="U193" s="2001"/>
      <c r="V193" s="2001"/>
      <c r="W193" s="1978"/>
      <c r="X193" s="1858"/>
      <c r="Y193" s="1858"/>
      <c r="Z193" s="1861"/>
    </row>
    <row r="194" spans="1:26" ht="16.5" customHeight="1">
      <c r="A194" s="1982">
        <v>189</v>
      </c>
      <c r="B194" s="2792"/>
      <c r="C194" s="2772"/>
      <c r="D194" s="2063" t="s">
        <v>7250</v>
      </c>
      <c r="E194" s="1865"/>
      <c r="F194" s="1865"/>
      <c r="G194" s="1865"/>
      <c r="H194" s="1865"/>
      <c r="I194" s="1865"/>
      <c r="J194" s="1865"/>
      <c r="K194" s="1865"/>
      <c r="L194" s="1865"/>
      <c r="M194" s="1865"/>
      <c r="N194" s="1858">
        <f>SUM(N188:N193)</f>
        <v>0</v>
      </c>
      <c r="O194" s="1858">
        <f>SUM(O188:O193)</f>
        <v>0</v>
      </c>
      <c r="P194" s="1858">
        <f>SUM(P188:P193)</f>
        <v>0</v>
      </c>
      <c r="Q194" s="1865"/>
      <c r="R194" s="1858">
        <f>SUM(R188:R193)</f>
        <v>0</v>
      </c>
      <c r="S194" s="1865"/>
      <c r="T194" s="1866"/>
      <c r="U194" s="2001"/>
      <c r="V194" s="2001"/>
      <c r="W194" s="1978"/>
      <c r="X194" s="1865"/>
      <c r="Y194" s="1865"/>
      <c r="Z194" s="2059"/>
    </row>
    <row r="195" spans="1:26" ht="16.5" customHeight="1">
      <c r="A195" s="1982">
        <v>190</v>
      </c>
      <c r="B195" s="2792"/>
      <c r="C195" s="2772"/>
      <c r="D195" s="2775" t="s">
        <v>7281</v>
      </c>
      <c r="E195" s="1856"/>
      <c r="F195" s="1856"/>
      <c r="G195" s="1857"/>
      <c r="H195" s="1857"/>
      <c r="I195" s="1857"/>
      <c r="J195" s="1857"/>
      <c r="K195" s="1858"/>
      <c r="L195" s="1858"/>
      <c r="M195" s="1858"/>
      <c r="N195" s="1858"/>
      <c r="O195" s="1858"/>
      <c r="P195" s="1860"/>
      <c r="Q195" s="1858"/>
      <c r="R195" s="1858"/>
      <c r="S195" s="1865"/>
      <c r="T195" s="1866"/>
      <c r="U195" s="2001"/>
      <c r="V195" s="2001"/>
      <c r="W195" s="1978"/>
      <c r="X195" s="1858"/>
      <c r="Y195" s="1858"/>
      <c r="Z195" s="1861"/>
    </row>
    <row r="196" spans="1:26" ht="16.5" customHeight="1">
      <c r="A196" s="1982">
        <v>191</v>
      </c>
      <c r="B196" s="2792"/>
      <c r="C196" s="2772"/>
      <c r="D196" s="2775"/>
      <c r="E196" s="1856"/>
      <c r="F196" s="1856"/>
      <c r="G196" s="1857"/>
      <c r="H196" s="1857"/>
      <c r="I196" s="1857"/>
      <c r="J196" s="1857"/>
      <c r="K196" s="1858"/>
      <c r="L196" s="1858"/>
      <c r="M196" s="1858"/>
      <c r="N196" s="1858"/>
      <c r="O196" s="1858"/>
      <c r="P196" s="1860"/>
      <c r="Q196" s="1858"/>
      <c r="R196" s="1858"/>
      <c r="S196" s="1865"/>
      <c r="T196" s="1866"/>
      <c r="U196" s="2001"/>
      <c r="V196" s="2001"/>
      <c r="W196" s="1978"/>
      <c r="X196" s="1858"/>
      <c r="Y196" s="1858"/>
      <c r="Z196" s="1861"/>
    </row>
    <row r="197" spans="1:26" ht="16.5" customHeight="1">
      <c r="A197" s="1982">
        <v>192</v>
      </c>
      <c r="B197" s="2792"/>
      <c r="C197" s="2772"/>
      <c r="D197" s="2775"/>
      <c r="E197" s="1856"/>
      <c r="F197" s="1856"/>
      <c r="G197" s="1857"/>
      <c r="H197" s="1857"/>
      <c r="I197" s="1857"/>
      <c r="J197" s="1857"/>
      <c r="K197" s="1858"/>
      <c r="L197" s="1858"/>
      <c r="M197" s="1858"/>
      <c r="N197" s="1858"/>
      <c r="O197" s="1858"/>
      <c r="P197" s="1860"/>
      <c r="Q197" s="1858"/>
      <c r="R197" s="1858"/>
      <c r="S197" s="1865"/>
      <c r="T197" s="1866"/>
      <c r="U197" s="2001"/>
      <c r="V197" s="2001"/>
      <c r="W197" s="1978"/>
      <c r="X197" s="1858"/>
      <c r="Y197" s="1858"/>
      <c r="Z197" s="1861"/>
    </row>
    <row r="198" spans="1:26" ht="16.5" customHeight="1">
      <c r="A198" s="1982">
        <v>193</v>
      </c>
      <c r="B198" s="2792"/>
      <c r="C198" s="2772"/>
      <c r="D198" s="2775"/>
      <c r="E198" s="1856"/>
      <c r="F198" s="1856"/>
      <c r="G198" s="1857"/>
      <c r="H198" s="1857"/>
      <c r="I198" s="1857"/>
      <c r="J198" s="1857"/>
      <c r="K198" s="1858"/>
      <c r="L198" s="1858"/>
      <c r="M198" s="1858"/>
      <c r="N198" s="1858"/>
      <c r="O198" s="1858"/>
      <c r="P198" s="1860"/>
      <c r="Q198" s="1858"/>
      <c r="R198" s="1858"/>
      <c r="S198" s="1865"/>
      <c r="T198" s="1866"/>
      <c r="U198" s="2001"/>
      <c r="V198" s="2001"/>
      <c r="W198" s="1978"/>
      <c r="X198" s="1858"/>
      <c r="Y198" s="1858"/>
      <c r="Z198" s="1861"/>
    </row>
    <row r="199" spans="1:26">
      <c r="A199" s="1982">
        <v>194</v>
      </c>
      <c r="B199" s="2792"/>
      <c r="C199" s="2772"/>
      <c r="D199" s="2775"/>
      <c r="E199" s="1856"/>
      <c r="F199" s="1856"/>
      <c r="G199" s="1857"/>
      <c r="H199" s="1857"/>
      <c r="I199" s="1857"/>
      <c r="J199" s="1857"/>
      <c r="K199" s="1858"/>
      <c r="L199" s="1858"/>
      <c r="M199" s="1858"/>
      <c r="N199" s="1858"/>
      <c r="O199" s="1858"/>
      <c r="P199" s="1860"/>
      <c r="Q199" s="1858"/>
      <c r="R199" s="1858"/>
      <c r="S199" s="1865"/>
      <c r="T199" s="1866"/>
      <c r="U199" s="2001"/>
      <c r="V199" s="2001"/>
      <c r="W199" s="1978"/>
      <c r="X199" s="1858"/>
      <c r="Y199" s="1858"/>
      <c r="Z199" s="1861"/>
    </row>
    <row r="200" spans="1:26">
      <c r="A200" s="1982">
        <v>195</v>
      </c>
      <c r="B200" s="2792"/>
      <c r="C200" s="2772"/>
      <c r="D200" s="2775"/>
      <c r="E200" s="1856"/>
      <c r="F200" s="1856"/>
      <c r="G200" s="1857"/>
      <c r="H200" s="1857"/>
      <c r="I200" s="1857"/>
      <c r="J200" s="1857"/>
      <c r="K200" s="1858"/>
      <c r="L200" s="1858"/>
      <c r="M200" s="1858"/>
      <c r="N200" s="1858"/>
      <c r="O200" s="1858"/>
      <c r="P200" s="1860"/>
      <c r="Q200" s="1858"/>
      <c r="R200" s="1858"/>
      <c r="S200" s="1865"/>
      <c r="T200" s="1866"/>
      <c r="U200" s="2001"/>
      <c r="V200" s="2001"/>
      <c r="W200" s="1978"/>
      <c r="X200" s="1858"/>
      <c r="Y200" s="1858"/>
      <c r="Z200" s="1861"/>
    </row>
    <row r="201" spans="1:26" ht="17.25" thickBot="1">
      <c r="A201" s="1982">
        <v>196</v>
      </c>
      <c r="B201" s="2792"/>
      <c r="C201" s="2773"/>
      <c r="D201" s="1964" t="s">
        <v>5859</v>
      </c>
      <c r="E201" s="1870"/>
      <c r="F201" s="1870"/>
      <c r="G201" s="1870"/>
      <c r="H201" s="1870"/>
      <c r="I201" s="1870"/>
      <c r="J201" s="1870"/>
      <c r="K201" s="1870"/>
      <c r="L201" s="1870"/>
      <c r="M201" s="1870"/>
      <c r="N201" s="1869">
        <f>SUM(N195:N200)</f>
        <v>0</v>
      </c>
      <c r="O201" s="1869">
        <f>SUM(O195:O200)</f>
        <v>0</v>
      </c>
      <c r="P201" s="1869">
        <f>SUM(P195:P200)</f>
        <v>0</v>
      </c>
      <c r="Q201" s="1870"/>
      <c r="R201" s="1869">
        <f>SUM(R195:R200)</f>
        <v>0</v>
      </c>
      <c r="S201" s="1870"/>
      <c r="T201" s="1894"/>
      <c r="U201" s="1980"/>
      <c r="V201" s="1980"/>
      <c r="W201" s="2031"/>
      <c r="X201" s="1870"/>
      <c r="Y201" s="1870"/>
      <c r="Z201" s="2058"/>
    </row>
    <row r="202" spans="1:26" ht="16.5" customHeight="1">
      <c r="A202" s="1982">
        <v>197</v>
      </c>
      <c r="B202" s="2792"/>
      <c r="C202" s="2795" t="s">
        <v>7205</v>
      </c>
      <c r="D202" s="2798" t="s">
        <v>7213</v>
      </c>
      <c r="E202" s="1849"/>
      <c r="F202" s="1849"/>
      <c r="G202" s="1850"/>
      <c r="H202" s="1850"/>
      <c r="I202" s="1850"/>
      <c r="J202" s="1850"/>
      <c r="K202" s="1851"/>
      <c r="L202" s="1851"/>
      <c r="M202" s="1851"/>
      <c r="N202" s="1851"/>
      <c r="O202" s="1851"/>
      <c r="P202" s="1853"/>
      <c r="Q202" s="1851"/>
      <c r="R202" s="1851"/>
      <c r="S202" s="1895"/>
      <c r="T202" s="1891"/>
      <c r="U202" s="2032"/>
      <c r="V202" s="2032"/>
      <c r="W202" s="2014"/>
      <c r="X202" s="1851"/>
      <c r="Y202" s="1851"/>
      <c r="Z202" s="1854"/>
    </row>
    <row r="203" spans="1:26">
      <c r="A203" s="1982">
        <v>198</v>
      </c>
      <c r="B203" s="2792"/>
      <c r="C203" s="2796"/>
      <c r="D203" s="2799"/>
      <c r="E203" s="1856"/>
      <c r="F203" s="1856"/>
      <c r="G203" s="1857"/>
      <c r="H203" s="1857"/>
      <c r="I203" s="1857"/>
      <c r="J203" s="1857"/>
      <c r="K203" s="1858"/>
      <c r="L203" s="1858"/>
      <c r="M203" s="1858"/>
      <c r="N203" s="1858"/>
      <c r="O203" s="1858"/>
      <c r="P203" s="1860"/>
      <c r="Q203" s="1860"/>
      <c r="R203" s="1858"/>
      <c r="S203" s="1865"/>
      <c r="T203" s="1896"/>
      <c r="U203" s="2001"/>
      <c r="V203" s="2001"/>
      <c r="W203" s="2033"/>
      <c r="X203" s="1858"/>
      <c r="Y203" s="1858"/>
      <c r="Z203" s="1861"/>
    </row>
    <row r="204" spans="1:26">
      <c r="A204" s="1982">
        <v>199</v>
      </c>
      <c r="B204" s="2792"/>
      <c r="C204" s="2796"/>
      <c r="D204" s="2799"/>
      <c r="E204" s="1856"/>
      <c r="F204" s="1856"/>
      <c r="G204" s="1857"/>
      <c r="H204" s="1857"/>
      <c r="I204" s="1857"/>
      <c r="J204" s="1857"/>
      <c r="K204" s="1858"/>
      <c r="L204" s="1858"/>
      <c r="M204" s="1858"/>
      <c r="N204" s="1858"/>
      <c r="O204" s="1858"/>
      <c r="P204" s="1860"/>
      <c r="Q204" s="1860"/>
      <c r="R204" s="1858"/>
      <c r="S204" s="1865"/>
      <c r="T204" s="1896"/>
      <c r="U204" s="2001"/>
      <c r="V204" s="2001"/>
      <c r="W204" s="2033"/>
      <c r="X204" s="1858"/>
      <c r="Y204" s="1858"/>
      <c r="Z204" s="1861"/>
    </row>
    <row r="205" spans="1:26">
      <c r="A205" s="1982">
        <v>200</v>
      </c>
      <c r="B205" s="2792"/>
      <c r="C205" s="2796"/>
      <c r="D205" s="2799"/>
      <c r="E205" s="1856"/>
      <c r="F205" s="1856"/>
      <c r="G205" s="1857"/>
      <c r="H205" s="1857"/>
      <c r="I205" s="1857"/>
      <c r="J205" s="1857"/>
      <c r="K205" s="1858"/>
      <c r="L205" s="1858"/>
      <c r="M205" s="1858"/>
      <c r="N205" s="1858"/>
      <c r="O205" s="1858"/>
      <c r="P205" s="1860"/>
      <c r="Q205" s="1860"/>
      <c r="R205" s="1858"/>
      <c r="S205" s="1865"/>
      <c r="T205" s="1896"/>
      <c r="U205" s="2001"/>
      <c r="V205" s="2001"/>
      <c r="W205" s="2033"/>
      <c r="X205" s="1858"/>
      <c r="Y205" s="1858"/>
      <c r="Z205" s="1861"/>
    </row>
    <row r="206" spans="1:26">
      <c r="A206" s="1982">
        <v>201</v>
      </c>
      <c r="B206" s="2792"/>
      <c r="C206" s="2796"/>
      <c r="D206" s="2799"/>
      <c r="E206" s="1856"/>
      <c r="F206" s="1856"/>
      <c r="G206" s="1857"/>
      <c r="H206" s="1857"/>
      <c r="I206" s="1857"/>
      <c r="J206" s="1857"/>
      <c r="K206" s="1858"/>
      <c r="L206" s="1858"/>
      <c r="M206" s="1858"/>
      <c r="N206" s="1858"/>
      <c r="O206" s="1858"/>
      <c r="P206" s="1860"/>
      <c r="Q206" s="1860"/>
      <c r="R206" s="1858"/>
      <c r="S206" s="1865"/>
      <c r="T206" s="1896"/>
      <c r="U206" s="2001"/>
      <c r="V206" s="2001"/>
      <c r="W206" s="2033"/>
      <c r="X206" s="1858"/>
      <c r="Y206" s="1858"/>
      <c r="Z206" s="1861"/>
    </row>
    <row r="207" spans="1:26">
      <c r="A207" s="1982">
        <v>202</v>
      </c>
      <c r="B207" s="2792"/>
      <c r="C207" s="2796"/>
      <c r="D207" s="2799"/>
      <c r="E207" s="1856"/>
      <c r="F207" s="1856"/>
      <c r="G207" s="1857"/>
      <c r="H207" s="1857"/>
      <c r="I207" s="1857"/>
      <c r="J207" s="1857"/>
      <c r="K207" s="1858"/>
      <c r="L207" s="1858"/>
      <c r="M207" s="1858"/>
      <c r="N207" s="1858"/>
      <c r="O207" s="1858"/>
      <c r="P207" s="1860"/>
      <c r="Q207" s="1860"/>
      <c r="R207" s="1858"/>
      <c r="S207" s="1865"/>
      <c r="T207" s="1896"/>
      <c r="U207" s="2001"/>
      <c r="V207" s="2001"/>
      <c r="W207" s="2033"/>
      <c r="X207" s="1858"/>
      <c r="Y207" s="1858"/>
      <c r="Z207" s="1861"/>
    </row>
    <row r="208" spans="1:26">
      <c r="A208" s="1982">
        <v>203</v>
      </c>
      <c r="B208" s="2792"/>
      <c r="C208" s="2796"/>
      <c r="D208" s="1892" t="s">
        <v>5859</v>
      </c>
      <c r="E208" s="1865"/>
      <c r="F208" s="1865"/>
      <c r="G208" s="1865"/>
      <c r="H208" s="1865"/>
      <c r="I208" s="1865"/>
      <c r="J208" s="1865"/>
      <c r="K208" s="1865"/>
      <c r="L208" s="1865"/>
      <c r="M208" s="1865"/>
      <c r="N208" s="1858">
        <f>SUM(N202:N207)</f>
        <v>0</v>
      </c>
      <c r="O208" s="1858">
        <f>SUM(O202:O207)</f>
        <v>0</v>
      </c>
      <c r="P208" s="1858">
        <f>SUM(P202:P207)</f>
        <v>0</v>
      </c>
      <c r="Q208" s="1865"/>
      <c r="R208" s="1858">
        <f>SUM(R202:R207)</f>
        <v>0</v>
      </c>
      <c r="S208" s="1865"/>
      <c r="T208" s="1896"/>
      <c r="U208" s="2001"/>
      <c r="V208" s="2001"/>
      <c r="W208" s="2033"/>
      <c r="X208" s="1865"/>
      <c r="Y208" s="1865"/>
      <c r="Z208" s="2059"/>
    </row>
    <row r="209" spans="1:26" ht="17.649999999999999" customHeight="1">
      <c r="A209" s="1982">
        <v>204</v>
      </c>
      <c r="B209" s="2792"/>
      <c r="C209" s="2796"/>
      <c r="D209" s="2785" t="s">
        <v>7280</v>
      </c>
      <c r="E209" s="1856"/>
      <c r="F209" s="1856"/>
      <c r="G209" s="1857"/>
      <c r="H209" s="1857"/>
      <c r="I209" s="1857"/>
      <c r="J209" s="1857"/>
      <c r="K209" s="1858"/>
      <c r="L209" s="1858"/>
      <c r="M209" s="1858"/>
      <c r="N209" s="1858"/>
      <c r="O209" s="1858"/>
      <c r="P209" s="1860"/>
      <c r="Q209" s="1860"/>
      <c r="R209" s="1858"/>
      <c r="S209" s="1865"/>
      <c r="T209" s="1896"/>
      <c r="U209" s="2001"/>
      <c r="V209" s="2001"/>
      <c r="W209" s="2033"/>
      <c r="X209" s="1858"/>
      <c r="Y209" s="1858"/>
      <c r="Z209" s="1861"/>
    </row>
    <row r="210" spans="1:26">
      <c r="A210" s="1982">
        <v>205</v>
      </c>
      <c r="B210" s="2792"/>
      <c r="C210" s="2796"/>
      <c r="D210" s="2785"/>
      <c r="E210" s="1856"/>
      <c r="F210" s="1856"/>
      <c r="G210" s="1857"/>
      <c r="H210" s="1857"/>
      <c r="I210" s="1857"/>
      <c r="J210" s="1857"/>
      <c r="K210" s="1858"/>
      <c r="L210" s="1858"/>
      <c r="M210" s="1858"/>
      <c r="N210" s="1858"/>
      <c r="O210" s="1858"/>
      <c r="P210" s="1860"/>
      <c r="Q210" s="1860"/>
      <c r="R210" s="1858"/>
      <c r="S210" s="1865"/>
      <c r="T210" s="1896"/>
      <c r="U210" s="2001"/>
      <c r="V210" s="2001"/>
      <c r="W210" s="2033"/>
      <c r="X210" s="1858"/>
      <c r="Y210" s="1858"/>
      <c r="Z210" s="1861"/>
    </row>
    <row r="211" spans="1:26">
      <c r="A211" s="1982">
        <v>206</v>
      </c>
      <c r="B211" s="2792"/>
      <c r="C211" s="2796"/>
      <c r="D211" s="2785"/>
      <c r="E211" s="1856"/>
      <c r="F211" s="1856"/>
      <c r="G211" s="1857"/>
      <c r="H211" s="1857"/>
      <c r="I211" s="1857"/>
      <c r="J211" s="1857"/>
      <c r="K211" s="1858"/>
      <c r="L211" s="1858"/>
      <c r="M211" s="1858"/>
      <c r="N211" s="1858"/>
      <c r="O211" s="1858"/>
      <c r="P211" s="1860"/>
      <c r="Q211" s="1860"/>
      <c r="R211" s="1858"/>
      <c r="S211" s="1865"/>
      <c r="T211" s="1896"/>
      <c r="U211" s="2001"/>
      <c r="V211" s="2001"/>
      <c r="W211" s="2033"/>
      <c r="X211" s="1858"/>
      <c r="Y211" s="1858"/>
      <c r="Z211" s="1861"/>
    </row>
    <row r="212" spans="1:26">
      <c r="A212" s="1982">
        <v>207</v>
      </c>
      <c r="B212" s="2792"/>
      <c r="C212" s="2796"/>
      <c r="D212" s="2785"/>
      <c r="E212" s="1856"/>
      <c r="F212" s="1856"/>
      <c r="G212" s="1857"/>
      <c r="H212" s="1857"/>
      <c r="I212" s="1857"/>
      <c r="J212" s="1857"/>
      <c r="K212" s="1858"/>
      <c r="L212" s="1858"/>
      <c r="M212" s="1858"/>
      <c r="N212" s="1858"/>
      <c r="O212" s="1858"/>
      <c r="P212" s="1860"/>
      <c r="Q212" s="1860"/>
      <c r="R212" s="1858"/>
      <c r="S212" s="1865"/>
      <c r="T212" s="1896"/>
      <c r="U212" s="2001"/>
      <c r="V212" s="2001"/>
      <c r="W212" s="2033"/>
      <c r="X212" s="1858"/>
      <c r="Y212" s="1858"/>
      <c r="Z212" s="1861"/>
    </row>
    <row r="213" spans="1:26">
      <c r="A213" s="1982">
        <v>208</v>
      </c>
      <c r="B213" s="2792"/>
      <c r="C213" s="2796"/>
      <c r="D213" s="2785"/>
      <c r="E213" s="1856"/>
      <c r="F213" s="1856"/>
      <c r="G213" s="1857"/>
      <c r="H213" s="1857"/>
      <c r="I213" s="1857"/>
      <c r="J213" s="1857"/>
      <c r="K213" s="1858"/>
      <c r="L213" s="1858"/>
      <c r="M213" s="1858"/>
      <c r="N213" s="1858"/>
      <c r="O213" s="1858"/>
      <c r="P213" s="1860"/>
      <c r="Q213" s="1860"/>
      <c r="R213" s="1858"/>
      <c r="S213" s="1865"/>
      <c r="T213" s="1896"/>
      <c r="U213" s="2001"/>
      <c r="V213" s="2001"/>
      <c r="W213" s="2033"/>
      <c r="X213" s="1858"/>
      <c r="Y213" s="1858"/>
      <c r="Z213" s="1861"/>
    </row>
    <row r="214" spans="1:26">
      <c r="A214" s="1982">
        <v>209</v>
      </c>
      <c r="B214" s="2792"/>
      <c r="C214" s="2796"/>
      <c r="D214" s="2785"/>
      <c r="E214" s="1856"/>
      <c r="F214" s="1856"/>
      <c r="G214" s="1857"/>
      <c r="H214" s="1857"/>
      <c r="I214" s="1857"/>
      <c r="J214" s="1857"/>
      <c r="K214" s="1858"/>
      <c r="L214" s="1858"/>
      <c r="M214" s="1858"/>
      <c r="N214" s="1858"/>
      <c r="O214" s="1858"/>
      <c r="P214" s="1860"/>
      <c r="Q214" s="1860"/>
      <c r="R214" s="1858"/>
      <c r="S214" s="1865"/>
      <c r="T214" s="1896"/>
      <c r="U214" s="2001"/>
      <c r="V214" s="2001"/>
      <c r="W214" s="2033"/>
      <c r="X214" s="1858"/>
      <c r="Y214" s="1858"/>
      <c r="Z214" s="1861"/>
    </row>
    <row r="215" spans="1:26">
      <c r="A215" s="1982">
        <v>210</v>
      </c>
      <c r="B215" s="2792"/>
      <c r="C215" s="2796"/>
      <c r="D215" s="2063" t="s">
        <v>7250</v>
      </c>
      <c r="E215" s="1865"/>
      <c r="F215" s="1865"/>
      <c r="G215" s="1865"/>
      <c r="H215" s="1865"/>
      <c r="I215" s="1865"/>
      <c r="J215" s="1865"/>
      <c r="K215" s="1865"/>
      <c r="L215" s="1865"/>
      <c r="M215" s="1865"/>
      <c r="N215" s="1858">
        <f>SUM(N209:N214)</f>
        <v>0</v>
      </c>
      <c r="O215" s="1858">
        <f>SUM(O209:O214)</f>
        <v>0</v>
      </c>
      <c r="P215" s="1858">
        <f>SUM(P209:P214)</f>
        <v>0</v>
      </c>
      <c r="Q215" s="1865"/>
      <c r="R215" s="1858">
        <f>SUM(R209:R214)</f>
        <v>0</v>
      </c>
      <c r="S215" s="1865"/>
      <c r="T215" s="1896"/>
      <c r="U215" s="2001"/>
      <c r="V215" s="2001"/>
      <c r="W215" s="2033"/>
      <c r="X215" s="1865"/>
      <c r="Y215" s="1865"/>
      <c r="Z215" s="2059"/>
    </row>
    <row r="216" spans="1:26" ht="16.5" customHeight="1">
      <c r="A216" s="1982">
        <v>211</v>
      </c>
      <c r="B216" s="2792"/>
      <c r="C216" s="2796"/>
      <c r="D216" s="2785" t="s">
        <v>7281</v>
      </c>
      <c r="E216" s="1856"/>
      <c r="F216" s="1856"/>
      <c r="G216" s="1857"/>
      <c r="H216" s="1857"/>
      <c r="I216" s="1857"/>
      <c r="J216" s="1857"/>
      <c r="K216" s="1858"/>
      <c r="L216" s="1858"/>
      <c r="M216" s="1858"/>
      <c r="N216" s="1858"/>
      <c r="O216" s="1858"/>
      <c r="P216" s="1860"/>
      <c r="Q216" s="1860"/>
      <c r="R216" s="1858"/>
      <c r="S216" s="1865"/>
      <c r="T216" s="1896"/>
      <c r="U216" s="2001"/>
      <c r="V216" s="2001"/>
      <c r="W216" s="2033"/>
      <c r="X216" s="1858"/>
      <c r="Y216" s="1858"/>
      <c r="Z216" s="1861"/>
    </row>
    <row r="217" spans="1:26" ht="15.75" customHeight="1">
      <c r="A217" s="1982">
        <v>212</v>
      </c>
      <c r="B217" s="2792"/>
      <c r="C217" s="2796"/>
      <c r="D217" s="2785"/>
      <c r="E217" s="1856"/>
      <c r="F217" s="1856"/>
      <c r="G217" s="1857"/>
      <c r="H217" s="1857"/>
      <c r="I217" s="1857"/>
      <c r="J217" s="1857"/>
      <c r="K217" s="1858"/>
      <c r="L217" s="1858"/>
      <c r="M217" s="1858"/>
      <c r="N217" s="1858"/>
      <c r="O217" s="1858"/>
      <c r="P217" s="1860"/>
      <c r="Q217" s="1858"/>
      <c r="R217" s="1858"/>
      <c r="S217" s="1865"/>
      <c r="T217" s="1866"/>
      <c r="U217" s="2001"/>
      <c r="V217" s="2001"/>
      <c r="W217" s="1978"/>
      <c r="X217" s="1858"/>
      <c r="Y217" s="1858"/>
      <c r="Z217" s="1861"/>
    </row>
    <row r="218" spans="1:26" ht="15.75" customHeight="1">
      <c r="A218" s="1982">
        <v>213</v>
      </c>
      <c r="B218" s="2792"/>
      <c r="C218" s="2796"/>
      <c r="D218" s="2785"/>
      <c r="E218" s="1856"/>
      <c r="F218" s="1856"/>
      <c r="G218" s="1857"/>
      <c r="H218" s="1857"/>
      <c r="I218" s="1857"/>
      <c r="J218" s="1857"/>
      <c r="K218" s="1858"/>
      <c r="L218" s="1858"/>
      <c r="M218" s="1858"/>
      <c r="N218" s="1858"/>
      <c r="O218" s="1858"/>
      <c r="P218" s="1860"/>
      <c r="Q218" s="1858"/>
      <c r="R218" s="1858"/>
      <c r="S218" s="1865"/>
      <c r="T218" s="1866"/>
      <c r="U218" s="2001"/>
      <c r="V218" s="2001"/>
      <c r="W218" s="1978"/>
      <c r="X218" s="1858"/>
      <c r="Y218" s="1858"/>
      <c r="Z218" s="1861"/>
    </row>
    <row r="219" spans="1:26" ht="16.5" customHeight="1">
      <c r="A219" s="1982">
        <v>214</v>
      </c>
      <c r="B219" s="2792"/>
      <c r="C219" s="2796"/>
      <c r="D219" s="2785"/>
      <c r="E219" s="1856"/>
      <c r="F219" s="1856"/>
      <c r="G219" s="1857"/>
      <c r="H219" s="1857"/>
      <c r="I219" s="1857"/>
      <c r="J219" s="1857"/>
      <c r="K219" s="1858"/>
      <c r="L219" s="1858"/>
      <c r="M219" s="1858"/>
      <c r="N219" s="1858"/>
      <c r="O219" s="1858"/>
      <c r="P219" s="1860"/>
      <c r="Q219" s="1858"/>
      <c r="R219" s="1858"/>
      <c r="S219" s="1865"/>
      <c r="T219" s="1866"/>
      <c r="U219" s="2001"/>
      <c r="V219" s="2001"/>
      <c r="W219" s="1978"/>
      <c r="X219" s="1858"/>
      <c r="Y219" s="1858"/>
      <c r="Z219" s="1861"/>
    </row>
    <row r="220" spans="1:26">
      <c r="A220" s="1982">
        <v>215</v>
      </c>
      <c r="B220" s="2792"/>
      <c r="C220" s="2796"/>
      <c r="D220" s="2785"/>
      <c r="E220" s="1856"/>
      <c r="F220" s="1856"/>
      <c r="G220" s="1857"/>
      <c r="H220" s="1857"/>
      <c r="I220" s="1857"/>
      <c r="J220" s="1857"/>
      <c r="K220" s="1858"/>
      <c r="L220" s="1858"/>
      <c r="M220" s="1858"/>
      <c r="N220" s="1858"/>
      <c r="O220" s="1858"/>
      <c r="P220" s="1860"/>
      <c r="Q220" s="1858"/>
      <c r="R220" s="1858"/>
      <c r="S220" s="1865"/>
      <c r="T220" s="1866"/>
      <c r="U220" s="2001"/>
      <c r="V220" s="2001"/>
      <c r="W220" s="1978"/>
      <c r="X220" s="1858"/>
      <c r="Y220" s="1858"/>
      <c r="Z220" s="1861"/>
    </row>
    <row r="221" spans="1:26">
      <c r="A221" s="1982">
        <v>216</v>
      </c>
      <c r="B221" s="2792"/>
      <c r="C221" s="2796"/>
      <c r="D221" s="2785"/>
      <c r="E221" s="1856"/>
      <c r="F221" s="1856"/>
      <c r="G221" s="1857"/>
      <c r="H221" s="1857"/>
      <c r="I221" s="1857"/>
      <c r="J221" s="1857"/>
      <c r="K221" s="1858"/>
      <c r="L221" s="1858"/>
      <c r="M221" s="1858"/>
      <c r="N221" s="1858"/>
      <c r="O221" s="1858"/>
      <c r="P221" s="1860"/>
      <c r="Q221" s="1858"/>
      <c r="R221" s="1858"/>
      <c r="S221" s="1865"/>
      <c r="T221" s="1866"/>
      <c r="U221" s="2001"/>
      <c r="V221" s="2001"/>
      <c r="W221" s="1978"/>
      <c r="X221" s="1858"/>
      <c r="Y221" s="1858"/>
      <c r="Z221" s="1861"/>
    </row>
    <row r="222" spans="1:26" ht="17.25" thickBot="1">
      <c r="A222" s="1982">
        <v>217</v>
      </c>
      <c r="B222" s="2792"/>
      <c r="C222" s="2797"/>
      <c r="D222" s="1964" t="s">
        <v>5859</v>
      </c>
      <c r="E222" s="1870"/>
      <c r="F222" s="1870"/>
      <c r="G222" s="1870"/>
      <c r="H222" s="1870"/>
      <c r="I222" s="1870"/>
      <c r="J222" s="1870"/>
      <c r="K222" s="1870"/>
      <c r="L222" s="1870"/>
      <c r="M222" s="1870"/>
      <c r="N222" s="1869">
        <f>SUM(N216:N221)</f>
        <v>0</v>
      </c>
      <c r="O222" s="1869">
        <f>SUM(O216:O221)</f>
        <v>0</v>
      </c>
      <c r="P222" s="1869">
        <f>SUM(P216:P221)</f>
        <v>0</v>
      </c>
      <c r="Q222" s="1870"/>
      <c r="R222" s="1869">
        <f>SUM(R216:R221)</f>
        <v>0</v>
      </c>
      <c r="S222" s="1870"/>
      <c r="T222" s="1894"/>
      <c r="U222" s="1980"/>
      <c r="V222" s="1980"/>
      <c r="W222" s="2031"/>
      <c r="X222" s="1870"/>
      <c r="Y222" s="1870"/>
      <c r="Z222" s="2058"/>
    </row>
    <row r="223" spans="1:26" ht="16.5" customHeight="1">
      <c r="A223" s="1982">
        <v>218</v>
      </c>
      <c r="B223" s="2792"/>
      <c r="C223" s="2771" t="s">
        <v>7206</v>
      </c>
      <c r="D223" s="2754" t="s">
        <v>7214</v>
      </c>
      <c r="E223" s="1849"/>
      <c r="F223" s="1849"/>
      <c r="G223" s="1850"/>
      <c r="H223" s="1850"/>
      <c r="I223" s="1850"/>
      <c r="J223" s="1850"/>
      <c r="K223" s="1851"/>
      <c r="L223" s="1851"/>
      <c r="M223" s="1851"/>
      <c r="N223" s="1851"/>
      <c r="O223" s="1851"/>
      <c r="P223" s="1853"/>
      <c r="Q223" s="1851"/>
      <c r="R223" s="1851"/>
      <c r="S223" s="1890"/>
      <c r="T223" s="1891"/>
      <c r="U223" s="2013"/>
      <c r="V223" s="2013"/>
      <c r="W223" s="2014"/>
      <c r="X223" s="1851"/>
      <c r="Y223" s="1851"/>
      <c r="Z223" s="1854"/>
    </row>
    <row r="224" spans="1:26">
      <c r="A224" s="1982">
        <v>219</v>
      </c>
      <c r="B224" s="2792"/>
      <c r="C224" s="2772"/>
      <c r="D224" s="2755"/>
      <c r="E224" s="1856"/>
      <c r="F224" s="1856"/>
      <c r="G224" s="1857"/>
      <c r="H224" s="1857"/>
      <c r="I224" s="1857"/>
      <c r="J224" s="1857"/>
      <c r="K224" s="1858"/>
      <c r="L224" s="1858"/>
      <c r="M224" s="1858"/>
      <c r="N224" s="1858"/>
      <c r="O224" s="1858"/>
      <c r="P224" s="1860"/>
      <c r="Q224" s="1858"/>
      <c r="R224" s="1858"/>
      <c r="S224" s="1896"/>
      <c r="T224" s="1866"/>
      <c r="U224" s="2033"/>
      <c r="V224" s="2033"/>
      <c r="W224" s="1978"/>
      <c r="X224" s="1858"/>
      <c r="Y224" s="1858"/>
      <c r="Z224" s="1861"/>
    </row>
    <row r="225" spans="1:26">
      <c r="A225" s="1982">
        <v>220</v>
      </c>
      <c r="B225" s="2792"/>
      <c r="C225" s="2772"/>
      <c r="D225" s="2755"/>
      <c r="E225" s="1856"/>
      <c r="F225" s="1856"/>
      <c r="G225" s="1857"/>
      <c r="H225" s="1857"/>
      <c r="I225" s="1857"/>
      <c r="J225" s="1857"/>
      <c r="K225" s="1858"/>
      <c r="L225" s="1858"/>
      <c r="M225" s="1858"/>
      <c r="N225" s="1858"/>
      <c r="O225" s="1858"/>
      <c r="P225" s="1860"/>
      <c r="Q225" s="1858"/>
      <c r="R225" s="1858"/>
      <c r="S225" s="1896"/>
      <c r="T225" s="1866"/>
      <c r="U225" s="2033"/>
      <c r="V225" s="2033"/>
      <c r="W225" s="1978"/>
      <c r="X225" s="1858"/>
      <c r="Y225" s="1858"/>
      <c r="Z225" s="1861"/>
    </row>
    <row r="226" spans="1:26">
      <c r="A226" s="1982">
        <v>221</v>
      </c>
      <c r="B226" s="2792"/>
      <c r="C226" s="2772"/>
      <c r="D226" s="2755"/>
      <c r="E226" s="1856"/>
      <c r="F226" s="1856"/>
      <c r="G226" s="1857"/>
      <c r="H226" s="1857"/>
      <c r="I226" s="1857"/>
      <c r="J226" s="1857"/>
      <c r="K226" s="1858"/>
      <c r="L226" s="1858"/>
      <c r="M226" s="1858"/>
      <c r="N226" s="1858"/>
      <c r="O226" s="1858"/>
      <c r="P226" s="1860"/>
      <c r="Q226" s="1858"/>
      <c r="R226" s="1858"/>
      <c r="S226" s="1896"/>
      <c r="T226" s="1866"/>
      <c r="U226" s="2033"/>
      <c r="V226" s="2033"/>
      <c r="W226" s="1978"/>
      <c r="X226" s="1858"/>
      <c r="Y226" s="1858"/>
      <c r="Z226" s="1861"/>
    </row>
    <row r="227" spans="1:26">
      <c r="A227" s="1982">
        <v>222</v>
      </c>
      <c r="B227" s="2792"/>
      <c r="C227" s="2772"/>
      <c r="D227" s="2755"/>
      <c r="E227" s="1856"/>
      <c r="F227" s="1856"/>
      <c r="G227" s="1857"/>
      <c r="H227" s="1857"/>
      <c r="I227" s="1857"/>
      <c r="J227" s="1857"/>
      <c r="K227" s="1858"/>
      <c r="L227" s="1858"/>
      <c r="M227" s="1858"/>
      <c r="N227" s="1858"/>
      <c r="O227" s="1858"/>
      <c r="P227" s="1860"/>
      <c r="Q227" s="1858"/>
      <c r="R227" s="1858"/>
      <c r="S227" s="1896"/>
      <c r="T227" s="1866"/>
      <c r="U227" s="2033"/>
      <c r="V227" s="2033"/>
      <c r="W227" s="1978"/>
      <c r="X227" s="1858"/>
      <c r="Y227" s="1858"/>
      <c r="Z227" s="1861"/>
    </row>
    <row r="228" spans="1:26">
      <c r="A228" s="1982">
        <v>223</v>
      </c>
      <c r="B228" s="2792"/>
      <c r="C228" s="2772"/>
      <c r="D228" s="2755"/>
      <c r="E228" s="1856"/>
      <c r="F228" s="1856"/>
      <c r="G228" s="1857"/>
      <c r="H228" s="1857"/>
      <c r="I228" s="1857"/>
      <c r="J228" s="1857"/>
      <c r="K228" s="1858"/>
      <c r="L228" s="1858"/>
      <c r="M228" s="1858"/>
      <c r="N228" s="1858"/>
      <c r="O228" s="1858"/>
      <c r="P228" s="1860"/>
      <c r="Q228" s="1858"/>
      <c r="R228" s="1858"/>
      <c r="S228" s="1896"/>
      <c r="T228" s="1866"/>
      <c r="U228" s="2033"/>
      <c r="V228" s="2033"/>
      <c r="W228" s="1978"/>
      <c r="X228" s="1858"/>
      <c r="Y228" s="1858"/>
      <c r="Z228" s="1861"/>
    </row>
    <row r="229" spans="1:26">
      <c r="A229" s="1982">
        <v>224</v>
      </c>
      <c r="B229" s="2792"/>
      <c r="C229" s="2772"/>
      <c r="D229" s="1873" t="s">
        <v>5859</v>
      </c>
      <c r="E229" s="1865"/>
      <c r="F229" s="1865"/>
      <c r="G229" s="1865"/>
      <c r="H229" s="1865"/>
      <c r="I229" s="1865"/>
      <c r="J229" s="1865"/>
      <c r="K229" s="1865"/>
      <c r="L229" s="1865"/>
      <c r="M229" s="1865"/>
      <c r="N229" s="1858">
        <f>SUM(N223:N228)</f>
        <v>0</v>
      </c>
      <c r="O229" s="1858">
        <f>SUM(O223:O228)</f>
        <v>0</v>
      </c>
      <c r="P229" s="1858">
        <f>SUM(P223:P228)</f>
        <v>0</v>
      </c>
      <c r="Q229" s="1865"/>
      <c r="R229" s="1858">
        <f>SUM(R223:R228)</f>
        <v>0</v>
      </c>
      <c r="S229" s="1896"/>
      <c r="T229" s="1866"/>
      <c r="U229" s="2033"/>
      <c r="V229" s="2033"/>
      <c r="W229" s="1978"/>
      <c r="X229" s="1865"/>
      <c r="Y229" s="1865"/>
      <c r="Z229" s="2059"/>
    </row>
    <row r="230" spans="1:26" ht="16.5" customHeight="1">
      <c r="A230" s="1982">
        <v>225</v>
      </c>
      <c r="B230" s="2792"/>
      <c r="C230" s="2772"/>
      <c r="D230" s="2785" t="s">
        <v>7280</v>
      </c>
      <c r="E230" s="1856"/>
      <c r="F230" s="1856"/>
      <c r="G230" s="1857"/>
      <c r="H230" s="1857"/>
      <c r="I230" s="1857"/>
      <c r="J230" s="1857"/>
      <c r="K230" s="1858"/>
      <c r="L230" s="1858"/>
      <c r="M230" s="1858"/>
      <c r="N230" s="1858"/>
      <c r="O230" s="1858"/>
      <c r="P230" s="1860"/>
      <c r="Q230" s="1858"/>
      <c r="R230" s="1858"/>
      <c r="S230" s="1896"/>
      <c r="T230" s="1866"/>
      <c r="U230" s="2033"/>
      <c r="V230" s="2033"/>
      <c r="W230" s="1978"/>
      <c r="X230" s="1858"/>
      <c r="Y230" s="1858"/>
      <c r="Z230" s="1861"/>
    </row>
    <row r="231" spans="1:26">
      <c r="A231" s="1982">
        <v>226</v>
      </c>
      <c r="B231" s="2792"/>
      <c r="C231" s="2772"/>
      <c r="D231" s="2785"/>
      <c r="E231" s="1856"/>
      <c r="F231" s="1856"/>
      <c r="G231" s="1857"/>
      <c r="H231" s="1857"/>
      <c r="I231" s="1857"/>
      <c r="J231" s="1857"/>
      <c r="K231" s="1858"/>
      <c r="L231" s="1858"/>
      <c r="M231" s="1858"/>
      <c r="N231" s="1858"/>
      <c r="O231" s="1858"/>
      <c r="P231" s="1860"/>
      <c r="Q231" s="1858"/>
      <c r="R231" s="1858"/>
      <c r="S231" s="1896"/>
      <c r="T231" s="1866"/>
      <c r="U231" s="2033"/>
      <c r="V231" s="2033"/>
      <c r="W231" s="1978"/>
      <c r="X231" s="1858"/>
      <c r="Y231" s="1858"/>
      <c r="Z231" s="1861"/>
    </row>
    <row r="232" spans="1:26">
      <c r="A232" s="1982">
        <v>227</v>
      </c>
      <c r="B232" s="2792"/>
      <c r="C232" s="2772"/>
      <c r="D232" s="2785"/>
      <c r="E232" s="1856"/>
      <c r="F232" s="1856"/>
      <c r="G232" s="1857"/>
      <c r="H232" s="1857"/>
      <c r="I232" s="1857"/>
      <c r="J232" s="1857"/>
      <c r="K232" s="1858"/>
      <c r="L232" s="1858"/>
      <c r="M232" s="1858"/>
      <c r="N232" s="1858"/>
      <c r="O232" s="1858"/>
      <c r="P232" s="1860"/>
      <c r="Q232" s="1858"/>
      <c r="R232" s="1858"/>
      <c r="S232" s="1896"/>
      <c r="T232" s="1866"/>
      <c r="U232" s="2033"/>
      <c r="V232" s="2033"/>
      <c r="W232" s="1978"/>
      <c r="X232" s="1858"/>
      <c r="Y232" s="1858"/>
      <c r="Z232" s="1861"/>
    </row>
    <row r="233" spans="1:26">
      <c r="A233" s="1982">
        <v>228</v>
      </c>
      <c r="B233" s="2792"/>
      <c r="C233" s="2772"/>
      <c r="D233" s="2785"/>
      <c r="E233" s="1856"/>
      <c r="F233" s="1856"/>
      <c r="G233" s="1857"/>
      <c r="H233" s="1857"/>
      <c r="I233" s="1857"/>
      <c r="J233" s="1857"/>
      <c r="K233" s="1858"/>
      <c r="L233" s="1858"/>
      <c r="M233" s="1858"/>
      <c r="N233" s="1858"/>
      <c r="O233" s="1858"/>
      <c r="P233" s="1860"/>
      <c r="Q233" s="1858"/>
      <c r="R233" s="1858"/>
      <c r="S233" s="1896"/>
      <c r="T233" s="1866"/>
      <c r="U233" s="2033"/>
      <c r="V233" s="2033"/>
      <c r="W233" s="1978"/>
      <c r="X233" s="1858"/>
      <c r="Y233" s="1858"/>
      <c r="Z233" s="1861"/>
    </row>
    <row r="234" spans="1:26">
      <c r="A234" s="1982">
        <v>229</v>
      </c>
      <c r="B234" s="2792"/>
      <c r="C234" s="2772"/>
      <c r="D234" s="2785"/>
      <c r="E234" s="1856"/>
      <c r="F234" s="1856"/>
      <c r="G234" s="1857"/>
      <c r="H234" s="1857"/>
      <c r="I234" s="1857"/>
      <c r="J234" s="1857"/>
      <c r="K234" s="1858"/>
      <c r="L234" s="1858"/>
      <c r="M234" s="1858"/>
      <c r="N234" s="1858"/>
      <c r="O234" s="1858"/>
      <c r="P234" s="1860"/>
      <c r="Q234" s="1858"/>
      <c r="R234" s="1858"/>
      <c r="S234" s="1896"/>
      <c r="T234" s="1866"/>
      <c r="U234" s="2033"/>
      <c r="V234" s="2033"/>
      <c r="W234" s="1978"/>
      <c r="X234" s="1858"/>
      <c r="Y234" s="1858"/>
      <c r="Z234" s="1861"/>
    </row>
    <row r="235" spans="1:26">
      <c r="A235" s="1982">
        <v>230</v>
      </c>
      <c r="B235" s="2792"/>
      <c r="C235" s="2772"/>
      <c r="D235" s="2785"/>
      <c r="E235" s="1856"/>
      <c r="F235" s="1856"/>
      <c r="G235" s="1857"/>
      <c r="H235" s="1857"/>
      <c r="I235" s="1857"/>
      <c r="J235" s="1857"/>
      <c r="K235" s="1858"/>
      <c r="L235" s="1858"/>
      <c r="M235" s="1858"/>
      <c r="N235" s="1858"/>
      <c r="O235" s="1858"/>
      <c r="P235" s="1860"/>
      <c r="Q235" s="1858"/>
      <c r="R235" s="1858"/>
      <c r="S235" s="1896"/>
      <c r="T235" s="1866"/>
      <c r="U235" s="2033"/>
      <c r="V235" s="2033"/>
      <c r="W235" s="1978"/>
      <c r="X235" s="1858"/>
      <c r="Y235" s="1858"/>
      <c r="Z235" s="1861"/>
    </row>
    <row r="236" spans="1:26">
      <c r="A236" s="1982">
        <v>231</v>
      </c>
      <c r="B236" s="2792"/>
      <c r="C236" s="2772"/>
      <c r="D236" s="2063" t="s">
        <v>7250</v>
      </c>
      <c r="E236" s="1865"/>
      <c r="F236" s="1865"/>
      <c r="G236" s="1865"/>
      <c r="H236" s="1865"/>
      <c r="I236" s="1865"/>
      <c r="J236" s="1865"/>
      <c r="K236" s="1865"/>
      <c r="L236" s="1865"/>
      <c r="M236" s="1865"/>
      <c r="N236" s="1858">
        <f>SUM(N230:N235)</f>
        <v>0</v>
      </c>
      <c r="O236" s="1858">
        <f>SUM(O230:O235)</f>
        <v>0</v>
      </c>
      <c r="P236" s="1858">
        <f>SUM(P230:P235)</f>
        <v>0</v>
      </c>
      <c r="Q236" s="1865"/>
      <c r="R236" s="1858">
        <f>SUM(R230:R235)</f>
        <v>0</v>
      </c>
      <c r="S236" s="1896"/>
      <c r="T236" s="1866"/>
      <c r="U236" s="2033"/>
      <c r="V236" s="2033"/>
      <c r="W236" s="1978"/>
      <c r="X236" s="1865"/>
      <c r="Y236" s="1865"/>
      <c r="Z236" s="2059"/>
    </row>
    <row r="237" spans="1:26" ht="16.5" customHeight="1">
      <c r="A237" s="1982">
        <v>232</v>
      </c>
      <c r="B237" s="2792"/>
      <c r="C237" s="2772"/>
      <c r="D237" s="2785" t="s">
        <v>7281</v>
      </c>
      <c r="E237" s="1856"/>
      <c r="F237" s="1856"/>
      <c r="G237" s="1857"/>
      <c r="H237" s="1857"/>
      <c r="I237" s="1857"/>
      <c r="J237" s="1857"/>
      <c r="K237" s="1858"/>
      <c r="L237" s="1858"/>
      <c r="M237" s="1858"/>
      <c r="N237" s="1858"/>
      <c r="O237" s="1858"/>
      <c r="P237" s="1860"/>
      <c r="Q237" s="1858"/>
      <c r="R237" s="1858"/>
      <c r="S237" s="1896"/>
      <c r="T237" s="1866"/>
      <c r="U237" s="2033"/>
      <c r="V237" s="2033"/>
      <c r="W237" s="1978"/>
      <c r="X237" s="1858"/>
      <c r="Y237" s="1858"/>
      <c r="Z237" s="1861"/>
    </row>
    <row r="238" spans="1:26">
      <c r="A238" s="1982">
        <v>233</v>
      </c>
      <c r="B238" s="2792"/>
      <c r="C238" s="2772"/>
      <c r="D238" s="2785"/>
      <c r="E238" s="1856"/>
      <c r="F238" s="1856"/>
      <c r="G238" s="1857"/>
      <c r="H238" s="1857"/>
      <c r="I238" s="1857"/>
      <c r="J238" s="1857"/>
      <c r="K238" s="1858"/>
      <c r="L238" s="1858"/>
      <c r="M238" s="1858"/>
      <c r="N238" s="1858"/>
      <c r="O238" s="1858"/>
      <c r="P238" s="1860"/>
      <c r="Q238" s="1858"/>
      <c r="R238" s="1858"/>
      <c r="S238" s="1896"/>
      <c r="T238" s="1866"/>
      <c r="U238" s="2033"/>
      <c r="V238" s="2033"/>
      <c r="W238" s="1978"/>
      <c r="X238" s="1858"/>
      <c r="Y238" s="1858"/>
      <c r="Z238" s="1861"/>
    </row>
    <row r="239" spans="1:26">
      <c r="A239" s="1982">
        <v>234</v>
      </c>
      <c r="B239" s="2792"/>
      <c r="C239" s="2772"/>
      <c r="D239" s="2785"/>
      <c r="E239" s="1856"/>
      <c r="F239" s="1856"/>
      <c r="G239" s="1857"/>
      <c r="H239" s="1857"/>
      <c r="I239" s="1857"/>
      <c r="J239" s="1857"/>
      <c r="K239" s="1858"/>
      <c r="L239" s="1858"/>
      <c r="M239" s="1858"/>
      <c r="N239" s="1858"/>
      <c r="O239" s="1858"/>
      <c r="P239" s="1860"/>
      <c r="Q239" s="1858"/>
      <c r="R239" s="1858"/>
      <c r="S239" s="1896"/>
      <c r="T239" s="1866"/>
      <c r="U239" s="2033"/>
      <c r="V239" s="2033"/>
      <c r="W239" s="1978"/>
      <c r="X239" s="1858"/>
      <c r="Y239" s="1858"/>
      <c r="Z239" s="1861"/>
    </row>
    <row r="240" spans="1:26">
      <c r="A240" s="1982">
        <v>235</v>
      </c>
      <c r="B240" s="2792"/>
      <c r="C240" s="2772"/>
      <c r="D240" s="2785"/>
      <c r="E240" s="1856"/>
      <c r="F240" s="1856"/>
      <c r="G240" s="1857"/>
      <c r="H240" s="1857"/>
      <c r="I240" s="1857"/>
      <c r="J240" s="1857"/>
      <c r="K240" s="1858"/>
      <c r="L240" s="1858"/>
      <c r="M240" s="1858"/>
      <c r="N240" s="1858"/>
      <c r="O240" s="1858"/>
      <c r="P240" s="1860"/>
      <c r="Q240" s="1858"/>
      <c r="R240" s="1858"/>
      <c r="S240" s="1896"/>
      <c r="T240" s="1866"/>
      <c r="U240" s="2033"/>
      <c r="V240" s="2033"/>
      <c r="W240" s="1978"/>
      <c r="X240" s="1858"/>
      <c r="Y240" s="1858"/>
      <c r="Z240" s="1861"/>
    </row>
    <row r="241" spans="1:26">
      <c r="A241" s="1982">
        <v>236</v>
      </c>
      <c r="B241" s="2792"/>
      <c r="C241" s="2772"/>
      <c r="D241" s="2785"/>
      <c r="E241" s="1856"/>
      <c r="F241" s="1856"/>
      <c r="G241" s="1857"/>
      <c r="H241" s="1857"/>
      <c r="I241" s="1857"/>
      <c r="J241" s="1857"/>
      <c r="K241" s="1858"/>
      <c r="L241" s="1858"/>
      <c r="M241" s="1858"/>
      <c r="N241" s="1858"/>
      <c r="O241" s="1858"/>
      <c r="P241" s="1860"/>
      <c r="Q241" s="1858"/>
      <c r="R241" s="1858"/>
      <c r="S241" s="1896"/>
      <c r="T241" s="1866"/>
      <c r="U241" s="2033"/>
      <c r="V241" s="2033"/>
      <c r="W241" s="1978"/>
      <c r="X241" s="1858"/>
      <c r="Y241" s="1858"/>
      <c r="Z241" s="1861"/>
    </row>
    <row r="242" spans="1:26">
      <c r="A242" s="1982">
        <v>237</v>
      </c>
      <c r="B242" s="2792"/>
      <c r="C242" s="2772"/>
      <c r="D242" s="2785"/>
      <c r="E242" s="1856"/>
      <c r="F242" s="1856"/>
      <c r="G242" s="1857"/>
      <c r="H242" s="1857"/>
      <c r="I242" s="1857"/>
      <c r="J242" s="1857"/>
      <c r="K242" s="1858"/>
      <c r="L242" s="1858"/>
      <c r="M242" s="1858"/>
      <c r="N242" s="1858"/>
      <c r="O242" s="1858"/>
      <c r="P242" s="1860"/>
      <c r="Q242" s="1858"/>
      <c r="R242" s="1858"/>
      <c r="S242" s="1896"/>
      <c r="T242" s="1866"/>
      <c r="U242" s="2033"/>
      <c r="V242" s="2033"/>
      <c r="W242" s="1978"/>
      <c r="X242" s="1858"/>
      <c r="Y242" s="1858"/>
      <c r="Z242" s="1861"/>
    </row>
    <row r="243" spans="1:26" ht="17.25" thickBot="1">
      <c r="A243" s="2092">
        <v>238</v>
      </c>
      <c r="B243" s="2793"/>
      <c r="C243" s="2800"/>
      <c r="D243" s="1862" t="s">
        <v>5859</v>
      </c>
      <c r="E243" s="1880"/>
      <c r="F243" s="1880"/>
      <c r="G243" s="1880"/>
      <c r="H243" s="1880"/>
      <c r="I243" s="1880"/>
      <c r="J243" s="1880"/>
      <c r="K243" s="1880"/>
      <c r="L243" s="1880"/>
      <c r="M243" s="1880"/>
      <c r="N243" s="1881">
        <f>SUM(N237:N242)</f>
        <v>0</v>
      </c>
      <c r="O243" s="1881">
        <f>SUM(O237:O242)</f>
        <v>0</v>
      </c>
      <c r="P243" s="1881">
        <f>SUM(P237:P242)</f>
        <v>0</v>
      </c>
      <c r="Q243" s="1880"/>
      <c r="R243" s="1881">
        <f>SUM(R237:R242)</f>
        <v>0</v>
      </c>
      <c r="S243" s="1901"/>
      <c r="T243" s="1902"/>
      <c r="U243" s="2089"/>
      <c r="V243" s="2089"/>
      <c r="W243" s="2090"/>
      <c r="X243" s="1880"/>
      <c r="Y243" s="1880"/>
      <c r="Z243" s="2086"/>
    </row>
    <row r="244" spans="1:26" ht="17.25" thickBot="1">
      <c r="A244" s="2093">
        <v>239</v>
      </c>
      <c r="B244" s="2766" t="s">
        <v>7217</v>
      </c>
      <c r="C244" s="2767"/>
      <c r="D244" s="2767"/>
      <c r="E244" s="1884"/>
      <c r="F244" s="1884"/>
      <c r="G244" s="1885"/>
      <c r="H244" s="1885"/>
      <c r="I244" s="1885"/>
      <c r="J244" s="1885"/>
      <c r="K244" s="1886"/>
      <c r="L244" s="1886"/>
      <c r="M244" s="1886"/>
      <c r="N244" s="1903">
        <f>N194+N201+N208+N215+N222+N229+N236+N243</f>
        <v>0</v>
      </c>
      <c r="O244" s="1903">
        <f>O194+O201+O208+O215+O222+O229+O236+O243</f>
        <v>0</v>
      </c>
      <c r="P244" s="1903">
        <f>P194+P201+P208+P215+P222+P229+P236+P243</f>
        <v>0</v>
      </c>
      <c r="Q244" s="1886"/>
      <c r="R244" s="1903">
        <f>R194+R201+R208+R215+R222+R229+R236+R243</f>
        <v>0</v>
      </c>
      <c r="S244" s="1904"/>
      <c r="T244" s="1888"/>
      <c r="U244" s="2091"/>
      <c r="V244" s="2091"/>
      <c r="W244" s="2027"/>
      <c r="X244" s="1886"/>
      <c r="Y244" s="1886"/>
      <c r="Z244" s="2087"/>
    </row>
    <row r="245" spans="1:26" ht="17.25" thickBot="1">
      <c r="A245" s="2021">
        <v>240</v>
      </c>
      <c r="B245" s="2802" t="s">
        <v>5860</v>
      </c>
      <c r="C245" s="2803"/>
      <c r="D245" s="2803"/>
      <c r="E245" s="1906"/>
      <c r="F245" s="1906"/>
      <c r="G245" s="1907"/>
      <c r="H245" s="1907"/>
      <c r="I245" s="1907"/>
      <c r="J245" s="1907"/>
      <c r="K245" s="1908"/>
      <c r="L245" s="1908"/>
      <c r="M245" s="1908"/>
      <c r="N245" s="1909">
        <f>N187+N130+N244</f>
        <v>0</v>
      </c>
      <c r="O245" s="1909">
        <f>O187+O130+O244</f>
        <v>0</v>
      </c>
      <c r="P245" s="1909">
        <f>P187+P130+P244</f>
        <v>0</v>
      </c>
      <c r="Q245" s="1908"/>
      <c r="R245" s="1909">
        <f>R187+R130+R244</f>
        <v>0</v>
      </c>
      <c r="S245" s="1910"/>
      <c r="T245" s="1911"/>
      <c r="U245" s="1910"/>
      <c r="V245" s="1911"/>
      <c r="W245" s="1910"/>
      <c r="X245" s="1911"/>
      <c r="Y245" s="1908"/>
      <c r="Z245" s="2062"/>
    </row>
    <row r="246" spans="1:26">
      <c r="A246" s="2094"/>
      <c r="B246" s="1913"/>
      <c r="C246" s="1914"/>
      <c r="D246" s="1914"/>
      <c r="E246" s="1915"/>
      <c r="F246" s="1915"/>
      <c r="G246" s="1915"/>
      <c r="H246" s="1915"/>
      <c r="I246" s="1915"/>
      <c r="J246" s="1915"/>
      <c r="K246" s="1915"/>
      <c r="L246" s="1915"/>
      <c r="M246" s="1915"/>
      <c r="N246" s="1915"/>
      <c r="O246" s="1915"/>
      <c r="P246" s="1915"/>
      <c r="Q246" s="1915"/>
      <c r="R246" s="1915"/>
      <c r="S246" s="1915"/>
      <c r="T246" s="1916"/>
      <c r="X246" s="1916"/>
      <c r="Y246" s="1722"/>
    </row>
    <row r="247" spans="1:26">
      <c r="A247" s="1917" t="s">
        <v>7108</v>
      </c>
      <c r="B247" s="1913"/>
      <c r="C247" s="1914"/>
      <c r="D247" s="1914"/>
      <c r="E247" s="1915"/>
      <c r="F247" s="1915"/>
      <c r="G247" s="1915"/>
      <c r="H247" s="1915"/>
      <c r="I247" s="1915"/>
      <c r="J247" s="1915"/>
      <c r="K247" s="1915"/>
      <c r="L247" s="1915"/>
      <c r="M247" s="1915"/>
      <c r="N247" s="1915"/>
      <c r="O247" s="1915"/>
      <c r="P247" s="1915"/>
      <c r="Q247" s="1915"/>
      <c r="R247" s="1915"/>
      <c r="S247" s="1915"/>
      <c r="T247" s="1916"/>
      <c r="X247" s="1916"/>
      <c r="Y247" s="1722"/>
    </row>
    <row r="248" spans="1:26">
      <c r="A248" s="1917">
        <v>1</v>
      </c>
      <c r="B248" s="1914" t="s">
        <v>7218</v>
      </c>
      <c r="D248" s="1914"/>
      <c r="E248" s="1915"/>
      <c r="F248" s="1915"/>
      <c r="G248" s="1915"/>
      <c r="H248" s="1915"/>
      <c r="I248" s="1915"/>
      <c r="J248" s="1915"/>
      <c r="K248" s="1915"/>
      <c r="L248" s="1915"/>
      <c r="M248" s="1915"/>
      <c r="N248" s="1915"/>
      <c r="O248" s="1915"/>
      <c r="P248" s="1915"/>
      <c r="Q248" s="1915"/>
      <c r="R248" s="1915"/>
      <c r="S248" s="1915"/>
      <c r="T248" s="1916"/>
      <c r="X248" s="1916"/>
      <c r="Y248" s="1722"/>
    </row>
    <row r="249" spans="1:26">
      <c r="A249" s="1913" t="s">
        <v>481</v>
      </c>
      <c r="B249" s="1914" t="s">
        <v>7219</v>
      </c>
      <c r="D249" s="1914"/>
      <c r="E249" s="1915"/>
      <c r="F249" s="1915"/>
      <c r="G249" s="1915"/>
      <c r="H249" s="1915"/>
      <c r="I249" s="1915"/>
      <c r="J249" s="1915"/>
      <c r="K249" s="1915"/>
      <c r="L249" s="1915"/>
      <c r="M249" s="1915"/>
      <c r="N249" s="1915"/>
      <c r="O249" s="1915"/>
      <c r="P249" s="1915"/>
      <c r="Q249" s="1915"/>
      <c r="R249" s="1915"/>
      <c r="S249" s="1915"/>
      <c r="T249" s="1916"/>
      <c r="X249" s="1916"/>
      <c r="Y249" s="1722"/>
    </row>
    <row r="250" spans="1:26">
      <c r="A250" s="1917">
        <v>3</v>
      </c>
      <c r="B250" s="1914" t="s">
        <v>7282</v>
      </c>
      <c r="D250" s="1914"/>
      <c r="E250" s="1915"/>
      <c r="F250" s="1915"/>
      <c r="G250" s="1915"/>
      <c r="H250" s="1915"/>
      <c r="I250" s="1915"/>
      <c r="J250" s="1915"/>
      <c r="K250" s="1915"/>
      <c r="L250" s="1915"/>
      <c r="M250" s="1915"/>
      <c r="N250" s="1915"/>
      <c r="O250" s="1915"/>
      <c r="P250" s="1915"/>
      <c r="Q250" s="1915"/>
      <c r="R250" s="1915"/>
      <c r="S250" s="1915"/>
      <c r="T250" s="1916"/>
      <c r="X250" s="1916"/>
      <c r="Y250" s="1722"/>
    </row>
    <row r="251" spans="1:26">
      <c r="A251" s="1913"/>
      <c r="B251" s="1914" t="s">
        <v>7255</v>
      </c>
      <c r="D251" s="1914"/>
      <c r="E251" s="1915"/>
      <c r="F251" s="1915"/>
      <c r="G251" s="1915"/>
      <c r="H251" s="1915"/>
      <c r="I251" s="1915"/>
      <c r="J251" s="1915"/>
      <c r="K251" s="1915"/>
      <c r="L251" s="1915"/>
      <c r="M251" s="1915"/>
      <c r="N251" s="1915"/>
      <c r="O251" s="1915"/>
      <c r="P251" s="1915"/>
      <c r="Q251" s="1915"/>
      <c r="R251" s="1915"/>
      <c r="S251" s="1915"/>
      <c r="T251" s="1916"/>
      <c r="X251" s="1916"/>
      <c r="Y251" s="1722"/>
    </row>
    <row r="252" spans="1:26">
      <c r="A252" s="1917"/>
      <c r="B252" s="1914" t="s">
        <v>7256</v>
      </c>
      <c r="D252" s="1914"/>
      <c r="E252" s="1915"/>
      <c r="F252" s="1915"/>
      <c r="G252" s="1915"/>
      <c r="H252" s="1915"/>
      <c r="I252" s="1915"/>
      <c r="J252" s="1915"/>
      <c r="K252" s="1915"/>
      <c r="L252" s="1915"/>
      <c r="M252" s="1915"/>
      <c r="N252" s="1915"/>
      <c r="O252" s="1915"/>
      <c r="P252" s="1915"/>
      <c r="Q252" s="1915"/>
      <c r="R252" s="1915"/>
      <c r="S252" s="1915"/>
      <c r="T252" s="1916"/>
      <c r="X252" s="1916"/>
      <c r="Y252" s="1722"/>
    </row>
    <row r="253" spans="1:26">
      <c r="A253" s="1913"/>
      <c r="B253" s="1914" t="s">
        <v>7257</v>
      </c>
      <c r="D253" s="1914"/>
      <c r="E253" s="1915"/>
      <c r="F253" s="1915"/>
      <c r="G253" s="1915"/>
      <c r="H253" s="1915"/>
      <c r="I253" s="1915"/>
      <c r="J253" s="1915"/>
      <c r="K253" s="1915"/>
      <c r="L253" s="1915"/>
      <c r="M253" s="1915"/>
      <c r="N253" s="1915"/>
      <c r="O253" s="1915"/>
      <c r="P253" s="1915"/>
      <c r="Q253" s="1915"/>
      <c r="R253" s="1915"/>
      <c r="S253" s="1915"/>
      <c r="T253" s="1916"/>
      <c r="X253" s="1916"/>
      <c r="Y253" s="1722"/>
    </row>
    <row r="254" spans="1:26">
      <c r="A254" s="1917">
        <v>4</v>
      </c>
      <c r="B254" s="1914" t="s">
        <v>7283</v>
      </c>
      <c r="D254" s="1722"/>
      <c r="E254" s="1722"/>
      <c r="F254" s="1722"/>
      <c r="G254" s="1722"/>
      <c r="H254" s="1722"/>
      <c r="I254" s="1722"/>
      <c r="J254" s="1722"/>
      <c r="K254" s="1722"/>
      <c r="L254" s="1722"/>
      <c r="M254" s="1722"/>
      <c r="N254" s="1722"/>
    </row>
    <row r="255" spans="1:26">
      <c r="A255" s="1913">
        <v>5</v>
      </c>
      <c r="B255" s="1914" t="s">
        <v>7284</v>
      </c>
      <c r="D255" s="1722"/>
      <c r="E255" s="1722"/>
      <c r="F255" s="1722"/>
      <c r="G255" s="1722"/>
      <c r="H255" s="1722"/>
      <c r="I255" s="1722"/>
      <c r="J255" s="1722"/>
      <c r="K255" s="1722"/>
      <c r="L255" s="1722"/>
      <c r="M255" s="1722"/>
      <c r="N255" s="1722"/>
    </row>
    <row r="256" spans="1:26">
      <c r="A256" s="1917" t="s">
        <v>1267</v>
      </c>
      <c r="B256" s="1914" t="s">
        <v>7259</v>
      </c>
      <c r="D256" s="1914"/>
      <c r="E256" s="1915"/>
      <c r="F256" s="1915"/>
      <c r="G256" s="1915"/>
      <c r="H256" s="1915"/>
      <c r="I256" s="1915"/>
      <c r="J256" s="1915"/>
      <c r="K256" s="1915"/>
      <c r="L256" s="1915"/>
      <c r="M256" s="1915"/>
      <c r="N256" s="1915"/>
      <c r="O256" s="1915"/>
      <c r="P256" s="1915"/>
      <c r="Q256" s="1915"/>
      <c r="R256" s="1915"/>
      <c r="S256" s="1915"/>
      <c r="T256" s="1916"/>
      <c r="X256" s="1916"/>
      <c r="Y256" s="1722"/>
    </row>
    <row r="257" spans="1:25">
      <c r="A257" s="1913">
        <v>7</v>
      </c>
      <c r="B257" s="1914" t="s">
        <v>7260</v>
      </c>
      <c r="C257" s="1914"/>
      <c r="D257" s="1914"/>
      <c r="E257" s="1915"/>
      <c r="F257" s="1915"/>
      <c r="G257" s="1915"/>
      <c r="H257" s="1915"/>
      <c r="I257" s="1915"/>
      <c r="J257" s="1915"/>
      <c r="K257" s="1915"/>
      <c r="L257" s="1915"/>
      <c r="M257" s="1915"/>
      <c r="N257" s="1915"/>
      <c r="O257" s="1915"/>
      <c r="P257" s="1915"/>
      <c r="Q257" s="1915"/>
      <c r="R257" s="1915"/>
      <c r="S257" s="1915"/>
      <c r="T257" s="1916"/>
      <c r="X257" s="1916"/>
      <c r="Y257" s="1722"/>
    </row>
    <row r="258" spans="1:25">
      <c r="A258" s="1917"/>
      <c r="B258" s="49"/>
      <c r="C258" s="1914"/>
      <c r="D258" s="1914"/>
      <c r="E258" s="1915"/>
      <c r="F258" s="1915"/>
      <c r="G258" s="1915"/>
      <c r="H258" s="1915"/>
      <c r="I258" s="1915"/>
      <c r="J258" s="1915"/>
      <c r="K258" s="1915"/>
      <c r="L258" s="1915"/>
      <c r="M258" s="1915"/>
      <c r="N258" s="1915"/>
      <c r="O258" s="1915"/>
      <c r="P258" s="1915"/>
      <c r="Q258" s="1915"/>
      <c r="R258" s="1915"/>
      <c r="S258" s="1915"/>
      <c r="T258" s="1918"/>
      <c r="X258" s="1918"/>
      <c r="Y258" s="1722"/>
    </row>
    <row r="259" spans="1:25">
      <c r="A259" s="1913"/>
      <c r="B259" s="49"/>
      <c r="C259" s="80"/>
      <c r="D259" s="80"/>
      <c r="E259" s="1915"/>
      <c r="F259" s="1915"/>
      <c r="G259" s="1915"/>
      <c r="H259" s="1915"/>
      <c r="I259" s="1915"/>
      <c r="J259" s="1915"/>
      <c r="K259" s="1915"/>
      <c r="L259" s="1915"/>
      <c r="M259" s="1915"/>
      <c r="N259" s="1915"/>
      <c r="O259" s="1915"/>
      <c r="P259" s="1915"/>
      <c r="Q259" s="1915"/>
      <c r="R259" s="1915"/>
      <c r="S259" s="1915"/>
      <c r="T259" s="1918"/>
      <c r="X259" s="1918"/>
      <c r="Y259" s="1722"/>
    </row>
    <row r="260" spans="1:25">
      <c r="A260" s="1917"/>
      <c r="B260" s="49"/>
      <c r="C260" s="1914"/>
      <c r="D260" s="1914"/>
      <c r="E260" s="1915"/>
      <c r="F260" s="1915"/>
      <c r="G260" s="1915"/>
      <c r="H260" s="1915"/>
      <c r="I260" s="1915"/>
      <c r="J260" s="1915"/>
      <c r="K260" s="1915"/>
      <c r="L260" s="1915"/>
      <c r="M260" s="1915"/>
      <c r="N260" s="1915"/>
      <c r="O260" s="1915"/>
      <c r="P260" s="1915"/>
      <c r="Q260" s="1915"/>
      <c r="R260" s="1915"/>
      <c r="S260" s="1915"/>
      <c r="T260" s="1918"/>
      <c r="X260" s="1918"/>
      <c r="Y260" s="1722"/>
    </row>
    <row r="261" spans="1:25">
      <c r="A261" s="1917"/>
      <c r="B261" s="49"/>
      <c r="C261" s="1914"/>
      <c r="D261" s="1914"/>
      <c r="E261" s="1915"/>
      <c r="F261" s="1915"/>
      <c r="G261" s="1915"/>
      <c r="H261" s="1915"/>
      <c r="I261" s="1915"/>
      <c r="J261" s="1915"/>
      <c r="K261" s="1915"/>
      <c r="L261" s="1915"/>
      <c r="M261" s="1915"/>
      <c r="N261" s="1915"/>
      <c r="O261" s="1915"/>
      <c r="P261" s="1915"/>
      <c r="Q261" s="1915"/>
      <c r="R261" s="1915"/>
      <c r="S261" s="1915"/>
      <c r="T261" s="1916"/>
      <c r="X261" s="1916"/>
      <c r="Y261" s="1722"/>
    </row>
    <row r="262" spans="1:25">
      <c r="A262" s="1913"/>
      <c r="B262" s="49"/>
      <c r="C262" s="1915"/>
      <c r="D262" s="1914"/>
      <c r="E262" s="1915"/>
      <c r="F262" s="1915"/>
      <c r="G262" s="1915"/>
      <c r="H262" s="1915"/>
      <c r="I262" s="1915"/>
      <c r="J262" s="1915"/>
      <c r="K262" s="1915"/>
      <c r="L262" s="1915"/>
      <c r="M262" s="1915"/>
      <c r="N262" s="1915"/>
      <c r="O262" s="1915"/>
      <c r="P262" s="1915"/>
      <c r="Q262" s="1915"/>
      <c r="R262" s="1915"/>
      <c r="S262" s="1915"/>
      <c r="T262" s="1916"/>
      <c r="X262" s="1916"/>
      <c r="Y262" s="1722"/>
    </row>
    <row r="263" spans="1:25">
      <c r="A263" s="1917"/>
      <c r="B263" s="49"/>
      <c r="C263" s="1914"/>
      <c r="D263" s="1914"/>
      <c r="E263" s="1915"/>
      <c r="F263" s="1915"/>
      <c r="G263" s="1915"/>
      <c r="H263" s="1915"/>
      <c r="I263" s="1915"/>
      <c r="J263" s="1915"/>
      <c r="K263" s="1915"/>
      <c r="L263" s="1915"/>
      <c r="M263" s="1915"/>
      <c r="N263" s="1915"/>
      <c r="O263" s="1915"/>
      <c r="P263" s="1915"/>
      <c r="Q263" s="1915"/>
      <c r="R263" s="1915"/>
      <c r="S263" s="1915"/>
      <c r="T263" s="1916"/>
      <c r="X263" s="1916"/>
      <c r="Y263" s="1722"/>
    </row>
    <row r="264" spans="1:25">
      <c r="A264" s="1917"/>
      <c r="B264" s="1913"/>
      <c r="C264" s="1914"/>
      <c r="D264" s="1914"/>
      <c r="E264" s="1915"/>
      <c r="F264" s="1915"/>
      <c r="G264" s="1915"/>
      <c r="H264" s="1915"/>
      <c r="I264" s="1915"/>
      <c r="J264" s="1915"/>
      <c r="K264" s="1915"/>
      <c r="L264" s="1915"/>
      <c r="M264" s="1915"/>
      <c r="N264" s="1915"/>
      <c r="O264" s="1915"/>
      <c r="P264" s="1915"/>
      <c r="Q264" s="1915"/>
      <c r="R264" s="1915"/>
      <c r="S264" s="1915"/>
      <c r="T264" s="1916"/>
      <c r="X264" s="1916"/>
      <c r="Y264" s="1722"/>
    </row>
    <row r="265" spans="1:25">
      <c r="A265" s="1913"/>
      <c r="B265" s="1913"/>
      <c r="C265" s="1915"/>
      <c r="D265" s="1915"/>
      <c r="E265" s="1915"/>
      <c r="F265" s="1915"/>
      <c r="G265" s="1915"/>
      <c r="H265" s="1915"/>
      <c r="I265" s="1915"/>
      <c r="J265" s="1915"/>
      <c r="K265" s="1915"/>
      <c r="L265" s="1915"/>
      <c r="M265" s="1915"/>
      <c r="N265" s="1915"/>
      <c r="O265" s="1915"/>
      <c r="P265" s="1915"/>
      <c r="Q265" s="1915"/>
      <c r="R265" s="1915"/>
      <c r="S265" s="1915"/>
    </row>
    <row r="266" spans="1:25">
      <c r="A266" s="1917"/>
      <c r="B266" s="1913"/>
      <c r="E266" s="1915"/>
      <c r="F266" s="1915"/>
      <c r="G266" s="1915"/>
      <c r="H266" s="1915"/>
      <c r="I266" s="1915"/>
      <c r="J266" s="1915"/>
      <c r="K266" s="1915"/>
      <c r="L266" s="1915"/>
      <c r="M266" s="1915"/>
      <c r="N266" s="1915"/>
      <c r="O266" s="1915"/>
      <c r="P266" s="1915"/>
      <c r="Q266" s="1915"/>
      <c r="R266" s="1915"/>
      <c r="S266" s="1915"/>
    </row>
    <row r="267" spans="1:25">
      <c r="A267" s="1917"/>
      <c r="B267" s="1913"/>
      <c r="C267" s="1915"/>
      <c r="D267" s="1915"/>
      <c r="E267" s="1919"/>
      <c r="F267" s="1919"/>
      <c r="G267" s="1919"/>
      <c r="H267" s="1919"/>
      <c r="I267" s="1919"/>
      <c r="J267" s="1919"/>
      <c r="K267" s="1919"/>
      <c r="L267" s="1919"/>
      <c r="M267" s="1919"/>
      <c r="N267" s="1919"/>
      <c r="O267" s="1919"/>
      <c r="P267" s="1915"/>
      <c r="Q267" s="1919"/>
      <c r="R267" s="1919"/>
      <c r="S267" s="1919"/>
    </row>
    <row r="268" spans="1:25">
      <c r="A268" s="1913"/>
      <c r="B268" s="1913"/>
      <c r="C268" s="1914"/>
      <c r="D268" s="1914"/>
      <c r="E268" s="1919"/>
      <c r="F268" s="1919"/>
      <c r="G268" s="1919"/>
      <c r="H268" s="1919"/>
      <c r="I268" s="1919"/>
      <c r="J268" s="1919"/>
      <c r="K268" s="1919"/>
      <c r="L268" s="1919"/>
      <c r="M268" s="1919"/>
      <c r="N268" s="1919"/>
      <c r="O268" s="1919"/>
      <c r="P268" s="1915"/>
      <c r="Q268" s="1919"/>
      <c r="R268" s="1919"/>
      <c r="S268" s="1919"/>
    </row>
    <row r="269" spans="1:25">
      <c r="A269" s="1917"/>
      <c r="B269" s="1913"/>
      <c r="C269" s="1915"/>
      <c r="D269" s="1915"/>
      <c r="E269" s="1918"/>
      <c r="F269" s="1920"/>
      <c r="G269" s="1918"/>
      <c r="H269" s="1918"/>
      <c r="I269" s="1918"/>
      <c r="J269" s="1918"/>
      <c r="K269" s="1918"/>
      <c r="L269" s="1918"/>
      <c r="M269" s="1918"/>
      <c r="N269" s="1918"/>
      <c r="O269" s="1918"/>
      <c r="P269" s="1919"/>
      <c r="Q269" s="1918"/>
      <c r="R269" s="1918"/>
      <c r="S269" s="1918"/>
    </row>
    <row r="270" spans="1:25">
      <c r="A270" s="1917"/>
      <c r="B270" s="1913"/>
      <c r="C270" s="1915"/>
      <c r="D270" s="1915"/>
      <c r="E270" s="1918"/>
      <c r="F270" s="1920"/>
      <c r="G270" s="1918"/>
      <c r="H270" s="1918"/>
      <c r="I270" s="1918"/>
      <c r="J270" s="1918"/>
      <c r="K270" s="1918"/>
      <c r="L270" s="1918"/>
      <c r="M270" s="1918"/>
      <c r="N270" s="1918"/>
      <c r="O270" s="1918"/>
      <c r="P270" s="1916"/>
      <c r="Q270" s="1918"/>
      <c r="R270" s="1918"/>
      <c r="S270" s="1918"/>
    </row>
    <row r="271" spans="1:25">
      <c r="A271" s="1913"/>
      <c r="B271" s="1913"/>
      <c r="C271" s="1915"/>
      <c r="D271" s="1915"/>
      <c r="E271" s="1918"/>
      <c r="F271" s="1920"/>
      <c r="G271" s="1918"/>
      <c r="H271" s="1918"/>
      <c r="I271" s="1918"/>
      <c r="J271" s="1918"/>
      <c r="K271" s="1918"/>
      <c r="L271" s="1918"/>
      <c r="M271" s="1918"/>
      <c r="N271" s="1918"/>
      <c r="O271" s="1918"/>
      <c r="P271" s="1918"/>
      <c r="Q271" s="1918"/>
      <c r="R271" s="1918"/>
      <c r="S271" s="1918"/>
    </row>
    <row r="272" spans="1:25">
      <c r="A272" s="1913"/>
      <c r="B272" s="1913"/>
      <c r="C272" s="1915"/>
      <c r="D272" s="1915"/>
      <c r="E272" s="1722"/>
      <c r="F272" s="1921"/>
      <c r="G272" s="1722"/>
      <c r="H272" s="1722"/>
      <c r="I272" s="1722"/>
      <c r="J272" s="1722"/>
      <c r="K272" s="1722"/>
      <c r="L272" s="1722"/>
      <c r="M272" s="1722"/>
      <c r="N272" s="1722"/>
      <c r="O272" s="1722"/>
      <c r="P272" s="1918"/>
      <c r="Q272" s="1722"/>
      <c r="R272" s="1722"/>
      <c r="S272" s="1722"/>
    </row>
    <row r="273" spans="1:16">
      <c r="A273" s="1913"/>
      <c r="B273" s="1913"/>
      <c r="C273" s="1915"/>
      <c r="D273" s="1915"/>
      <c r="F273" s="1922"/>
      <c r="P273" s="1918"/>
    </row>
  </sheetData>
  <mergeCells count="68">
    <mergeCell ref="B245:D245"/>
    <mergeCell ref="D216:D221"/>
    <mergeCell ref="C223:C243"/>
    <mergeCell ref="D223:D228"/>
    <mergeCell ref="D230:D235"/>
    <mergeCell ref="D237:D242"/>
    <mergeCell ref="B244:D244"/>
    <mergeCell ref="B187:D187"/>
    <mergeCell ref="B188:B243"/>
    <mergeCell ref="C188:C201"/>
    <mergeCell ref="D188:D193"/>
    <mergeCell ref="D195:D200"/>
    <mergeCell ref="C202:C222"/>
    <mergeCell ref="D202:D207"/>
    <mergeCell ref="D209:D214"/>
    <mergeCell ref="D98:D107"/>
    <mergeCell ref="C109:C129"/>
    <mergeCell ref="D109:D114"/>
    <mergeCell ref="D116:D121"/>
    <mergeCell ref="D123:D128"/>
    <mergeCell ref="B131:B186"/>
    <mergeCell ref="C131:C144"/>
    <mergeCell ref="D131:D136"/>
    <mergeCell ref="D138:D143"/>
    <mergeCell ref="C145:C165"/>
    <mergeCell ref="D145:D150"/>
    <mergeCell ref="D152:D157"/>
    <mergeCell ref="D159:D164"/>
    <mergeCell ref="C166:C186"/>
    <mergeCell ref="D166:D171"/>
    <mergeCell ref="D173:D178"/>
    <mergeCell ref="D180:D185"/>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1" fitToHeight="4" orientation="portrait"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C000"/>
    <pageSetUpPr fitToPage="1"/>
  </sheetPr>
  <dimension ref="A1:O156"/>
  <sheetViews>
    <sheetView topLeftCell="A127" zoomScaleNormal="100" zoomScaleSheetLayoutView="100" workbookViewId="0">
      <selection activeCell="B100" sqref="B100"/>
    </sheetView>
  </sheetViews>
  <sheetFormatPr defaultColWidth="10.625" defaultRowHeight="15.75"/>
  <cols>
    <col min="1" max="1" width="5.625" style="96" customWidth="1"/>
    <col min="2" max="2" width="71.875" style="131" customWidth="1"/>
    <col min="3" max="3" width="10.625" style="127" customWidth="1"/>
    <col min="4" max="4" width="10.625" style="96" customWidth="1"/>
    <col min="5" max="5" width="10.625" style="127" customWidth="1"/>
    <col min="6" max="6" width="10.625" style="96" customWidth="1"/>
    <col min="7" max="7" width="35.625" style="96" customWidth="1"/>
    <col min="8" max="14" width="10.625" style="96" customWidth="1"/>
    <col min="15" max="16384" width="10.625" style="96"/>
  </cols>
  <sheetData>
    <row r="1" spans="1:15" ht="16.5">
      <c r="A1" s="94" t="s">
        <v>2635</v>
      </c>
      <c r="B1" s="95"/>
      <c r="C1" s="93"/>
      <c r="D1" s="93"/>
      <c r="E1" s="93"/>
      <c r="F1" s="93"/>
      <c r="G1" s="93"/>
      <c r="H1" s="93"/>
      <c r="I1" s="93"/>
      <c r="J1" s="93"/>
      <c r="K1" s="93"/>
      <c r="L1" s="93"/>
    </row>
    <row r="2" spans="1:15" ht="16.5">
      <c r="A2" s="97" t="s">
        <v>2623</v>
      </c>
      <c r="B2" s="93"/>
      <c r="C2" s="93"/>
      <c r="D2" s="93"/>
      <c r="E2" s="93"/>
      <c r="F2" s="93"/>
      <c r="G2" s="93"/>
      <c r="H2" s="93"/>
      <c r="I2" s="93"/>
      <c r="J2" s="93"/>
      <c r="K2" s="93"/>
      <c r="L2" s="93"/>
    </row>
    <row r="3" spans="1:15" s="99" customFormat="1" ht="66">
      <c r="A3" s="2604" t="s">
        <v>3592</v>
      </c>
      <c r="B3" s="98" t="s">
        <v>3593</v>
      </c>
      <c r="C3" s="98" t="s">
        <v>3594</v>
      </c>
      <c r="D3" s="98" t="s">
        <v>3595</v>
      </c>
      <c r="E3" s="98" t="s">
        <v>3596</v>
      </c>
      <c r="F3" s="98" t="s">
        <v>3597</v>
      </c>
      <c r="G3" s="98" t="s">
        <v>3598</v>
      </c>
      <c r="H3" s="98" t="s">
        <v>3599</v>
      </c>
      <c r="I3" s="98" t="s">
        <v>3600</v>
      </c>
      <c r="J3" s="98" t="s">
        <v>3601</v>
      </c>
      <c r="K3" s="98" t="s">
        <v>1475</v>
      </c>
      <c r="L3" s="98" t="s">
        <v>3602</v>
      </c>
      <c r="M3" s="98" t="s">
        <v>3601</v>
      </c>
      <c r="N3" s="98" t="s">
        <v>381</v>
      </c>
    </row>
    <row r="4" spans="1:15" s="99" customFormat="1">
      <c r="A4" s="2604"/>
      <c r="B4" s="100" t="s">
        <v>66</v>
      </c>
      <c r="C4" s="100" t="s">
        <v>67</v>
      </c>
      <c r="D4" s="100" t="s">
        <v>68</v>
      </c>
      <c r="E4" s="100" t="s">
        <v>69</v>
      </c>
      <c r="F4" s="100" t="s">
        <v>70</v>
      </c>
      <c r="G4" s="100" t="s">
        <v>71</v>
      </c>
      <c r="H4" s="100" t="s">
        <v>72</v>
      </c>
      <c r="I4" s="100" t="s">
        <v>73</v>
      </c>
      <c r="J4" s="100" t="s">
        <v>74</v>
      </c>
      <c r="K4" s="100" t="s">
        <v>75</v>
      </c>
      <c r="L4" s="100" t="s">
        <v>234</v>
      </c>
      <c r="M4" s="100" t="s">
        <v>235</v>
      </c>
      <c r="N4" s="100" t="s">
        <v>285</v>
      </c>
    </row>
    <row r="5" spans="1:15" s="99" customFormat="1" ht="16.5">
      <c r="A5" s="101">
        <v>1</v>
      </c>
      <c r="B5" s="102" t="s">
        <v>3603</v>
      </c>
      <c r="C5" s="103"/>
      <c r="D5" s="104" t="s">
        <v>3604</v>
      </c>
      <c r="E5" s="101" t="s">
        <v>3605</v>
      </c>
      <c r="F5" s="101" t="s">
        <v>3606</v>
      </c>
      <c r="G5" s="105"/>
      <c r="H5" s="101" t="s">
        <v>3605</v>
      </c>
      <c r="I5" s="106"/>
      <c r="J5" s="106"/>
      <c r="K5" s="106"/>
      <c r="L5" s="105"/>
      <c r="M5" s="106"/>
      <c r="N5" s="105"/>
      <c r="O5" s="107"/>
    </row>
    <row r="6" spans="1:15" s="99" customFormat="1" ht="16.5">
      <c r="A6" s="101">
        <f>A5+1</f>
        <v>2</v>
      </c>
      <c r="B6" s="102" t="s">
        <v>3607</v>
      </c>
      <c r="C6" s="103"/>
      <c r="D6" s="104" t="s">
        <v>3608</v>
      </c>
      <c r="E6" s="101" t="s">
        <v>3605</v>
      </c>
      <c r="F6" s="101" t="s">
        <v>3606</v>
      </c>
      <c r="G6" s="105"/>
      <c r="H6" s="101" t="s">
        <v>3605</v>
      </c>
      <c r="I6" s="106"/>
      <c r="J6" s="106"/>
      <c r="K6" s="106"/>
      <c r="L6" s="106"/>
      <c r="M6" s="106"/>
      <c r="N6" s="106"/>
      <c r="O6" s="107"/>
    </row>
    <row r="7" spans="1:15" s="99" customFormat="1" ht="16.5">
      <c r="A7" s="101">
        <f>A6+1</f>
        <v>3</v>
      </c>
      <c r="B7" s="102" t="s">
        <v>3609</v>
      </c>
      <c r="C7" s="103"/>
      <c r="D7" s="104" t="s">
        <v>3608</v>
      </c>
      <c r="E7" s="101" t="s">
        <v>3605</v>
      </c>
      <c r="F7" s="101" t="s">
        <v>3610</v>
      </c>
      <c r="G7" s="101" t="s">
        <v>3611</v>
      </c>
      <c r="H7" s="101" t="s">
        <v>3605</v>
      </c>
      <c r="I7" s="106"/>
      <c r="J7" s="106"/>
      <c r="K7" s="106"/>
      <c r="L7" s="106"/>
      <c r="M7" s="106"/>
      <c r="N7" s="106"/>
      <c r="O7" s="107"/>
    </row>
    <row r="8" spans="1:15" s="99" customFormat="1" ht="16.5">
      <c r="A8" s="101">
        <v>4</v>
      </c>
      <c r="B8" s="102" t="s">
        <v>3612</v>
      </c>
      <c r="C8" s="103"/>
      <c r="D8" s="104" t="s">
        <v>3608</v>
      </c>
      <c r="E8" s="101" t="s">
        <v>3605</v>
      </c>
      <c r="F8" s="101" t="s">
        <v>3606</v>
      </c>
      <c r="G8" s="101" t="s">
        <v>3611</v>
      </c>
      <c r="H8" s="101" t="s">
        <v>3605</v>
      </c>
      <c r="I8" s="106"/>
      <c r="J8" s="106"/>
      <c r="K8" s="106"/>
      <c r="L8" s="106"/>
      <c r="M8" s="106"/>
      <c r="N8" s="106"/>
      <c r="O8" s="107"/>
    </row>
    <row r="9" spans="1:15" s="99" customFormat="1" ht="16.5">
      <c r="A9" s="101">
        <f t="shared" ref="A9:A72" si="0">A8+1</f>
        <v>5</v>
      </c>
      <c r="B9" s="102" t="s">
        <v>3613</v>
      </c>
      <c r="C9" s="103"/>
      <c r="D9" s="104" t="s">
        <v>3614</v>
      </c>
      <c r="E9" s="101" t="s">
        <v>3615</v>
      </c>
      <c r="F9" s="101" t="s">
        <v>3615</v>
      </c>
      <c r="G9" s="101"/>
      <c r="H9" s="101" t="s">
        <v>3606</v>
      </c>
      <c r="I9" s="106"/>
      <c r="J9" s="106"/>
      <c r="K9" s="106"/>
      <c r="L9" s="106"/>
      <c r="M9" s="106"/>
      <c r="N9" s="106"/>
      <c r="O9" s="107"/>
    </row>
    <row r="10" spans="1:15" s="99" customFormat="1" ht="16.5">
      <c r="A10" s="101">
        <f t="shared" si="0"/>
        <v>6</v>
      </c>
      <c r="B10" s="102" t="s">
        <v>3616</v>
      </c>
      <c r="C10" s="103"/>
      <c r="D10" s="104" t="s">
        <v>3608</v>
      </c>
      <c r="E10" s="101" t="s">
        <v>3605</v>
      </c>
      <c r="F10" s="101" t="s">
        <v>3615</v>
      </c>
      <c r="G10" s="108"/>
      <c r="H10" s="101" t="s">
        <v>3610</v>
      </c>
      <c r="I10" s="106"/>
      <c r="J10" s="106"/>
      <c r="K10" s="106"/>
      <c r="L10" s="106"/>
      <c r="M10" s="106"/>
      <c r="N10" s="106"/>
      <c r="O10" s="107"/>
    </row>
    <row r="11" spans="1:15" s="99" customFormat="1" ht="16.5">
      <c r="A11" s="101">
        <f t="shared" si="0"/>
        <v>7</v>
      </c>
      <c r="B11" s="102" t="s">
        <v>3617</v>
      </c>
      <c r="C11" s="103"/>
      <c r="D11" s="101" t="s">
        <v>3614</v>
      </c>
      <c r="E11" s="101" t="s">
        <v>3605</v>
      </c>
      <c r="F11" s="101" t="s">
        <v>3606</v>
      </c>
      <c r="G11" s="108"/>
      <c r="H11" s="101" t="s">
        <v>3610</v>
      </c>
      <c r="I11" s="106"/>
      <c r="J11" s="106"/>
      <c r="K11" s="106"/>
      <c r="L11" s="106"/>
      <c r="M11" s="106"/>
      <c r="N11" s="106"/>
      <c r="O11" s="107"/>
    </row>
    <row r="12" spans="1:15" s="99" customFormat="1" ht="16.5">
      <c r="A12" s="101">
        <f t="shared" si="0"/>
        <v>8</v>
      </c>
      <c r="B12" s="109" t="s">
        <v>3618</v>
      </c>
      <c r="C12" s="103"/>
      <c r="D12" s="104" t="s">
        <v>3604</v>
      </c>
      <c r="E12" s="110" t="s">
        <v>3605</v>
      </c>
      <c r="F12" s="110" t="s">
        <v>3610</v>
      </c>
      <c r="G12" s="108"/>
      <c r="H12" s="101" t="s">
        <v>3605</v>
      </c>
      <c r="I12" s="106"/>
      <c r="J12" s="106"/>
      <c r="K12" s="106"/>
      <c r="L12" s="106"/>
      <c r="M12" s="106"/>
      <c r="N12" s="106"/>
      <c r="O12" s="107"/>
    </row>
    <row r="13" spans="1:15" ht="16.5">
      <c r="A13" s="101">
        <f t="shared" si="0"/>
        <v>9</v>
      </c>
      <c r="B13" s="102" t="s">
        <v>3619</v>
      </c>
      <c r="C13" s="103"/>
      <c r="D13" s="101" t="s">
        <v>3620</v>
      </c>
      <c r="E13" s="101" t="s">
        <v>3610</v>
      </c>
      <c r="F13" s="101" t="s">
        <v>3605</v>
      </c>
      <c r="G13" s="108"/>
      <c r="H13" s="101" t="s">
        <v>3605</v>
      </c>
      <c r="I13" s="106"/>
      <c r="J13" s="106"/>
      <c r="K13" s="106"/>
      <c r="L13" s="106"/>
      <c r="M13" s="106"/>
      <c r="N13" s="106"/>
      <c r="O13" s="107"/>
    </row>
    <row r="14" spans="1:15" ht="16.5">
      <c r="A14" s="101">
        <f t="shared" si="0"/>
        <v>10</v>
      </c>
      <c r="B14" s="102" t="s">
        <v>3621</v>
      </c>
      <c r="C14" s="103"/>
      <c r="D14" s="101" t="s">
        <v>3620</v>
      </c>
      <c r="E14" s="101" t="s">
        <v>3610</v>
      </c>
      <c r="F14" s="101" t="s">
        <v>3605</v>
      </c>
      <c r="G14" s="108"/>
      <c r="H14" s="101" t="s">
        <v>3605</v>
      </c>
      <c r="I14" s="106"/>
      <c r="J14" s="106"/>
      <c r="K14" s="106"/>
      <c r="L14" s="106"/>
      <c r="M14" s="106"/>
      <c r="N14" s="106"/>
      <c r="O14" s="107"/>
    </row>
    <row r="15" spans="1:15" ht="16.5">
      <c r="A15" s="101">
        <f t="shared" si="0"/>
        <v>11</v>
      </c>
      <c r="B15" s="102" t="s">
        <v>3622</v>
      </c>
      <c r="C15" s="103"/>
      <c r="D15" s="101" t="s">
        <v>3620</v>
      </c>
      <c r="E15" s="101" t="s">
        <v>3610</v>
      </c>
      <c r="F15" s="101" t="s">
        <v>3605</v>
      </c>
      <c r="G15" s="108"/>
      <c r="H15" s="101" t="s">
        <v>3605</v>
      </c>
      <c r="I15" s="106"/>
      <c r="J15" s="106"/>
      <c r="K15" s="106"/>
      <c r="L15" s="106"/>
      <c r="M15" s="106"/>
      <c r="N15" s="106"/>
      <c r="O15" s="107"/>
    </row>
    <row r="16" spans="1:15" ht="16.5">
      <c r="A16" s="101">
        <f t="shared" si="0"/>
        <v>12</v>
      </c>
      <c r="B16" s="102" t="s">
        <v>3623</v>
      </c>
      <c r="C16" s="103"/>
      <c r="D16" s="101" t="s">
        <v>3620</v>
      </c>
      <c r="E16" s="101" t="s">
        <v>3605</v>
      </c>
      <c r="F16" s="101" t="s">
        <v>3605</v>
      </c>
      <c r="G16" s="108"/>
      <c r="H16" s="101" t="s">
        <v>3605</v>
      </c>
      <c r="I16" s="106"/>
      <c r="J16" s="106"/>
      <c r="K16" s="106"/>
      <c r="L16" s="106"/>
      <c r="M16" s="106"/>
      <c r="N16" s="106"/>
    </row>
    <row r="17" spans="1:14" ht="16.5">
      <c r="A17" s="101">
        <f t="shared" si="0"/>
        <v>13</v>
      </c>
      <c r="B17" s="102" t="s">
        <v>3624</v>
      </c>
      <c r="C17" s="103"/>
      <c r="D17" s="101" t="s">
        <v>3620</v>
      </c>
      <c r="E17" s="101" t="s">
        <v>3605</v>
      </c>
      <c r="F17" s="101" t="s">
        <v>3605</v>
      </c>
      <c r="G17" s="108"/>
      <c r="H17" s="101" t="s">
        <v>3605</v>
      </c>
      <c r="I17" s="106"/>
      <c r="J17" s="106"/>
      <c r="K17" s="106"/>
      <c r="L17" s="106"/>
      <c r="M17" s="106"/>
      <c r="N17" s="106"/>
    </row>
    <row r="18" spans="1:14" ht="16.5">
      <c r="A18" s="101">
        <f t="shared" si="0"/>
        <v>14</v>
      </c>
      <c r="B18" s="102" t="s">
        <v>3625</v>
      </c>
      <c r="C18" s="103"/>
      <c r="D18" s="101" t="s">
        <v>3620</v>
      </c>
      <c r="E18" s="101" t="s">
        <v>3610</v>
      </c>
      <c r="F18" s="101" t="s">
        <v>3605</v>
      </c>
      <c r="G18" s="108"/>
      <c r="H18" s="101" t="s">
        <v>3605</v>
      </c>
      <c r="I18" s="106"/>
      <c r="J18" s="106"/>
      <c r="K18" s="106"/>
      <c r="L18" s="106"/>
      <c r="M18" s="106"/>
      <c r="N18" s="106"/>
    </row>
    <row r="19" spans="1:14" ht="16.5">
      <c r="A19" s="101">
        <f t="shared" si="0"/>
        <v>15</v>
      </c>
      <c r="B19" s="102" t="s">
        <v>3626</v>
      </c>
      <c r="C19" s="103"/>
      <c r="D19" s="101" t="s">
        <v>3620</v>
      </c>
      <c r="E19" s="101" t="s">
        <v>3605</v>
      </c>
      <c r="F19" s="101" t="s">
        <v>3605</v>
      </c>
      <c r="G19" s="108"/>
      <c r="H19" s="101" t="s">
        <v>3605</v>
      </c>
      <c r="I19" s="106"/>
      <c r="J19" s="106"/>
      <c r="K19" s="106"/>
      <c r="L19" s="106"/>
      <c r="M19" s="106"/>
      <c r="N19" s="106"/>
    </row>
    <row r="20" spans="1:14" ht="16.5">
      <c r="A20" s="101">
        <f t="shared" si="0"/>
        <v>16</v>
      </c>
      <c r="B20" s="102" t="s">
        <v>3627</v>
      </c>
      <c r="C20" s="103"/>
      <c r="D20" s="101" t="s">
        <v>3608</v>
      </c>
      <c r="E20" s="101" t="s">
        <v>3615</v>
      </c>
      <c r="F20" s="101" t="s">
        <v>3615</v>
      </c>
      <c r="G20" s="108"/>
      <c r="H20" s="101" t="s">
        <v>3628</v>
      </c>
      <c r="I20" s="106"/>
      <c r="J20" s="106"/>
      <c r="K20" s="106"/>
      <c r="L20" s="106"/>
      <c r="M20" s="106"/>
      <c r="N20" s="106"/>
    </row>
    <row r="21" spans="1:14" ht="16.5">
      <c r="A21" s="101">
        <f t="shared" si="0"/>
        <v>17</v>
      </c>
      <c r="B21" s="102" t="s">
        <v>3629</v>
      </c>
      <c r="C21" s="103"/>
      <c r="D21" s="104" t="s">
        <v>3604</v>
      </c>
      <c r="E21" s="101" t="s">
        <v>3605</v>
      </c>
      <c r="F21" s="101" t="s">
        <v>3610</v>
      </c>
      <c r="G21" s="101" t="s">
        <v>3611</v>
      </c>
      <c r="H21" s="101" t="s">
        <v>3605</v>
      </c>
      <c r="I21" s="106"/>
      <c r="J21" s="106"/>
      <c r="K21" s="106"/>
      <c r="L21" s="106"/>
      <c r="M21" s="106"/>
      <c r="N21" s="106"/>
    </row>
    <row r="22" spans="1:14" ht="16.5">
      <c r="A22" s="101">
        <f t="shared" si="0"/>
        <v>18</v>
      </c>
      <c r="B22" s="102" t="s">
        <v>3630</v>
      </c>
      <c r="C22" s="103"/>
      <c r="D22" s="104" t="s">
        <v>3604</v>
      </c>
      <c r="E22" s="101" t="s">
        <v>3605</v>
      </c>
      <c r="F22" s="101" t="s">
        <v>3610</v>
      </c>
      <c r="G22" s="101" t="s">
        <v>3611</v>
      </c>
      <c r="H22" s="101" t="s">
        <v>3605</v>
      </c>
      <c r="I22" s="106"/>
      <c r="J22" s="106"/>
      <c r="K22" s="106"/>
      <c r="L22" s="106"/>
      <c r="M22" s="106"/>
      <c r="N22" s="106"/>
    </row>
    <row r="23" spans="1:14" ht="16.5">
      <c r="A23" s="101">
        <f t="shared" si="0"/>
        <v>19</v>
      </c>
      <c r="B23" s="102" t="s">
        <v>3631</v>
      </c>
      <c r="C23" s="103"/>
      <c r="D23" s="104" t="s">
        <v>3604</v>
      </c>
      <c r="E23" s="101" t="s">
        <v>3605</v>
      </c>
      <c r="F23" s="101" t="s">
        <v>3610</v>
      </c>
      <c r="G23" s="101" t="s">
        <v>3611</v>
      </c>
      <c r="H23" s="101" t="s">
        <v>3605</v>
      </c>
      <c r="I23" s="106"/>
      <c r="J23" s="106"/>
      <c r="K23" s="106"/>
      <c r="L23" s="106"/>
      <c r="M23" s="106"/>
      <c r="N23" s="106"/>
    </row>
    <row r="24" spans="1:14" ht="16.5">
      <c r="A24" s="101">
        <f t="shared" si="0"/>
        <v>20</v>
      </c>
      <c r="B24" s="102" t="s">
        <v>3632</v>
      </c>
      <c r="C24" s="103"/>
      <c r="D24" s="104" t="s">
        <v>3604</v>
      </c>
      <c r="E24" s="101" t="s">
        <v>3605</v>
      </c>
      <c r="F24" s="101" t="s">
        <v>3610</v>
      </c>
      <c r="G24" s="101" t="s">
        <v>3611</v>
      </c>
      <c r="H24" s="101" t="s">
        <v>3605</v>
      </c>
      <c r="I24" s="106"/>
      <c r="J24" s="106"/>
      <c r="K24" s="106"/>
      <c r="L24" s="106"/>
      <c r="M24" s="106"/>
      <c r="N24" s="106"/>
    </row>
    <row r="25" spans="1:14" ht="16.5">
      <c r="A25" s="101">
        <f t="shared" si="0"/>
        <v>21</v>
      </c>
      <c r="B25" s="102" t="s">
        <v>3633</v>
      </c>
      <c r="C25" s="103"/>
      <c r="D25" s="104" t="s">
        <v>3604</v>
      </c>
      <c r="E25" s="101" t="s">
        <v>3628</v>
      </c>
      <c r="F25" s="101" t="s">
        <v>3634</v>
      </c>
      <c r="G25" s="101" t="s">
        <v>3635</v>
      </c>
      <c r="H25" s="101" t="s">
        <v>3628</v>
      </c>
      <c r="I25" s="106"/>
      <c r="J25" s="106"/>
      <c r="K25" s="106"/>
      <c r="L25" s="106"/>
      <c r="M25" s="106"/>
      <c r="N25" s="106"/>
    </row>
    <row r="26" spans="1:14" ht="16.5">
      <c r="A26" s="101">
        <f t="shared" si="0"/>
        <v>22</v>
      </c>
      <c r="B26" s="102" t="s">
        <v>3636</v>
      </c>
      <c r="C26" s="103"/>
      <c r="D26" s="104" t="s">
        <v>3604</v>
      </c>
      <c r="E26" s="101" t="s">
        <v>3605</v>
      </c>
      <c r="F26" s="101" t="s">
        <v>3610</v>
      </c>
      <c r="G26" s="101" t="s">
        <v>3637</v>
      </c>
      <c r="H26" s="101" t="s">
        <v>3605</v>
      </c>
      <c r="I26" s="106"/>
      <c r="J26" s="106"/>
      <c r="K26" s="106"/>
      <c r="L26" s="106"/>
      <c r="M26" s="106"/>
      <c r="N26" s="106"/>
    </row>
    <row r="27" spans="1:14" ht="16.5">
      <c r="A27" s="101">
        <f t="shared" si="0"/>
        <v>23</v>
      </c>
      <c r="B27" s="102" t="s">
        <v>3638</v>
      </c>
      <c r="C27" s="103"/>
      <c r="D27" s="104" t="s">
        <v>3604</v>
      </c>
      <c r="E27" s="101" t="s">
        <v>3605</v>
      </c>
      <c r="F27" s="101" t="s">
        <v>3610</v>
      </c>
      <c r="G27" s="101" t="s">
        <v>3639</v>
      </c>
      <c r="H27" s="101" t="s">
        <v>3605</v>
      </c>
      <c r="I27" s="106"/>
      <c r="J27" s="106"/>
      <c r="K27" s="106"/>
      <c r="L27" s="106"/>
      <c r="M27" s="106"/>
      <c r="N27" s="106"/>
    </row>
    <row r="28" spans="1:14" ht="16.5">
      <c r="A28" s="101">
        <f t="shared" si="0"/>
        <v>24</v>
      </c>
      <c r="B28" s="102" t="s">
        <v>3640</v>
      </c>
      <c r="C28" s="103"/>
      <c r="D28" s="104" t="s">
        <v>3604</v>
      </c>
      <c r="E28" s="101" t="s">
        <v>3605</v>
      </c>
      <c r="F28" s="101" t="s">
        <v>3605</v>
      </c>
      <c r="G28" s="108"/>
      <c r="H28" s="101" t="s">
        <v>3605</v>
      </c>
      <c r="I28" s="106"/>
      <c r="J28" s="106"/>
      <c r="K28" s="106"/>
      <c r="L28" s="106"/>
      <c r="M28" s="106"/>
      <c r="N28" s="106"/>
    </row>
    <row r="29" spans="1:14" ht="16.5">
      <c r="A29" s="101">
        <f t="shared" si="0"/>
        <v>25</v>
      </c>
      <c r="B29" s="102" t="s">
        <v>3641</v>
      </c>
      <c r="C29" s="103"/>
      <c r="D29" s="104" t="s">
        <v>3604</v>
      </c>
      <c r="E29" s="101" t="s">
        <v>3605</v>
      </c>
      <c r="F29" s="101" t="s">
        <v>3610</v>
      </c>
      <c r="G29" s="101" t="s">
        <v>3642</v>
      </c>
      <c r="H29" s="101" t="s">
        <v>3605</v>
      </c>
      <c r="I29" s="106"/>
      <c r="J29" s="106"/>
      <c r="K29" s="106"/>
      <c r="L29" s="106"/>
      <c r="M29" s="106"/>
      <c r="N29" s="106"/>
    </row>
    <row r="30" spans="1:14" ht="16.5">
      <c r="A30" s="101">
        <f t="shared" si="0"/>
        <v>26</v>
      </c>
      <c r="B30" s="102" t="s">
        <v>3643</v>
      </c>
      <c r="C30" s="103"/>
      <c r="D30" s="104" t="s">
        <v>3604</v>
      </c>
      <c r="E30" s="101" t="s">
        <v>3605</v>
      </c>
      <c r="F30" s="101" t="s">
        <v>3605</v>
      </c>
      <c r="G30" s="108"/>
      <c r="H30" s="101" t="s">
        <v>3605</v>
      </c>
      <c r="I30" s="106"/>
      <c r="J30" s="106"/>
      <c r="K30" s="106"/>
      <c r="L30" s="106"/>
      <c r="M30" s="106"/>
      <c r="N30" s="106"/>
    </row>
    <row r="31" spans="1:14" ht="16.5">
      <c r="A31" s="101">
        <f t="shared" si="0"/>
        <v>27</v>
      </c>
      <c r="B31" s="111" t="s">
        <v>3644</v>
      </c>
      <c r="C31" s="103"/>
      <c r="D31" s="104" t="s">
        <v>3604</v>
      </c>
      <c r="E31" s="101" t="s">
        <v>3605</v>
      </c>
      <c r="F31" s="101" t="s">
        <v>3610</v>
      </c>
      <c r="G31" s="101" t="s">
        <v>3645</v>
      </c>
      <c r="H31" s="101" t="s">
        <v>3605</v>
      </c>
      <c r="I31" s="106"/>
      <c r="J31" s="106"/>
      <c r="K31" s="106"/>
      <c r="L31" s="106"/>
      <c r="M31" s="106"/>
      <c r="N31" s="106"/>
    </row>
    <row r="32" spans="1:14" ht="16.5">
      <c r="A32" s="101">
        <f t="shared" si="0"/>
        <v>28</v>
      </c>
      <c r="B32" s="112" t="s">
        <v>3646</v>
      </c>
      <c r="C32" s="103"/>
      <c r="D32" s="104" t="s">
        <v>3604</v>
      </c>
      <c r="E32" s="101" t="s">
        <v>3605</v>
      </c>
      <c r="F32" s="101" t="s">
        <v>3605</v>
      </c>
      <c r="G32" s="108"/>
      <c r="H32" s="101" t="s">
        <v>3605</v>
      </c>
      <c r="I32" s="106"/>
      <c r="J32" s="106"/>
      <c r="K32" s="106"/>
      <c r="L32" s="106"/>
      <c r="M32" s="106"/>
      <c r="N32" s="106"/>
    </row>
    <row r="33" spans="1:14" ht="16.5">
      <c r="A33" s="101">
        <f t="shared" si="0"/>
        <v>29</v>
      </c>
      <c r="B33" s="102" t="s">
        <v>3647</v>
      </c>
      <c r="C33" s="103"/>
      <c r="D33" s="104" t="s">
        <v>3604</v>
      </c>
      <c r="E33" s="101" t="s">
        <v>3605</v>
      </c>
      <c r="F33" s="101" t="s">
        <v>3610</v>
      </c>
      <c r="G33" s="101" t="s">
        <v>3648</v>
      </c>
      <c r="H33" s="101" t="s">
        <v>3605</v>
      </c>
      <c r="I33" s="106"/>
      <c r="J33" s="106"/>
      <c r="K33" s="106"/>
      <c r="L33" s="106"/>
      <c r="M33" s="106"/>
      <c r="N33" s="106"/>
    </row>
    <row r="34" spans="1:14" ht="16.5">
      <c r="A34" s="101">
        <f t="shared" si="0"/>
        <v>30</v>
      </c>
      <c r="B34" s="102" t="s">
        <v>3649</v>
      </c>
      <c r="C34" s="103"/>
      <c r="D34" s="104" t="s">
        <v>3604</v>
      </c>
      <c r="E34" s="101" t="s">
        <v>3605</v>
      </c>
      <c r="F34" s="101" t="s">
        <v>3605</v>
      </c>
      <c r="G34" s="108"/>
      <c r="H34" s="101" t="s">
        <v>3605</v>
      </c>
      <c r="I34" s="106"/>
      <c r="J34" s="106"/>
      <c r="K34" s="106"/>
      <c r="L34" s="106"/>
      <c r="M34" s="106"/>
      <c r="N34" s="106"/>
    </row>
    <row r="35" spans="1:14" ht="16.5">
      <c r="A35" s="101">
        <f t="shared" si="0"/>
        <v>31</v>
      </c>
      <c r="B35" s="113" t="s">
        <v>3650</v>
      </c>
      <c r="C35" s="113"/>
      <c r="D35" s="104" t="s">
        <v>3604</v>
      </c>
      <c r="E35" s="101" t="s">
        <v>3605</v>
      </c>
      <c r="F35" s="101" t="s">
        <v>3610</v>
      </c>
      <c r="G35" s="101" t="s">
        <v>3635</v>
      </c>
      <c r="H35" s="101" t="s">
        <v>3605</v>
      </c>
      <c r="I35" s="106"/>
      <c r="J35" s="106"/>
      <c r="K35" s="106"/>
      <c r="L35" s="106"/>
      <c r="M35" s="106"/>
      <c r="N35" s="106"/>
    </row>
    <row r="36" spans="1:14" ht="16.5">
      <c r="A36" s="101">
        <f t="shared" si="0"/>
        <v>32</v>
      </c>
      <c r="B36" s="113" t="s">
        <v>3651</v>
      </c>
      <c r="C36" s="103"/>
      <c r="D36" s="104" t="s">
        <v>3604</v>
      </c>
      <c r="E36" s="101" t="s">
        <v>3605</v>
      </c>
      <c r="F36" s="101" t="s">
        <v>3610</v>
      </c>
      <c r="G36" s="101" t="s">
        <v>3635</v>
      </c>
      <c r="H36" s="101" t="s">
        <v>3605</v>
      </c>
      <c r="I36" s="106"/>
      <c r="J36" s="106"/>
      <c r="K36" s="106"/>
      <c r="L36" s="106"/>
      <c r="M36" s="106"/>
      <c r="N36" s="106"/>
    </row>
    <row r="37" spans="1:14" ht="16.5">
      <c r="A37" s="101">
        <f t="shared" si="0"/>
        <v>33</v>
      </c>
      <c r="B37" s="102" t="s">
        <v>3652</v>
      </c>
      <c r="C37" s="103"/>
      <c r="D37" s="104" t="s">
        <v>3604</v>
      </c>
      <c r="E37" s="101" t="s">
        <v>3605</v>
      </c>
      <c r="F37" s="101" t="s">
        <v>3610</v>
      </c>
      <c r="G37" s="101" t="s">
        <v>3653</v>
      </c>
      <c r="H37" s="101" t="s">
        <v>3605</v>
      </c>
      <c r="I37" s="106"/>
      <c r="J37" s="106"/>
      <c r="K37" s="106"/>
      <c r="L37" s="106"/>
      <c r="M37" s="106"/>
      <c r="N37" s="106"/>
    </row>
    <row r="38" spans="1:14" ht="16.5">
      <c r="A38" s="101">
        <f t="shared" si="0"/>
        <v>34</v>
      </c>
      <c r="B38" s="102" t="s">
        <v>3654</v>
      </c>
      <c r="C38" s="103"/>
      <c r="D38" s="104" t="s">
        <v>3604</v>
      </c>
      <c r="E38" s="101" t="s">
        <v>3605</v>
      </c>
      <c r="F38" s="101" t="s">
        <v>3605</v>
      </c>
      <c r="G38" s="108"/>
      <c r="H38" s="101" t="s">
        <v>3605</v>
      </c>
      <c r="I38" s="106"/>
      <c r="J38" s="106"/>
      <c r="K38" s="106"/>
      <c r="L38" s="106"/>
      <c r="M38" s="106"/>
      <c r="N38" s="106"/>
    </row>
    <row r="39" spans="1:14" ht="16.5">
      <c r="A39" s="101">
        <f t="shared" si="0"/>
        <v>35</v>
      </c>
      <c r="B39" s="102" t="s">
        <v>3655</v>
      </c>
      <c r="C39" s="103"/>
      <c r="D39" s="104" t="s">
        <v>3604</v>
      </c>
      <c r="E39" s="101" t="s">
        <v>3605</v>
      </c>
      <c r="F39" s="101" t="s">
        <v>3610</v>
      </c>
      <c r="G39" s="101" t="s">
        <v>3656</v>
      </c>
      <c r="H39" s="101" t="s">
        <v>3605</v>
      </c>
      <c r="I39" s="106"/>
      <c r="J39" s="106"/>
      <c r="K39" s="106"/>
      <c r="L39" s="106"/>
      <c r="M39" s="106"/>
      <c r="N39" s="106"/>
    </row>
    <row r="40" spans="1:14" ht="16.5">
      <c r="A40" s="101">
        <f t="shared" si="0"/>
        <v>36</v>
      </c>
      <c r="B40" s="102" t="s">
        <v>3657</v>
      </c>
      <c r="C40" s="103"/>
      <c r="D40" s="104" t="s">
        <v>3604</v>
      </c>
      <c r="E40" s="101" t="s">
        <v>3605</v>
      </c>
      <c r="F40" s="101" t="s">
        <v>3605</v>
      </c>
      <c r="G40" s="108"/>
      <c r="H40" s="101" t="s">
        <v>3605</v>
      </c>
      <c r="I40" s="106"/>
      <c r="J40" s="106"/>
      <c r="K40" s="106"/>
      <c r="L40" s="106"/>
      <c r="M40" s="106"/>
      <c r="N40" s="106"/>
    </row>
    <row r="41" spans="1:14" ht="16.5">
      <c r="A41" s="101">
        <f t="shared" si="0"/>
        <v>37</v>
      </c>
      <c r="B41" s="102" t="s">
        <v>3658</v>
      </c>
      <c r="C41" s="103"/>
      <c r="D41" s="101" t="s">
        <v>3620</v>
      </c>
      <c r="E41" s="101" t="s">
        <v>3605</v>
      </c>
      <c r="F41" s="101" t="s">
        <v>3610</v>
      </c>
      <c r="G41" s="101" t="s">
        <v>3611</v>
      </c>
      <c r="H41" s="101" t="s">
        <v>3605</v>
      </c>
      <c r="I41" s="106"/>
      <c r="J41" s="106"/>
      <c r="K41" s="106"/>
      <c r="L41" s="106"/>
      <c r="M41" s="106"/>
      <c r="N41" s="106"/>
    </row>
    <row r="42" spans="1:14" ht="16.5">
      <c r="A42" s="101">
        <f t="shared" si="0"/>
        <v>38</v>
      </c>
      <c r="B42" s="102" t="s">
        <v>3659</v>
      </c>
      <c r="C42" s="103"/>
      <c r="D42" s="101" t="s">
        <v>3620</v>
      </c>
      <c r="E42" s="101" t="s">
        <v>3605</v>
      </c>
      <c r="F42" s="101" t="s">
        <v>3605</v>
      </c>
      <c r="G42" s="108"/>
      <c r="H42" s="101" t="s">
        <v>3605</v>
      </c>
      <c r="I42" s="106"/>
      <c r="J42" s="106"/>
      <c r="K42" s="106"/>
      <c r="L42" s="106"/>
      <c r="M42" s="106"/>
      <c r="N42" s="106"/>
    </row>
    <row r="43" spans="1:14" ht="16.5">
      <c r="A43" s="101">
        <f t="shared" si="0"/>
        <v>39</v>
      </c>
      <c r="B43" s="102" t="s">
        <v>3660</v>
      </c>
      <c r="C43" s="103"/>
      <c r="D43" s="104" t="s">
        <v>3604</v>
      </c>
      <c r="E43" s="101" t="s">
        <v>3605</v>
      </c>
      <c r="F43" s="101" t="s">
        <v>3610</v>
      </c>
      <c r="G43" s="101" t="s">
        <v>3661</v>
      </c>
      <c r="H43" s="101" t="s">
        <v>3605</v>
      </c>
      <c r="I43" s="106"/>
      <c r="J43" s="106"/>
      <c r="K43" s="106"/>
      <c r="L43" s="106"/>
      <c r="M43" s="106"/>
      <c r="N43" s="106"/>
    </row>
    <row r="44" spans="1:14" ht="16.5">
      <c r="A44" s="101">
        <f t="shared" si="0"/>
        <v>40</v>
      </c>
      <c r="B44" s="102" t="s">
        <v>3662</v>
      </c>
      <c r="C44" s="103"/>
      <c r="D44" s="104" t="s">
        <v>3604</v>
      </c>
      <c r="E44" s="101" t="s">
        <v>3605</v>
      </c>
      <c r="F44" s="104" t="s">
        <v>3634</v>
      </c>
      <c r="G44" s="104" t="s">
        <v>3611</v>
      </c>
      <c r="H44" s="101" t="s">
        <v>3605</v>
      </c>
      <c r="I44" s="106"/>
      <c r="J44" s="106"/>
      <c r="K44" s="106"/>
      <c r="L44" s="106"/>
      <c r="M44" s="106"/>
      <c r="N44" s="106"/>
    </row>
    <row r="45" spans="1:14" ht="16.5">
      <c r="A45" s="101">
        <f t="shared" si="0"/>
        <v>41</v>
      </c>
      <c r="B45" s="102" t="s">
        <v>3663</v>
      </c>
      <c r="C45" s="103"/>
      <c r="D45" s="101" t="s">
        <v>3620</v>
      </c>
      <c r="E45" s="101" t="s">
        <v>3605</v>
      </c>
      <c r="F45" s="101" t="s">
        <v>3610</v>
      </c>
      <c r="G45" s="101" t="s">
        <v>3664</v>
      </c>
      <c r="H45" s="101" t="s">
        <v>3605</v>
      </c>
      <c r="I45" s="106"/>
      <c r="J45" s="106"/>
      <c r="K45" s="106"/>
      <c r="L45" s="106"/>
      <c r="M45" s="106"/>
      <c r="N45" s="106"/>
    </row>
    <row r="46" spans="1:14" s="117" customFormat="1" ht="16.5">
      <c r="A46" s="101">
        <f t="shared" si="0"/>
        <v>42</v>
      </c>
      <c r="B46" s="114" t="s">
        <v>3665</v>
      </c>
      <c r="C46" s="115"/>
      <c r="D46" s="104" t="s">
        <v>3604</v>
      </c>
      <c r="E46" s="104" t="s">
        <v>3605</v>
      </c>
      <c r="F46" s="104" t="s">
        <v>3610</v>
      </c>
      <c r="G46" s="101" t="s">
        <v>3666</v>
      </c>
      <c r="H46" s="116" t="s">
        <v>3605</v>
      </c>
      <c r="I46" s="115"/>
      <c r="J46" s="115"/>
      <c r="K46" s="115"/>
      <c r="L46" s="115"/>
      <c r="M46" s="115"/>
      <c r="N46" s="115"/>
    </row>
    <row r="47" spans="1:14" ht="16.5">
      <c r="A47" s="101">
        <f t="shared" si="0"/>
        <v>43</v>
      </c>
      <c r="B47" s="102" t="s">
        <v>3667</v>
      </c>
      <c r="C47" s="103"/>
      <c r="D47" s="104" t="s">
        <v>3604</v>
      </c>
      <c r="E47" s="101" t="s">
        <v>3605</v>
      </c>
      <c r="F47" s="101" t="s">
        <v>3610</v>
      </c>
      <c r="G47" s="108" t="s">
        <v>3611</v>
      </c>
      <c r="H47" s="101" t="s">
        <v>3605</v>
      </c>
      <c r="I47" s="106"/>
      <c r="J47" s="106"/>
      <c r="K47" s="106"/>
      <c r="L47" s="106"/>
      <c r="M47" s="106"/>
      <c r="N47" s="106"/>
    </row>
    <row r="48" spans="1:14" ht="16.5">
      <c r="A48" s="101">
        <f t="shared" si="0"/>
        <v>44</v>
      </c>
      <c r="B48" s="102" t="s">
        <v>3668</v>
      </c>
      <c r="C48" s="103"/>
      <c r="D48" s="104" t="s">
        <v>3604</v>
      </c>
      <c r="E48" s="101" t="s">
        <v>3605</v>
      </c>
      <c r="F48" s="101" t="s">
        <v>3610</v>
      </c>
      <c r="G48" s="101" t="s">
        <v>3669</v>
      </c>
      <c r="H48" s="101" t="s">
        <v>3605</v>
      </c>
      <c r="I48" s="106"/>
      <c r="J48" s="106"/>
      <c r="K48" s="106"/>
      <c r="L48" s="106"/>
      <c r="M48" s="106"/>
      <c r="N48" s="106"/>
    </row>
    <row r="49" spans="1:14" ht="16.5">
      <c r="A49" s="101">
        <f t="shared" si="0"/>
        <v>45</v>
      </c>
      <c r="B49" s="102" t="s">
        <v>3670</v>
      </c>
      <c r="C49" s="103"/>
      <c r="D49" s="101" t="s">
        <v>3620</v>
      </c>
      <c r="E49" s="101" t="s">
        <v>3605</v>
      </c>
      <c r="F49" s="101" t="s">
        <v>3605</v>
      </c>
      <c r="G49" s="108"/>
      <c r="H49" s="101" t="s">
        <v>3605</v>
      </c>
      <c r="I49" s="106"/>
      <c r="J49" s="106"/>
      <c r="K49" s="106"/>
      <c r="L49" s="106"/>
      <c r="M49" s="106"/>
      <c r="N49" s="106"/>
    </row>
    <row r="50" spans="1:14" ht="16.5">
      <c r="A50" s="101">
        <f t="shared" si="0"/>
        <v>46</v>
      </c>
      <c r="B50" s="102" t="s">
        <v>3671</v>
      </c>
      <c r="C50" s="103"/>
      <c r="D50" s="101" t="s">
        <v>3604</v>
      </c>
      <c r="E50" s="101" t="s">
        <v>3605</v>
      </c>
      <c r="F50" s="101" t="s">
        <v>3610</v>
      </c>
      <c r="G50" s="108" t="s">
        <v>3611</v>
      </c>
      <c r="H50" s="101" t="s">
        <v>3605</v>
      </c>
      <c r="I50" s="106"/>
      <c r="J50" s="106"/>
      <c r="K50" s="106"/>
      <c r="L50" s="106"/>
      <c r="M50" s="106"/>
      <c r="N50" s="106"/>
    </row>
    <row r="51" spans="1:14" ht="16.5">
      <c r="A51" s="101">
        <f t="shared" si="0"/>
        <v>47</v>
      </c>
      <c r="B51" s="102" t="s">
        <v>3672</v>
      </c>
      <c r="C51" s="103"/>
      <c r="D51" s="101" t="s">
        <v>3620</v>
      </c>
      <c r="E51" s="101" t="s">
        <v>3605</v>
      </c>
      <c r="F51" s="101" t="s">
        <v>3605</v>
      </c>
      <c r="G51" s="108"/>
      <c r="H51" s="101" t="s">
        <v>3605</v>
      </c>
      <c r="I51" s="106"/>
      <c r="J51" s="106"/>
      <c r="K51" s="106"/>
      <c r="L51" s="106"/>
      <c r="M51" s="106"/>
      <c r="N51" s="106"/>
    </row>
    <row r="52" spans="1:14" ht="16.5">
      <c r="A52" s="101">
        <f t="shared" si="0"/>
        <v>48</v>
      </c>
      <c r="B52" s="118" t="s">
        <v>3673</v>
      </c>
      <c r="C52" s="103"/>
      <c r="D52" s="104" t="s">
        <v>3608</v>
      </c>
      <c r="E52" s="101" t="s">
        <v>3605</v>
      </c>
      <c r="F52" s="110" t="s">
        <v>3610</v>
      </c>
      <c r="G52" s="110"/>
      <c r="H52" s="101" t="s">
        <v>3605</v>
      </c>
      <c r="I52" s="106"/>
      <c r="J52" s="106"/>
      <c r="K52" s="106"/>
      <c r="L52" s="106"/>
      <c r="M52" s="106"/>
      <c r="N52" s="106"/>
    </row>
    <row r="53" spans="1:14" ht="16.5">
      <c r="A53" s="101">
        <f t="shared" si="0"/>
        <v>49</v>
      </c>
      <c r="B53" s="118" t="s">
        <v>3674</v>
      </c>
      <c r="C53" s="103"/>
      <c r="D53" s="104" t="s">
        <v>3604</v>
      </c>
      <c r="E53" s="101" t="s">
        <v>3605</v>
      </c>
      <c r="F53" s="110" t="s">
        <v>3610</v>
      </c>
      <c r="G53" s="110" t="s">
        <v>3675</v>
      </c>
      <c r="H53" s="101" t="s">
        <v>3605</v>
      </c>
      <c r="I53" s="106"/>
      <c r="J53" s="106"/>
      <c r="K53" s="106"/>
      <c r="L53" s="106"/>
      <c r="M53" s="106"/>
      <c r="N53" s="106"/>
    </row>
    <row r="54" spans="1:14" ht="16.5">
      <c r="A54" s="101">
        <f t="shared" si="0"/>
        <v>50</v>
      </c>
      <c r="B54" s="118" t="s">
        <v>3676</v>
      </c>
      <c r="C54" s="103"/>
      <c r="D54" s="104" t="s">
        <v>3604</v>
      </c>
      <c r="E54" s="101" t="s">
        <v>3605</v>
      </c>
      <c r="F54" s="110" t="s">
        <v>3610</v>
      </c>
      <c r="G54" s="110" t="s">
        <v>3677</v>
      </c>
      <c r="H54" s="101" t="s">
        <v>3605</v>
      </c>
      <c r="I54" s="106"/>
      <c r="J54" s="106"/>
      <c r="K54" s="106"/>
      <c r="L54" s="106"/>
      <c r="M54" s="106"/>
      <c r="N54" s="106"/>
    </row>
    <row r="55" spans="1:14" ht="16.5">
      <c r="A55" s="101">
        <f t="shared" si="0"/>
        <v>51</v>
      </c>
      <c r="B55" s="118" t="s">
        <v>3678</v>
      </c>
      <c r="C55" s="103"/>
      <c r="D55" s="104" t="s">
        <v>3604</v>
      </c>
      <c r="E55" s="101" t="s">
        <v>3605</v>
      </c>
      <c r="F55" s="110" t="s">
        <v>3610</v>
      </c>
      <c r="G55" s="110" t="s">
        <v>3679</v>
      </c>
      <c r="H55" s="101" t="s">
        <v>3605</v>
      </c>
      <c r="I55" s="106"/>
      <c r="J55" s="106"/>
      <c r="K55" s="106"/>
      <c r="L55" s="106"/>
      <c r="M55" s="106"/>
      <c r="N55" s="106"/>
    </row>
    <row r="56" spans="1:14" ht="16.5">
      <c r="A56" s="101">
        <f t="shared" si="0"/>
        <v>52</v>
      </c>
      <c r="B56" s="118" t="s">
        <v>3680</v>
      </c>
      <c r="C56" s="103"/>
      <c r="D56" s="104" t="s">
        <v>3604</v>
      </c>
      <c r="E56" s="101" t="s">
        <v>3605</v>
      </c>
      <c r="F56" s="110" t="s">
        <v>3610</v>
      </c>
      <c r="G56" s="110" t="s">
        <v>3681</v>
      </c>
      <c r="H56" s="101" t="s">
        <v>3605</v>
      </c>
      <c r="I56" s="106"/>
      <c r="J56" s="106"/>
      <c r="K56" s="106"/>
      <c r="L56" s="106"/>
      <c r="M56" s="106"/>
      <c r="N56" s="106"/>
    </row>
    <row r="57" spans="1:14" ht="16.5">
      <c r="A57" s="101">
        <f t="shared" si="0"/>
        <v>53</v>
      </c>
      <c r="B57" s="119" t="s">
        <v>3682</v>
      </c>
      <c r="C57" s="103"/>
      <c r="D57" s="104" t="s">
        <v>3604</v>
      </c>
      <c r="E57" s="101" t="s">
        <v>3605</v>
      </c>
      <c r="F57" s="110" t="s">
        <v>3610</v>
      </c>
      <c r="G57" s="101" t="s">
        <v>3683</v>
      </c>
      <c r="H57" s="101" t="s">
        <v>3605</v>
      </c>
      <c r="I57" s="106"/>
      <c r="J57" s="106"/>
      <c r="K57" s="106"/>
      <c r="L57" s="106"/>
      <c r="M57" s="106"/>
      <c r="N57" s="106"/>
    </row>
    <row r="58" spans="1:14" ht="16.5">
      <c r="A58" s="101">
        <f t="shared" si="0"/>
        <v>54</v>
      </c>
      <c r="B58" s="119" t="s">
        <v>3684</v>
      </c>
      <c r="C58" s="103"/>
      <c r="D58" s="104" t="s">
        <v>3604</v>
      </c>
      <c r="E58" s="101" t="s">
        <v>3605</v>
      </c>
      <c r="F58" s="110" t="s">
        <v>3610</v>
      </c>
      <c r="G58" s="101" t="s">
        <v>3611</v>
      </c>
      <c r="H58" s="101" t="s">
        <v>3605</v>
      </c>
      <c r="I58" s="106"/>
      <c r="J58" s="106"/>
      <c r="K58" s="106"/>
      <c r="L58" s="106"/>
      <c r="M58" s="106"/>
      <c r="N58" s="106"/>
    </row>
    <row r="59" spans="1:14" ht="16.5">
      <c r="A59" s="101">
        <f t="shared" si="0"/>
        <v>55</v>
      </c>
      <c r="B59" s="119" t="s">
        <v>3685</v>
      </c>
      <c r="C59" s="103"/>
      <c r="D59" s="104" t="s">
        <v>3604</v>
      </c>
      <c r="E59" s="101" t="s">
        <v>3605</v>
      </c>
      <c r="F59" s="110" t="s">
        <v>3610</v>
      </c>
      <c r="G59" s="101" t="s">
        <v>3611</v>
      </c>
      <c r="H59" s="101" t="s">
        <v>3605</v>
      </c>
      <c r="I59" s="106"/>
      <c r="J59" s="106"/>
      <c r="K59" s="106"/>
      <c r="L59" s="106"/>
      <c r="M59" s="106"/>
      <c r="N59" s="106"/>
    </row>
    <row r="60" spans="1:14" ht="16.5">
      <c r="A60" s="101">
        <f t="shared" si="0"/>
        <v>56</v>
      </c>
      <c r="B60" s="102" t="s">
        <v>3686</v>
      </c>
      <c r="C60" s="103"/>
      <c r="D60" s="101" t="s">
        <v>3604</v>
      </c>
      <c r="E60" s="101" t="s">
        <v>3605</v>
      </c>
      <c r="F60" s="101" t="s">
        <v>3610</v>
      </c>
      <c r="G60" s="101" t="s">
        <v>3611</v>
      </c>
      <c r="H60" s="101" t="s">
        <v>3605</v>
      </c>
      <c r="I60" s="106"/>
      <c r="J60" s="106"/>
      <c r="K60" s="106"/>
      <c r="L60" s="106"/>
      <c r="M60" s="106"/>
      <c r="N60" s="106"/>
    </row>
    <row r="61" spans="1:14" ht="16.5">
      <c r="A61" s="101">
        <f t="shared" si="0"/>
        <v>57</v>
      </c>
      <c r="B61" s="102" t="s">
        <v>3687</v>
      </c>
      <c r="C61" s="103"/>
      <c r="D61" s="101" t="s">
        <v>3620</v>
      </c>
      <c r="E61" s="101" t="s">
        <v>3605</v>
      </c>
      <c r="F61" s="101" t="s">
        <v>3610</v>
      </c>
      <c r="G61" s="108" t="s">
        <v>3688</v>
      </c>
      <c r="H61" s="101" t="s">
        <v>3605</v>
      </c>
      <c r="I61" s="106"/>
      <c r="J61" s="106"/>
      <c r="K61" s="106"/>
      <c r="L61" s="106"/>
      <c r="M61" s="106"/>
      <c r="N61" s="106"/>
    </row>
    <row r="62" spans="1:14" ht="16.5">
      <c r="A62" s="101">
        <f t="shared" si="0"/>
        <v>58</v>
      </c>
      <c r="B62" s="102" t="s">
        <v>3689</v>
      </c>
      <c r="C62" s="103"/>
      <c r="D62" s="104" t="s">
        <v>3608</v>
      </c>
      <c r="E62" s="101" t="s">
        <v>3605</v>
      </c>
      <c r="F62" s="101" t="s">
        <v>3610</v>
      </c>
      <c r="G62" s="101" t="s">
        <v>3611</v>
      </c>
      <c r="H62" s="101" t="s">
        <v>3605</v>
      </c>
      <c r="I62" s="106"/>
      <c r="J62" s="106"/>
      <c r="K62" s="106"/>
      <c r="L62" s="106"/>
      <c r="M62" s="106"/>
      <c r="N62" s="106"/>
    </row>
    <row r="63" spans="1:14" ht="16.5">
      <c r="A63" s="101">
        <f t="shared" si="0"/>
        <v>59</v>
      </c>
      <c r="B63" s="102" t="s">
        <v>3690</v>
      </c>
      <c r="C63" s="103"/>
      <c r="D63" s="104" t="s">
        <v>3604</v>
      </c>
      <c r="E63" s="101" t="s">
        <v>3628</v>
      </c>
      <c r="F63" s="101" t="s">
        <v>3615</v>
      </c>
      <c r="G63" s="108"/>
      <c r="H63" s="101" t="s">
        <v>3605</v>
      </c>
      <c r="I63" s="106"/>
      <c r="J63" s="106"/>
      <c r="K63" s="106"/>
      <c r="L63" s="106"/>
      <c r="M63" s="106"/>
      <c r="N63" s="106"/>
    </row>
    <row r="64" spans="1:14" ht="16.5">
      <c r="A64" s="101">
        <f t="shared" si="0"/>
        <v>60</v>
      </c>
      <c r="B64" s="102" t="s">
        <v>3691</v>
      </c>
      <c r="C64" s="103"/>
      <c r="D64" s="104" t="s">
        <v>3604</v>
      </c>
      <c r="E64" s="101" t="s">
        <v>3628</v>
      </c>
      <c r="F64" s="101" t="s">
        <v>3615</v>
      </c>
      <c r="G64" s="108"/>
      <c r="H64" s="101" t="s">
        <v>3605</v>
      </c>
      <c r="I64" s="106"/>
      <c r="J64" s="106"/>
      <c r="K64" s="106"/>
      <c r="L64" s="106"/>
      <c r="M64" s="106"/>
      <c r="N64" s="106"/>
    </row>
    <row r="65" spans="1:14" ht="16.5">
      <c r="A65" s="101">
        <f t="shared" si="0"/>
        <v>61</v>
      </c>
      <c r="B65" s="102" t="s">
        <v>3692</v>
      </c>
      <c r="C65" s="103"/>
      <c r="D65" s="104" t="s">
        <v>3604</v>
      </c>
      <c r="E65" s="101" t="s">
        <v>3628</v>
      </c>
      <c r="F65" s="101" t="s">
        <v>3628</v>
      </c>
      <c r="G65" s="108"/>
      <c r="H65" s="101" t="s">
        <v>3615</v>
      </c>
      <c r="I65" s="106"/>
      <c r="J65" s="106"/>
      <c r="K65" s="106"/>
      <c r="L65" s="106"/>
      <c r="M65" s="106"/>
      <c r="N65" s="106"/>
    </row>
    <row r="66" spans="1:14" ht="16.5">
      <c r="A66" s="101">
        <f t="shared" si="0"/>
        <v>62</v>
      </c>
      <c r="B66" s="102" t="s">
        <v>3693</v>
      </c>
      <c r="C66" s="103"/>
      <c r="D66" s="104" t="s">
        <v>3604</v>
      </c>
      <c r="E66" s="101" t="s">
        <v>3628</v>
      </c>
      <c r="F66" s="101" t="s">
        <v>3628</v>
      </c>
      <c r="G66" s="108"/>
      <c r="H66" s="101" t="s">
        <v>3605</v>
      </c>
      <c r="I66" s="106"/>
      <c r="J66" s="106"/>
      <c r="K66" s="106"/>
      <c r="L66" s="106"/>
      <c r="M66" s="106"/>
      <c r="N66" s="106"/>
    </row>
    <row r="67" spans="1:14" ht="16.5">
      <c r="A67" s="101">
        <f t="shared" si="0"/>
        <v>63</v>
      </c>
      <c r="B67" s="102" t="s">
        <v>3694</v>
      </c>
      <c r="C67" s="103"/>
      <c r="D67" s="104" t="s">
        <v>3604</v>
      </c>
      <c r="E67" s="101" t="s">
        <v>3605</v>
      </c>
      <c r="F67" s="101" t="s">
        <v>3628</v>
      </c>
      <c r="G67" s="108"/>
      <c r="H67" s="101" t="s">
        <v>3605</v>
      </c>
      <c r="I67" s="106"/>
      <c r="J67" s="106"/>
      <c r="K67" s="106"/>
      <c r="L67" s="106"/>
      <c r="M67" s="106"/>
      <c r="N67" s="106"/>
    </row>
    <row r="68" spans="1:14" ht="16.5">
      <c r="A68" s="101">
        <f t="shared" si="0"/>
        <v>64</v>
      </c>
      <c r="B68" s="102" t="s">
        <v>3695</v>
      </c>
      <c r="C68" s="103"/>
      <c r="D68" s="104" t="s">
        <v>3696</v>
      </c>
      <c r="E68" s="101" t="s">
        <v>3615</v>
      </c>
      <c r="F68" s="101" t="s">
        <v>3615</v>
      </c>
      <c r="G68" s="108"/>
      <c r="H68" s="101" t="s">
        <v>3615</v>
      </c>
      <c r="I68" s="106"/>
      <c r="J68" s="106"/>
      <c r="K68" s="106"/>
      <c r="L68" s="106"/>
      <c r="M68" s="106"/>
      <c r="N68" s="106"/>
    </row>
    <row r="69" spans="1:14" ht="16.5">
      <c r="A69" s="101">
        <f t="shared" si="0"/>
        <v>65</v>
      </c>
      <c r="B69" s="102" t="s">
        <v>3697</v>
      </c>
      <c r="C69" s="103"/>
      <c r="D69" s="101" t="s">
        <v>3604</v>
      </c>
      <c r="E69" s="101" t="s">
        <v>3605</v>
      </c>
      <c r="F69" s="101" t="s">
        <v>3628</v>
      </c>
      <c r="G69" s="101"/>
      <c r="H69" s="101" t="s">
        <v>3606</v>
      </c>
      <c r="I69" s="106"/>
      <c r="J69" s="106"/>
      <c r="K69" s="106"/>
      <c r="L69" s="106"/>
      <c r="M69" s="106"/>
      <c r="N69" s="106"/>
    </row>
    <row r="70" spans="1:14" ht="16.5">
      <c r="A70" s="101">
        <f t="shared" si="0"/>
        <v>66</v>
      </c>
      <c r="B70" s="102" t="s">
        <v>3698</v>
      </c>
      <c r="C70" s="103"/>
      <c r="D70" s="104" t="s">
        <v>3604</v>
      </c>
      <c r="E70" s="101" t="s">
        <v>3605</v>
      </c>
      <c r="F70" s="101" t="s">
        <v>3628</v>
      </c>
      <c r="G70" s="101"/>
      <c r="H70" s="101" t="s">
        <v>3606</v>
      </c>
      <c r="I70" s="106"/>
      <c r="J70" s="106"/>
      <c r="K70" s="106"/>
      <c r="L70" s="106"/>
      <c r="M70" s="106"/>
      <c r="N70" s="106"/>
    </row>
    <row r="71" spans="1:14" ht="33">
      <c r="A71" s="101">
        <f t="shared" si="0"/>
        <v>67</v>
      </c>
      <c r="B71" s="102" t="s">
        <v>3699</v>
      </c>
      <c r="C71" s="103"/>
      <c r="D71" s="104" t="s">
        <v>3604</v>
      </c>
      <c r="E71" s="101" t="s">
        <v>3605</v>
      </c>
      <c r="F71" s="101" t="s">
        <v>3634</v>
      </c>
      <c r="G71" s="101" t="s">
        <v>3700</v>
      </c>
      <c r="H71" s="101" t="s">
        <v>3701</v>
      </c>
      <c r="I71" s="106"/>
      <c r="J71" s="106"/>
      <c r="K71" s="106"/>
      <c r="L71" s="106"/>
      <c r="M71" s="106"/>
      <c r="N71" s="106"/>
    </row>
    <row r="72" spans="1:14" ht="16.5">
      <c r="A72" s="101">
        <f t="shared" si="0"/>
        <v>68</v>
      </c>
      <c r="B72" s="102" t="s">
        <v>3702</v>
      </c>
      <c r="C72" s="103"/>
      <c r="D72" s="104" t="s">
        <v>3604</v>
      </c>
      <c r="E72" s="101" t="s">
        <v>3605</v>
      </c>
      <c r="F72" s="101" t="s">
        <v>3634</v>
      </c>
      <c r="G72" s="101" t="s">
        <v>3703</v>
      </c>
      <c r="H72" s="101" t="s">
        <v>3605</v>
      </c>
      <c r="I72" s="106"/>
      <c r="J72" s="106"/>
      <c r="K72" s="106"/>
      <c r="L72" s="106"/>
      <c r="M72" s="106"/>
      <c r="N72" s="106"/>
    </row>
    <row r="73" spans="1:14" ht="16.5">
      <c r="A73" s="101">
        <f t="shared" ref="A73:A138" si="1">A72+1</f>
        <v>69</v>
      </c>
      <c r="B73" s="102" t="s">
        <v>3704</v>
      </c>
      <c r="C73" s="103"/>
      <c r="D73" s="104" t="s">
        <v>3604</v>
      </c>
      <c r="E73" s="101" t="s">
        <v>3605</v>
      </c>
      <c r="F73" s="101" t="s">
        <v>3634</v>
      </c>
      <c r="G73" s="101" t="s">
        <v>3703</v>
      </c>
      <c r="H73" s="101" t="s">
        <v>3615</v>
      </c>
      <c r="I73" s="106"/>
      <c r="J73" s="106"/>
      <c r="K73" s="106"/>
      <c r="L73" s="106"/>
      <c r="M73" s="106"/>
      <c r="N73" s="106"/>
    </row>
    <row r="74" spans="1:14" ht="16.5">
      <c r="A74" s="101">
        <f t="shared" si="1"/>
        <v>70</v>
      </c>
      <c r="B74" s="102" t="s">
        <v>3705</v>
      </c>
      <c r="C74" s="103"/>
      <c r="D74" s="104" t="s">
        <v>3608</v>
      </c>
      <c r="E74" s="101" t="s">
        <v>3605</v>
      </c>
      <c r="F74" s="101" t="s">
        <v>3606</v>
      </c>
      <c r="G74" s="108"/>
      <c r="H74" s="101" t="s">
        <v>3605</v>
      </c>
      <c r="I74" s="106"/>
      <c r="J74" s="106"/>
      <c r="K74" s="106"/>
      <c r="L74" s="106"/>
      <c r="M74" s="106"/>
      <c r="N74" s="106"/>
    </row>
    <row r="75" spans="1:14" ht="16.5">
      <c r="A75" s="101">
        <f t="shared" si="1"/>
        <v>71</v>
      </c>
      <c r="B75" s="102" t="s">
        <v>3706</v>
      </c>
      <c r="C75" s="103"/>
      <c r="D75" s="101" t="s">
        <v>3604</v>
      </c>
      <c r="E75" s="101" t="s">
        <v>3628</v>
      </c>
      <c r="F75" s="101" t="s">
        <v>3634</v>
      </c>
      <c r="G75" s="108" t="s">
        <v>3707</v>
      </c>
      <c r="H75" s="101" t="s">
        <v>3605</v>
      </c>
      <c r="I75" s="106"/>
      <c r="J75" s="106"/>
      <c r="K75" s="106"/>
      <c r="L75" s="106"/>
      <c r="M75" s="106"/>
      <c r="N75" s="106"/>
    </row>
    <row r="76" spans="1:14" ht="16.5">
      <c r="A76" s="101">
        <f t="shared" si="1"/>
        <v>72</v>
      </c>
      <c r="B76" s="102" t="s">
        <v>3708</v>
      </c>
      <c r="C76" s="103"/>
      <c r="D76" s="104" t="s">
        <v>3604</v>
      </c>
      <c r="E76" s="101" t="s">
        <v>3628</v>
      </c>
      <c r="F76" s="101" t="s">
        <v>3606</v>
      </c>
      <c r="G76" s="108" t="s">
        <v>3709</v>
      </c>
      <c r="H76" s="101" t="s">
        <v>3605</v>
      </c>
      <c r="I76" s="106"/>
      <c r="J76" s="106"/>
      <c r="K76" s="106"/>
      <c r="L76" s="106"/>
      <c r="M76" s="106"/>
      <c r="N76" s="106"/>
    </row>
    <row r="77" spans="1:14" ht="16.5">
      <c r="A77" s="101">
        <f t="shared" si="1"/>
        <v>73</v>
      </c>
      <c r="B77" s="102" t="s">
        <v>3710</v>
      </c>
      <c r="C77" s="103"/>
      <c r="D77" s="101" t="s">
        <v>3604</v>
      </c>
      <c r="E77" s="101" t="s">
        <v>3628</v>
      </c>
      <c r="F77" s="101" t="s">
        <v>3634</v>
      </c>
      <c r="G77" s="108" t="s">
        <v>3707</v>
      </c>
      <c r="H77" s="101" t="s">
        <v>3605</v>
      </c>
      <c r="I77" s="106"/>
      <c r="J77" s="106"/>
      <c r="K77" s="106"/>
      <c r="L77" s="106"/>
      <c r="M77" s="106"/>
      <c r="N77" s="106"/>
    </row>
    <row r="78" spans="1:14" ht="16.5">
      <c r="A78" s="101">
        <f t="shared" si="1"/>
        <v>74</v>
      </c>
      <c r="B78" s="102" t="s">
        <v>3711</v>
      </c>
      <c r="C78" s="103"/>
      <c r="D78" s="104" t="s">
        <v>3604</v>
      </c>
      <c r="E78" s="101" t="s">
        <v>3628</v>
      </c>
      <c r="F78" s="101" t="s">
        <v>3606</v>
      </c>
      <c r="G78" s="108" t="s">
        <v>3709</v>
      </c>
      <c r="H78" s="101" t="s">
        <v>3605</v>
      </c>
      <c r="I78" s="106"/>
      <c r="J78" s="106"/>
      <c r="K78" s="106"/>
      <c r="L78" s="106"/>
      <c r="M78" s="106"/>
      <c r="N78" s="106"/>
    </row>
    <row r="79" spans="1:14" ht="16.5">
      <c r="A79" s="101">
        <f t="shared" si="1"/>
        <v>75</v>
      </c>
      <c r="B79" s="102" t="s">
        <v>3712</v>
      </c>
      <c r="C79" s="103"/>
      <c r="D79" s="104" t="s">
        <v>3604</v>
      </c>
      <c r="E79" s="101" t="s">
        <v>3628</v>
      </c>
      <c r="F79" s="101" t="s">
        <v>3606</v>
      </c>
      <c r="G79" s="108" t="s">
        <v>3707</v>
      </c>
      <c r="H79" s="101" t="s">
        <v>3605</v>
      </c>
      <c r="I79" s="106"/>
      <c r="J79" s="106"/>
      <c r="K79" s="106"/>
      <c r="L79" s="106"/>
      <c r="M79" s="106"/>
      <c r="N79" s="106"/>
    </row>
    <row r="80" spans="1:14" ht="16.5">
      <c r="A80" s="101">
        <f t="shared" si="1"/>
        <v>76</v>
      </c>
      <c r="B80" s="102" t="s">
        <v>3713</v>
      </c>
      <c r="C80" s="103"/>
      <c r="D80" s="104" t="s">
        <v>3604</v>
      </c>
      <c r="E80" s="101" t="s">
        <v>3628</v>
      </c>
      <c r="F80" s="101" t="s">
        <v>3606</v>
      </c>
      <c r="G80" s="108" t="s">
        <v>3709</v>
      </c>
      <c r="H80" s="101" t="s">
        <v>3605</v>
      </c>
      <c r="I80" s="106"/>
      <c r="J80" s="106"/>
      <c r="K80" s="106"/>
      <c r="L80" s="106"/>
      <c r="M80" s="106"/>
      <c r="N80" s="106"/>
    </row>
    <row r="81" spans="1:14" ht="16.5">
      <c r="A81" s="101">
        <f t="shared" si="1"/>
        <v>77</v>
      </c>
      <c r="B81" s="102" t="s">
        <v>3714</v>
      </c>
      <c r="C81" s="103"/>
      <c r="D81" s="104" t="s">
        <v>3604</v>
      </c>
      <c r="E81" s="101" t="s">
        <v>3628</v>
      </c>
      <c r="F81" s="101" t="s">
        <v>3606</v>
      </c>
      <c r="G81" s="108" t="s">
        <v>3707</v>
      </c>
      <c r="H81" s="101" t="s">
        <v>3605</v>
      </c>
      <c r="I81" s="106"/>
      <c r="J81" s="106"/>
      <c r="K81" s="106"/>
      <c r="L81" s="106"/>
      <c r="M81" s="106"/>
      <c r="N81" s="106"/>
    </row>
    <row r="82" spans="1:14" ht="16.5">
      <c r="A82" s="101">
        <f t="shared" si="1"/>
        <v>78</v>
      </c>
      <c r="B82" s="102" t="s">
        <v>3715</v>
      </c>
      <c r="C82" s="103"/>
      <c r="D82" s="104" t="s">
        <v>3604</v>
      </c>
      <c r="E82" s="101" t="s">
        <v>3628</v>
      </c>
      <c r="F82" s="101" t="s">
        <v>3606</v>
      </c>
      <c r="G82" s="108" t="s">
        <v>3709</v>
      </c>
      <c r="H82" s="101" t="s">
        <v>3605</v>
      </c>
      <c r="I82" s="106"/>
      <c r="J82" s="106"/>
      <c r="K82" s="106"/>
      <c r="L82" s="106"/>
      <c r="M82" s="106"/>
      <c r="N82" s="106"/>
    </row>
    <row r="83" spans="1:14" ht="16.5">
      <c r="A83" s="101">
        <f t="shared" si="1"/>
        <v>79</v>
      </c>
      <c r="B83" s="102" t="s">
        <v>3716</v>
      </c>
      <c r="C83" s="103"/>
      <c r="D83" s="104" t="s">
        <v>3604</v>
      </c>
      <c r="E83" s="101" t="s">
        <v>3628</v>
      </c>
      <c r="F83" s="101" t="s">
        <v>3615</v>
      </c>
      <c r="G83" s="108"/>
      <c r="H83" s="101" t="s">
        <v>3606</v>
      </c>
      <c r="I83" s="106"/>
      <c r="J83" s="106"/>
      <c r="K83" s="106"/>
      <c r="L83" s="106"/>
      <c r="M83" s="106"/>
      <c r="N83" s="106"/>
    </row>
    <row r="84" spans="1:14" ht="16.5">
      <c r="A84" s="101">
        <f t="shared" si="1"/>
        <v>80</v>
      </c>
      <c r="B84" s="102" t="s">
        <v>3717</v>
      </c>
      <c r="C84" s="103"/>
      <c r="D84" s="104" t="s">
        <v>3604</v>
      </c>
      <c r="E84" s="101" t="s">
        <v>3628</v>
      </c>
      <c r="F84" s="101" t="s">
        <v>3615</v>
      </c>
      <c r="G84" s="108"/>
      <c r="H84" s="101" t="s">
        <v>3606</v>
      </c>
      <c r="I84" s="106"/>
      <c r="J84" s="106"/>
      <c r="K84" s="106"/>
      <c r="L84" s="106"/>
      <c r="M84" s="106"/>
      <c r="N84" s="106"/>
    </row>
    <row r="85" spans="1:14" ht="16.5">
      <c r="A85" s="101">
        <f t="shared" si="1"/>
        <v>81</v>
      </c>
      <c r="B85" s="102" t="s">
        <v>3718</v>
      </c>
      <c r="C85" s="103"/>
      <c r="D85" s="104" t="s">
        <v>3604</v>
      </c>
      <c r="E85" s="101" t="s">
        <v>3628</v>
      </c>
      <c r="F85" s="101" t="s">
        <v>3615</v>
      </c>
      <c r="G85" s="108"/>
      <c r="H85" s="101" t="s">
        <v>3606</v>
      </c>
      <c r="I85" s="106"/>
      <c r="J85" s="106"/>
      <c r="K85" s="106"/>
      <c r="L85" s="106"/>
      <c r="M85" s="106"/>
      <c r="N85" s="106"/>
    </row>
    <row r="86" spans="1:14" ht="16.5">
      <c r="A86" s="101">
        <f t="shared" si="1"/>
        <v>82</v>
      </c>
      <c r="B86" s="102" t="s">
        <v>3719</v>
      </c>
      <c r="C86" s="103"/>
      <c r="D86" s="101" t="s">
        <v>3604</v>
      </c>
      <c r="E86" s="101" t="s">
        <v>3628</v>
      </c>
      <c r="F86" s="101" t="s">
        <v>3628</v>
      </c>
      <c r="G86" s="108"/>
      <c r="H86" s="101" t="s">
        <v>3606</v>
      </c>
      <c r="I86" s="106"/>
      <c r="J86" s="106"/>
      <c r="K86" s="106"/>
      <c r="L86" s="106"/>
      <c r="M86" s="106"/>
      <c r="N86" s="106"/>
    </row>
    <row r="87" spans="1:14" ht="16.5">
      <c r="A87" s="101">
        <f t="shared" si="1"/>
        <v>83</v>
      </c>
      <c r="B87" s="102" t="s">
        <v>3720</v>
      </c>
      <c r="C87" s="103"/>
      <c r="D87" s="104" t="s">
        <v>3604</v>
      </c>
      <c r="E87" s="101" t="s">
        <v>3628</v>
      </c>
      <c r="F87" s="101" t="s">
        <v>3615</v>
      </c>
      <c r="G87" s="108"/>
      <c r="H87" s="101" t="s">
        <v>3606</v>
      </c>
      <c r="I87" s="106"/>
      <c r="J87" s="106"/>
      <c r="K87" s="106"/>
      <c r="L87" s="106"/>
      <c r="M87" s="106"/>
      <c r="N87" s="106"/>
    </row>
    <row r="88" spans="1:14" ht="16.5">
      <c r="A88" s="101">
        <f t="shared" si="1"/>
        <v>84</v>
      </c>
      <c r="B88" s="102" t="s">
        <v>3721</v>
      </c>
      <c r="C88" s="103"/>
      <c r="D88" s="104" t="s">
        <v>3604</v>
      </c>
      <c r="E88" s="101" t="s">
        <v>3628</v>
      </c>
      <c r="F88" s="101" t="s">
        <v>3615</v>
      </c>
      <c r="G88" s="108"/>
      <c r="H88" s="101" t="s">
        <v>3606</v>
      </c>
      <c r="I88" s="106"/>
      <c r="J88" s="106"/>
      <c r="K88" s="106"/>
      <c r="L88" s="106"/>
      <c r="M88" s="106"/>
      <c r="N88" s="106"/>
    </row>
    <row r="89" spans="1:14" ht="16.5">
      <c r="A89" s="101">
        <f t="shared" si="1"/>
        <v>85</v>
      </c>
      <c r="B89" s="102" t="s">
        <v>3722</v>
      </c>
      <c r="C89" s="103"/>
      <c r="D89" s="101" t="s">
        <v>3604</v>
      </c>
      <c r="E89" s="101" t="s">
        <v>3628</v>
      </c>
      <c r="F89" s="101" t="s">
        <v>3634</v>
      </c>
      <c r="G89" s="108"/>
      <c r="H89" s="101" t="s">
        <v>3606</v>
      </c>
      <c r="I89" s="106"/>
      <c r="J89" s="106"/>
      <c r="K89" s="106"/>
      <c r="L89" s="106"/>
      <c r="M89" s="106"/>
      <c r="N89" s="106"/>
    </row>
    <row r="90" spans="1:14" ht="16.5">
      <c r="A90" s="101">
        <f t="shared" si="1"/>
        <v>86</v>
      </c>
      <c r="B90" s="102" t="s">
        <v>3723</v>
      </c>
      <c r="C90" s="103"/>
      <c r="D90" s="101" t="s">
        <v>3604</v>
      </c>
      <c r="E90" s="101" t="s">
        <v>3628</v>
      </c>
      <c r="F90" s="101" t="s">
        <v>3628</v>
      </c>
      <c r="G90" s="108"/>
      <c r="H90" s="101" t="s">
        <v>3615</v>
      </c>
      <c r="I90" s="106"/>
      <c r="J90" s="106"/>
      <c r="K90" s="106"/>
      <c r="L90" s="106"/>
      <c r="M90" s="106"/>
      <c r="N90" s="106"/>
    </row>
    <row r="91" spans="1:14" ht="16.5">
      <c r="A91" s="101">
        <f t="shared" si="1"/>
        <v>87</v>
      </c>
      <c r="B91" s="102" t="s">
        <v>3724</v>
      </c>
      <c r="C91" s="103"/>
      <c r="D91" s="104" t="s">
        <v>3604</v>
      </c>
      <c r="E91" s="101" t="s">
        <v>3628</v>
      </c>
      <c r="F91" s="101" t="s">
        <v>3628</v>
      </c>
      <c r="G91" s="108"/>
      <c r="H91" s="101" t="s">
        <v>3628</v>
      </c>
      <c r="I91" s="106"/>
      <c r="J91" s="106"/>
      <c r="K91" s="106"/>
      <c r="L91" s="106"/>
      <c r="M91" s="106"/>
      <c r="N91" s="106"/>
    </row>
    <row r="92" spans="1:14" ht="16.5">
      <c r="A92" s="101">
        <f t="shared" si="1"/>
        <v>88</v>
      </c>
      <c r="B92" s="102" t="s">
        <v>3725</v>
      </c>
      <c r="C92" s="103"/>
      <c r="D92" s="104" t="s">
        <v>3604</v>
      </c>
      <c r="E92" s="101" t="s">
        <v>3628</v>
      </c>
      <c r="F92" s="101" t="s">
        <v>3615</v>
      </c>
      <c r="G92" s="108"/>
      <c r="H92" s="101" t="s">
        <v>3606</v>
      </c>
      <c r="I92" s="106"/>
      <c r="J92" s="106"/>
      <c r="K92" s="106"/>
      <c r="L92" s="106"/>
      <c r="M92" s="106"/>
      <c r="N92" s="106"/>
    </row>
    <row r="93" spans="1:14" ht="16.5">
      <c r="A93" s="101">
        <f t="shared" si="1"/>
        <v>89</v>
      </c>
      <c r="B93" s="102" t="s">
        <v>3726</v>
      </c>
      <c r="C93" s="103"/>
      <c r="D93" s="104" t="s">
        <v>3604</v>
      </c>
      <c r="E93" s="101" t="s">
        <v>3628</v>
      </c>
      <c r="F93" s="101" t="s">
        <v>3615</v>
      </c>
      <c r="G93" s="108"/>
      <c r="H93" s="101" t="s">
        <v>3606</v>
      </c>
      <c r="I93" s="106"/>
      <c r="J93" s="106"/>
      <c r="K93" s="106"/>
      <c r="L93" s="106"/>
      <c r="M93" s="106"/>
      <c r="N93" s="106"/>
    </row>
    <row r="94" spans="1:14" ht="16.5">
      <c r="A94" s="101">
        <f t="shared" si="1"/>
        <v>90</v>
      </c>
      <c r="B94" s="102" t="s">
        <v>3727</v>
      </c>
      <c r="C94" s="103"/>
      <c r="D94" s="101" t="s">
        <v>3604</v>
      </c>
      <c r="E94" s="101" t="s">
        <v>3615</v>
      </c>
      <c r="F94" s="101" t="s">
        <v>3615</v>
      </c>
      <c r="G94" s="108"/>
      <c r="H94" s="101" t="s">
        <v>3606</v>
      </c>
      <c r="I94" s="106"/>
      <c r="J94" s="106"/>
      <c r="K94" s="106"/>
      <c r="L94" s="106"/>
      <c r="M94" s="106"/>
      <c r="N94" s="106"/>
    </row>
    <row r="95" spans="1:14" ht="16.5">
      <c r="A95" s="101">
        <f t="shared" si="1"/>
        <v>91</v>
      </c>
      <c r="B95" s="102" t="s">
        <v>3728</v>
      </c>
      <c r="C95" s="103"/>
      <c r="D95" s="101" t="s">
        <v>3604</v>
      </c>
      <c r="E95" s="101" t="s">
        <v>3605</v>
      </c>
      <c r="F95" s="101" t="s">
        <v>3615</v>
      </c>
      <c r="G95" s="108"/>
      <c r="H95" s="101" t="s">
        <v>3610</v>
      </c>
      <c r="I95" s="106"/>
      <c r="J95" s="106"/>
      <c r="K95" s="106"/>
      <c r="L95" s="106"/>
      <c r="M95" s="106"/>
      <c r="N95" s="106"/>
    </row>
    <row r="96" spans="1:14" ht="16.5">
      <c r="A96" s="101">
        <f t="shared" si="1"/>
        <v>92</v>
      </c>
      <c r="B96" s="102" t="s">
        <v>3729</v>
      </c>
      <c r="C96" s="103"/>
      <c r="D96" s="101" t="s">
        <v>3604</v>
      </c>
      <c r="E96" s="101" t="s">
        <v>3605</v>
      </c>
      <c r="F96" s="101" t="s">
        <v>3615</v>
      </c>
      <c r="G96" s="108"/>
      <c r="H96" s="101" t="s">
        <v>3610</v>
      </c>
      <c r="I96" s="106"/>
      <c r="J96" s="106"/>
      <c r="K96" s="106"/>
      <c r="L96" s="106"/>
      <c r="M96" s="106"/>
      <c r="N96" s="106"/>
    </row>
    <row r="97" spans="1:14" ht="16.5">
      <c r="A97" s="101">
        <f t="shared" si="1"/>
        <v>93</v>
      </c>
      <c r="B97" s="102" t="s">
        <v>3730</v>
      </c>
      <c r="C97" s="103"/>
      <c r="D97" s="101" t="s">
        <v>3604</v>
      </c>
      <c r="E97" s="101" t="s">
        <v>3605</v>
      </c>
      <c r="F97" s="101" t="s">
        <v>3615</v>
      </c>
      <c r="G97" s="108"/>
      <c r="H97" s="101" t="s">
        <v>3610</v>
      </c>
      <c r="I97" s="106"/>
      <c r="J97" s="106"/>
      <c r="K97" s="106"/>
      <c r="L97" s="106"/>
      <c r="M97" s="106"/>
      <c r="N97" s="106"/>
    </row>
    <row r="98" spans="1:14" ht="16.5">
      <c r="A98" s="101">
        <f t="shared" si="1"/>
        <v>94</v>
      </c>
      <c r="B98" s="102" t="s">
        <v>3731</v>
      </c>
      <c r="C98" s="103"/>
      <c r="D98" s="101" t="s">
        <v>3604</v>
      </c>
      <c r="E98" s="101" t="s">
        <v>3605</v>
      </c>
      <c r="F98" s="101" t="s">
        <v>3615</v>
      </c>
      <c r="G98" s="101"/>
      <c r="H98" s="101" t="s">
        <v>3610</v>
      </c>
      <c r="I98" s="106"/>
      <c r="J98" s="106"/>
      <c r="K98" s="106"/>
      <c r="L98" s="106"/>
      <c r="M98" s="106"/>
      <c r="N98" s="106"/>
    </row>
    <row r="99" spans="1:14" ht="16.5">
      <c r="A99" s="101">
        <f t="shared" si="1"/>
        <v>95</v>
      </c>
      <c r="B99" s="102" t="s">
        <v>3732</v>
      </c>
      <c r="C99" s="103"/>
      <c r="D99" s="101" t="s">
        <v>3608</v>
      </c>
      <c r="E99" s="101" t="s">
        <v>3628</v>
      </c>
      <c r="F99" s="101" t="s">
        <v>3634</v>
      </c>
      <c r="G99" s="101" t="s">
        <v>3635</v>
      </c>
      <c r="H99" s="101" t="s">
        <v>3628</v>
      </c>
      <c r="I99" s="106"/>
      <c r="J99" s="106"/>
      <c r="K99" s="106"/>
      <c r="L99" s="106"/>
      <c r="M99" s="106"/>
      <c r="N99" s="106"/>
    </row>
    <row r="100" spans="1:14" ht="16.5">
      <c r="A100" s="101">
        <f t="shared" si="1"/>
        <v>96</v>
      </c>
      <c r="B100" s="102" t="s">
        <v>3733</v>
      </c>
      <c r="C100" s="103"/>
      <c r="D100" s="101" t="s">
        <v>3604</v>
      </c>
      <c r="E100" s="101" t="s">
        <v>3605</v>
      </c>
      <c r="F100" s="101" t="s">
        <v>3610</v>
      </c>
      <c r="G100" s="101" t="s">
        <v>3611</v>
      </c>
      <c r="H100" s="101" t="s">
        <v>3605</v>
      </c>
      <c r="I100" s="106"/>
      <c r="J100" s="106"/>
      <c r="K100" s="106"/>
      <c r="L100" s="106"/>
      <c r="M100" s="106"/>
      <c r="N100" s="106"/>
    </row>
    <row r="101" spans="1:14" ht="16.5">
      <c r="A101" s="101">
        <f t="shared" si="1"/>
        <v>97</v>
      </c>
      <c r="B101" s="102" t="s">
        <v>3734</v>
      </c>
      <c r="C101" s="103"/>
      <c r="D101" s="101" t="s">
        <v>3604</v>
      </c>
      <c r="E101" s="101" t="s">
        <v>3605</v>
      </c>
      <c r="F101" s="101" t="s">
        <v>3610</v>
      </c>
      <c r="G101" s="101" t="s">
        <v>3611</v>
      </c>
      <c r="H101" s="101" t="s">
        <v>3605</v>
      </c>
      <c r="I101" s="106"/>
      <c r="J101" s="106"/>
      <c r="K101" s="106"/>
      <c r="L101" s="106"/>
      <c r="M101" s="106"/>
      <c r="N101" s="106"/>
    </row>
    <row r="102" spans="1:14" ht="16.5">
      <c r="A102" s="101">
        <f t="shared" si="1"/>
        <v>98</v>
      </c>
      <c r="B102" s="102" t="s">
        <v>3735</v>
      </c>
      <c r="C102" s="103"/>
      <c r="D102" s="101" t="s">
        <v>3604</v>
      </c>
      <c r="E102" s="101" t="s">
        <v>3605</v>
      </c>
      <c r="F102" s="101" t="s">
        <v>3610</v>
      </c>
      <c r="G102" s="101" t="s">
        <v>3611</v>
      </c>
      <c r="H102" s="101" t="s">
        <v>3605</v>
      </c>
      <c r="I102" s="106"/>
      <c r="J102" s="106"/>
      <c r="K102" s="106"/>
      <c r="L102" s="106"/>
      <c r="M102" s="106"/>
      <c r="N102" s="106"/>
    </row>
    <row r="103" spans="1:14" ht="16.5">
      <c r="A103" s="101">
        <f t="shared" si="1"/>
        <v>99</v>
      </c>
      <c r="B103" s="102" t="s">
        <v>3736</v>
      </c>
      <c r="C103" s="103"/>
      <c r="D103" s="101" t="s">
        <v>3604</v>
      </c>
      <c r="E103" s="101" t="s">
        <v>3605</v>
      </c>
      <c r="F103" s="101" t="s">
        <v>3610</v>
      </c>
      <c r="G103" s="101" t="s">
        <v>3611</v>
      </c>
      <c r="H103" s="101" t="s">
        <v>3605</v>
      </c>
      <c r="I103" s="106"/>
      <c r="J103" s="106"/>
      <c r="K103" s="106"/>
      <c r="L103" s="106"/>
      <c r="M103" s="106"/>
      <c r="N103" s="106"/>
    </row>
    <row r="104" spans="1:14" ht="33">
      <c r="A104" s="101">
        <f t="shared" si="1"/>
        <v>100</v>
      </c>
      <c r="B104" s="102" t="s">
        <v>3737</v>
      </c>
      <c r="C104" s="103"/>
      <c r="D104" s="101" t="s">
        <v>3604</v>
      </c>
      <c r="E104" s="101" t="s">
        <v>3605</v>
      </c>
      <c r="F104" s="101" t="s">
        <v>3610</v>
      </c>
      <c r="G104" s="101" t="s">
        <v>3611</v>
      </c>
      <c r="H104" s="101" t="s">
        <v>3605</v>
      </c>
      <c r="I104" s="106"/>
      <c r="J104" s="106"/>
      <c r="K104" s="106"/>
      <c r="L104" s="106"/>
      <c r="M104" s="106"/>
      <c r="N104" s="106"/>
    </row>
    <row r="105" spans="1:14" ht="16.5">
      <c r="A105" s="101">
        <f t="shared" si="1"/>
        <v>101</v>
      </c>
      <c r="B105" s="102" t="s">
        <v>3738</v>
      </c>
      <c r="C105" s="103"/>
      <c r="D105" s="101" t="s">
        <v>3604</v>
      </c>
      <c r="E105" s="101" t="s">
        <v>3605</v>
      </c>
      <c r="F105" s="101" t="s">
        <v>3610</v>
      </c>
      <c r="G105" s="101" t="s">
        <v>3611</v>
      </c>
      <c r="H105" s="101" t="s">
        <v>3605</v>
      </c>
      <c r="I105" s="106"/>
      <c r="J105" s="106"/>
      <c r="K105" s="106"/>
      <c r="L105" s="106"/>
      <c r="M105" s="106"/>
      <c r="N105" s="106"/>
    </row>
    <row r="106" spans="1:14" ht="33">
      <c r="A106" s="101">
        <f t="shared" si="1"/>
        <v>102</v>
      </c>
      <c r="B106" s="102" t="s">
        <v>3739</v>
      </c>
      <c r="C106" s="103"/>
      <c r="D106" s="101" t="s">
        <v>3604</v>
      </c>
      <c r="E106" s="101" t="s">
        <v>3605</v>
      </c>
      <c r="F106" s="101" t="s">
        <v>3610</v>
      </c>
      <c r="G106" s="101" t="s">
        <v>3611</v>
      </c>
      <c r="H106" s="101" t="s">
        <v>3605</v>
      </c>
      <c r="I106" s="106"/>
      <c r="J106" s="106"/>
      <c r="K106" s="106"/>
      <c r="L106" s="106"/>
      <c r="M106" s="106"/>
      <c r="N106" s="106"/>
    </row>
    <row r="107" spans="1:14" ht="16.5">
      <c r="A107" s="101">
        <f t="shared" si="1"/>
        <v>103</v>
      </c>
      <c r="B107" s="102" t="s">
        <v>3740</v>
      </c>
      <c r="C107" s="103"/>
      <c r="D107" s="101" t="s">
        <v>3604</v>
      </c>
      <c r="E107" s="101" t="s">
        <v>3605</v>
      </c>
      <c r="F107" s="101" t="s">
        <v>3610</v>
      </c>
      <c r="G107" s="101" t="s">
        <v>3611</v>
      </c>
      <c r="H107" s="101" t="s">
        <v>3605</v>
      </c>
      <c r="I107" s="106"/>
      <c r="J107" s="106"/>
      <c r="K107" s="106"/>
      <c r="L107" s="106"/>
      <c r="M107" s="106"/>
      <c r="N107" s="106"/>
    </row>
    <row r="108" spans="1:14" ht="33">
      <c r="A108" s="101">
        <f t="shared" si="1"/>
        <v>104</v>
      </c>
      <c r="B108" s="102" t="s">
        <v>3741</v>
      </c>
      <c r="C108" s="103"/>
      <c r="D108" s="101" t="s">
        <v>3604</v>
      </c>
      <c r="E108" s="101" t="s">
        <v>3605</v>
      </c>
      <c r="F108" s="101" t="s">
        <v>3610</v>
      </c>
      <c r="G108" s="101" t="s">
        <v>3611</v>
      </c>
      <c r="H108" s="101" t="s">
        <v>3605</v>
      </c>
      <c r="I108" s="106"/>
      <c r="J108" s="106"/>
      <c r="K108" s="106"/>
      <c r="L108" s="106"/>
      <c r="M108" s="106"/>
      <c r="N108" s="106"/>
    </row>
    <row r="109" spans="1:14" ht="16.5">
      <c r="A109" s="101">
        <f t="shared" si="1"/>
        <v>105</v>
      </c>
      <c r="B109" s="102" t="s">
        <v>3742</v>
      </c>
      <c r="C109" s="103"/>
      <c r="D109" s="101" t="s">
        <v>3604</v>
      </c>
      <c r="E109" s="101" t="s">
        <v>3605</v>
      </c>
      <c r="F109" s="101" t="s">
        <v>3610</v>
      </c>
      <c r="G109" s="101" t="s">
        <v>3637</v>
      </c>
      <c r="H109" s="101" t="s">
        <v>3610</v>
      </c>
      <c r="I109" s="106"/>
      <c r="J109" s="106"/>
      <c r="K109" s="106"/>
      <c r="L109" s="106"/>
      <c r="M109" s="106"/>
      <c r="N109" s="106"/>
    </row>
    <row r="110" spans="1:14" ht="16.5">
      <c r="A110" s="101">
        <f t="shared" si="1"/>
        <v>106</v>
      </c>
      <c r="B110" s="102" t="s">
        <v>3743</v>
      </c>
      <c r="C110" s="103"/>
      <c r="D110" s="104" t="s">
        <v>3608</v>
      </c>
      <c r="E110" s="101" t="s">
        <v>3605</v>
      </c>
      <c r="F110" s="101" t="s">
        <v>3606</v>
      </c>
      <c r="G110" s="108" t="s">
        <v>3611</v>
      </c>
      <c r="H110" s="101" t="s">
        <v>3610</v>
      </c>
      <c r="I110" s="106"/>
      <c r="J110" s="106"/>
      <c r="K110" s="106"/>
      <c r="L110" s="106"/>
      <c r="M110" s="106"/>
      <c r="N110" s="106"/>
    </row>
    <row r="111" spans="1:14" ht="16.5">
      <c r="A111" s="101">
        <f t="shared" si="1"/>
        <v>107</v>
      </c>
      <c r="B111" s="102" t="s">
        <v>3744</v>
      </c>
      <c r="C111" s="103"/>
      <c r="D111" s="104" t="s">
        <v>3608</v>
      </c>
      <c r="E111" s="101" t="s">
        <v>3605</v>
      </c>
      <c r="F111" s="101" t="s">
        <v>3606</v>
      </c>
      <c r="G111" s="101" t="s">
        <v>3637</v>
      </c>
      <c r="H111" s="101" t="s">
        <v>3605</v>
      </c>
      <c r="I111" s="106"/>
      <c r="J111" s="106"/>
      <c r="K111" s="106"/>
      <c r="L111" s="106"/>
      <c r="M111" s="106"/>
      <c r="N111" s="106"/>
    </row>
    <row r="112" spans="1:14" ht="16.5">
      <c r="A112" s="101">
        <f t="shared" si="1"/>
        <v>108</v>
      </c>
      <c r="B112" s="102" t="s">
        <v>3745</v>
      </c>
      <c r="C112" s="103"/>
      <c r="D112" s="104" t="s">
        <v>3604</v>
      </c>
      <c r="E112" s="101" t="s">
        <v>3605</v>
      </c>
      <c r="F112" s="101" t="s">
        <v>3606</v>
      </c>
      <c r="G112" s="101" t="s">
        <v>3637</v>
      </c>
      <c r="H112" s="101" t="s">
        <v>3605</v>
      </c>
      <c r="I112" s="106"/>
      <c r="J112" s="106"/>
      <c r="K112" s="106"/>
      <c r="L112" s="106"/>
      <c r="M112" s="106"/>
      <c r="N112" s="106"/>
    </row>
    <row r="113" spans="1:14" ht="16.5">
      <c r="A113" s="101">
        <f t="shared" si="1"/>
        <v>109</v>
      </c>
      <c r="B113" s="102" t="s">
        <v>3746</v>
      </c>
      <c r="C113" s="103"/>
      <c r="D113" s="104" t="s">
        <v>3604</v>
      </c>
      <c r="E113" s="101" t="s">
        <v>3605</v>
      </c>
      <c r="F113" s="101" t="s">
        <v>3606</v>
      </c>
      <c r="G113" s="101" t="s">
        <v>3637</v>
      </c>
      <c r="H113" s="101" t="s">
        <v>3605</v>
      </c>
      <c r="I113" s="106"/>
      <c r="J113" s="106"/>
      <c r="K113" s="106"/>
      <c r="L113" s="106"/>
      <c r="M113" s="106"/>
      <c r="N113" s="106"/>
    </row>
    <row r="114" spans="1:14" ht="16.5">
      <c r="A114" s="101">
        <f t="shared" si="1"/>
        <v>110</v>
      </c>
      <c r="B114" s="102" t="s">
        <v>3747</v>
      </c>
      <c r="C114" s="103"/>
      <c r="D114" s="104" t="s">
        <v>3604</v>
      </c>
      <c r="E114" s="101" t="s">
        <v>3605</v>
      </c>
      <c r="F114" s="101" t="s">
        <v>3606</v>
      </c>
      <c r="G114" s="101" t="s">
        <v>3637</v>
      </c>
      <c r="H114" s="101" t="s">
        <v>3605</v>
      </c>
      <c r="I114" s="106"/>
      <c r="J114" s="106"/>
      <c r="K114" s="106"/>
      <c r="L114" s="106"/>
      <c r="M114" s="106"/>
      <c r="N114" s="106"/>
    </row>
    <row r="115" spans="1:14" ht="33">
      <c r="A115" s="101">
        <f t="shared" si="1"/>
        <v>111</v>
      </c>
      <c r="B115" s="102" t="s">
        <v>3748</v>
      </c>
      <c r="C115" s="103"/>
      <c r="D115" s="104" t="s">
        <v>3604</v>
      </c>
      <c r="E115" s="101" t="s">
        <v>3605</v>
      </c>
      <c r="F115" s="101" t="s">
        <v>3606</v>
      </c>
      <c r="G115" s="101" t="s">
        <v>3637</v>
      </c>
      <c r="H115" s="101" t="s">
        <v>3605</v>
      </c>
      <c r="I115" s="106"/>
      <c r="J115" s="106"/>
      <c r="K115" s="106"/>
      <c r="L115" s="106"/>
      <c r="M115" s="106"/>
      <c r="N115" s="106"/>
    </row>
    <row r="116" spans="1:14" ht="16.5">
      <c r="A116" s="101">
        <f t="shared" si="1"/>
        <v>112</v>
      </c>
      <c r="B116" s="102" t="s">
        <v>3749</v>
      </c>
      <c r="C116" s="103"/>
      <c r="D116" s="104" t="s">
        <v>3604</v>
      </c>
      <c r="E116" s="101" t="s">
        <v>3605</v>
      </c>
      <c r="F116" s="101" t="s">
        <v>3606</v>
      </c>
      <c r="G116" s="101" t="s">
        <v>3637</v>
      </c>
      <c r="H116" s="101" t="s">
        <v>3605</v>
      </c>
      <c r="I116" s="106"/>
      <c r="J116" s="106"/>
      <c r="K116" s="106"/>
      <c r="L116" s="106"/>
      <c r="M116" s="106"/>
      <c r="N116" s="106"/>
    </row>
    <row r="117" spans="1:14" ht="16.5">
      <c r="A117" s="101">
        <f t="shared" si="1"/>
        <v>113</v>
      </c>
      <c r="B117" s="102" t="s">
        <v>3750</v>
      </c>
      <c r="C117" s="103"/>
      <c r="D117" s="104" t="s">
        <v>3604</v>
      </c>
      <c r="E117" s="101" t="s">
        <v>3605</v>
      </c>
      <c r="F117" s="101" t="s">
        <v>3606</v>
      </c>
      <c r="G117" s="101" t="s">
        <v>3637</v>
      </c>
      <c r="H117" s="104" t="s">
        <v>3628</v>
      </c>
      <c r="I117" s="106"/>
      <c r="J117" s="106"/>
      <c r="K117" s="106"/>
      <c r="L117" s="106"/>
      <c r="M117" s="106"/>
      <c r="N117" s="106"/>
    </row>
    <row r="118" spans="1:14" ht="16.5">
      <c r="A118" s="101">
        <f t="shared" si="1"/>
        <v>114</v>
      </c>
      <c r="B118" s="102" t="s">
        <v>3751</v>
      </c>
      <c r="C118" s="103"/>
      <c r="D118" s="104" t="s">
        <v>3604</v>
      </c>
      <c r="E118" s="101" t="s">
        <v>3605</v>
      </c>
      <c r="F118" s="101" t="s">
        <v>3606</v>
      </c>
      <c r="G118" s="101" t="s">
        <v>3637</v>
      </c>
      <c r="H118" s="101" t="s">
        <v>3605</v>
      </c>
      <c r="I118" s="106"/>
      <c r="J118" s="106"/>
      <c r="K118" s="106"/>
      <c r="L118" s="106"/>
      <c r="M118" s="106"/>
      <c r="N118" s="106"/>
    </row>
    <row r="119" spans="1:14" ht="33">
      <c r="A119" s="101">
        <f t="shared" si="1"/>
        <v>115</v>
      </c>
      <c r="B119" s="102" t="s">
        <v>3752</v>
      </c>
      <c r="C119" s="103"/>
      <c r="D119" s="104" t="s">
        <v>3604</v>
      </c>
      <c r="E119" s="101" t="s">
        <v>3605</v>
      </c>
      <c r="F119" s="101" t="s">
        <v>3606</v>
      </c>
      <c r="G119" s="101" t="s">
        <v>3637</v>
      </c>
      <c r="H119" s="101" t="s">
        <v>3634</v>
      </c>
      <c r="I119" s="106"/>
      <c r="J119" s="106"/>
      <c r="K119" s="106"/>
      <c r="L119" s="106"/>
      <c r="M119" s="106"/>
      <c r="N119" s="106"/>
    </row>
    <row r="120" spans="1:14" ht="33">
      <c r="A120" s="101">
        <f t="shared" si="1"/>
        <v>116</v>
      </c>
      <c r="B120" s="102" t="s">
        <v>3753</v>
      </c>
      <c r="C120" s="103"/>
      <c r="D120" s="104" t="s">
        <v>3604</v>
      </c>
      <c r="E120" s="101" t="s">
        <v>3605</v>
      </c>
      <c r="F120" s="101" t="s">
        <v>3606</v>
      </c>
      <c r="G120" s="101" t="s">
        <v>3637</v>
      </c>
      <c r="H120" s="101" t="s">
        <v>3634</v>
      </c>
      <c r="I120" s="106"/>
      <c r="J120" s="106"/>
      <c r="K120" s="106"/>
      <c r="L120" s="106"/>
      <c r="M120" s="106"/>
      <c r="N120" s="106"/>
    </row>
    <row r="121" spans="1:14" ht="16.5">
      <c r="A121" s="101">
        <f t="shared" si="1"/>
        <v>117</v>
      </c>
      <c r="B121" s="102" t="s">
        <v>3754</v>
      </c>
      <c r="C121" s="103"/>
      <c r="D121" s="104" t="s">
        <v>3604</v>
      </c>
      <c r="E121" s="101" t="s">
        <v>3605</v>
      </c>
      <c r="F121" s="101" t="s">
        <v>3606</v>
      </c>
      <c r="G121" s="101" t="s">
        <v>3637</v>
      </c>
      <c r="H121" s="101" t="s">
        <v>3610</v>
      </c>
      <c r="I121" s="106"/>
      <c r="J121" s="106"/>
      <c r="K121" s="106"/>
      <c r="L121" s="106"/>
      <c r="M121" s="106"/>
      <c r="N121" s="106"/>
    </row>
    <row r="122" spans="1:14" ht="16.5">
      <c r="A122" s="101">
        <f t="shared" si="1"/>
        <v>118</v>
      </c>
      <c r="B122" s="102" t="s">
        <v>3755</v>
      </c>
      <c r="C122" s="103"/>
      <c r="D122" s="104" t="s">
        <v>3604</v>
      </c>
      <c r="E122" s="101" t="s">
        <v>3605</v>
      </c>
      <c r="F122" s="101" t="s">
        <v>3606</v>
      </c>
      <c r="G122" s="101" t="s">
        <v>3637</v>
      </c>
      <c r="H122" s="101" t="s">
        <v>3610</v>
      </c>
      <c r="I122" s="106"/>
      <c r="J122" s="106"/>
      <c r="K122" s="106"/>
      <c r="L122" s="106"/>
      <c r="M122" s="106"/>
      <c r="N122" s="106"/>
    </row>
    <row r="123" spans="1:14" ht="16.5">
      <c r="A123" s="101">
        <f t="shared" si="1"/>
        <v>119</v>
      </c>
      <c r="B123" s="102" t="s">
        <v>3756</v>
      </c>
      <c r="C123" s="103"/>
      <c r="D123" s="104" t="s">
        <v>3604</v>
      </c>
      <c r="E123" s="101" t="s">
        <v>3605</v>
      </c>
      <c r="F123" s="101" t="s">
        <v>3606</v>
      </c>
      <c r="G123" s="101" t="s">
        <v>3637</v>
      </c>
      <c r="H123" s="101" t="s">
        <v>3610</v>
      </c>
      <c r="I123" s="106"/>
      <c r="J123" s="106"/>
      <c r="K123" s="106"/>
      <c r="L123" s="106"/>
      <c r="M123" s="106"/>
      <c r="N123" s="106"/>
    </row>
    <row r="124" spans="1:14" ht="18.75">
      <c r="A124" s="101">
        <f t="shared" si="1"/>
        <v>120</v>
      </c>
      <c r="B124" s="102" t="s">
        <v>3757</v>
      </c>
      <c r="C124" s="103"/>
      <c r="D124" s="104" t="s">
        <v>3604</v>
      </c>
      <c r="E124" s="101" t="s">
        <v>3605</v>
      </c>
      <c r="F124" s="101" t="s">
        <v>3606</v>
      </c>
      <c r="G124" s="101" t="s">
        <v>3637</v>
      </c>
      <c r="H124" s="120" t="s">
        <v>2678</v>
      </c>
      <c r="I124" s="106"/>
      <c r="J124" s="106"/>
      <c r="K124" s="106"/>
      <c r="L124" s="106"/>
      <c r="M124" s="106"/>
      <c r="N124" s="106"/>
    </row>
    <row r="125" spans="1:14" ht="16.5">
      <c r="A125" s="101">
        <f t="shared" si="1"/>
        <v>121</v>
      </c>
      <c r="B125" s="102" t="s">
        <v>3758</v>
      </c>
      <c r="C125" s="103"/>
      <c r="D125" s="104" t="s">
        <v>3604</v>
      </c>
      <c r="E125" s="101" t="s">
        <v>3605</v>
      </c>
      <c r="F125" s="101" t="s">
        <v>3606</v>
      </c>
      <c r="G125" s="101" t="s">
        <v>3637</v>
      </c>
      <c r="H125" s="101" t="s">
        <v>3610</v>
      </c>
      <c r="I125" s="106"/>
      <c r="J125" s="106"/>
      <c r="K125" s="106"/>
      <c r="L125" s="106"/>
      <c r="M125" s="106"/>
      <c r="N125" s="106"/>
    </row>
    <row r="126" spans="1:14" s="117" customFormat="1" ht="16.5">
      <c r="A126" s="101">
        <f t="shared" si="1"/>
        <v>122</v>
      </c>
      <c r="B126" s="114" t="s">
        <v>3759</v>
      </c>
      <c r="C126" s="115"/>
      <c r="D126" s="104" t="s">
        <v>3604</v>
      </c>
      <c r="E126" s="104" t="s">
        <v>3605</v>
      </c>
      <c r="F126" s="104" t="s">
        <v>3606</v>
      </c>
      <c r="G126" s="121" t="s">
        <v>3637</v>
      </c>
      <c r="H126" s="116" t="s">
        <v>3610</v>
      </c>
      <c r="I126" s="115"/>
      <c r="J126" s="115"/>
      <c r="K126" s="115"/>
      <c r="L126" s="115"/>
      <c r="M126" s="115"/>
      <c r="N126" s="115"/>
    </row>
    <row r="127" spans="1:14" s="117" customFormat="1" ht="16.5">
      <c r="A127" s="101">
        <f t="shared" si="1"/>
        <v>123</v>
      </c>
      <c r="B127" s="114" t="s">
        <v>3760</v>
      </c>
      <c r="C127" s="115"/>
      <c r="D127" s="104" t="s">
        <v>3604</v>
      </c>
      <c r="E127" s="104" t="s">
        <v>3605</v>
      </c>
      <c r="F127" s="104" t="s">
        <v>3606</v>
      </c>
      <c r="G127" s="121" t="s">
        <v>3637</v>
      </c>
      <c r="H127" s="116" t="s">
        <v>3605</v>
      </c>
      <c r="I127" s="115"/>
      <c r="J127" s="115"/>
      <c r="K127" s="115"/>
      <c r="L127" s="115"/>
      <c r="M127" s="115"/>
      <c r="N127" s="115"/>
    </row>
    <row r="128" spans="1:14" s="117" customFormat="1" ht="16.5">
      <c r="A128" s="101">
        <f t="shared" si="1"/>
        <v>124</v>
      </c>
      <c r="B128" s="114" t="s">
        <v>3761</v>
      </c>
      <c r="C128" s="115"/>
      <c r="D128" s="104" t="s">
        <v>3604</v>
      </c>
      <c r="E128" s="101" t="s">
        <v>3605</v>
      </c>
      <c r="F128" s="101" t="s">
        <v>3606</v>
      </c>
      <c r="G128" s="101" t="s">
        <v>3637</v>
      </c>
      <c r="H128" s="101" t="s">
        <v>3605</v>
      </c>
      <c r="I128" s="106"/>
      <c r="J128" s="106"/>
      <c r="K128" s="106"/>
      <c r="L128" s="106"/>
      <c r="M128" s="106"/>
      <c r="N128" s="106"/>
    </row>
    <row r="129" spans="1:14" s="117" customFormat="1" ht="16.5">
      <c r="A129" s="101">
        <f t="shared" si="1"/>
        <v>125</v>
      </c>
      <c r="B129" s="114" t="s">
        <v>3762</v>
      </c>
      <c r="C129" s="115"/>
      <c r="D129" s="104" t="s">
        <v>3604</v>
      </c>
      <c r="E129" s="104" t="s">
        <v>3605</v>
      </c>
      <c r="F129" s="104" t="s">
        <v>3606</v>
      </c>
      <c r="G129" s="121" t="s">
        <v>3637</v>
      </c>
      <c r="H129" s="116" t="s">
        <v>3615</v>
      </c>
      <c r="I129" s="115"/>
      <c r="J129" s="115"/>
      <c r="K129" s="115"/>
      <c r="L129" s="115"/>
      <c r="M129" s="115"/>
      <c r="N129" s="115"/>
    </row>
    <row r="130" spans="1:14" ht="16.5">
      <c r="A130" s="101">
        <f t="shared" si="1"/>
        <v>126</v>
      </c>
      <c r="B130" s="102" t="s">
        <v>3763</v>
      </c>
      <c r="C130" s="103"/>
      <c r="D130" s="104" t="s">
        <v>3604</v>
      </c>
      <c r="E130" s="101" t="s">
        <v>3605</v>
      </c>
      <c r="F130" s="101" t="s">
        <v>3606</v>
      </c>
      <c r="G130" s="101" t="s">
        <v>3637</v>
      </c>
      <c r="H130" s="101" t="s">
        <v>3605</v>
      </c>
      <c r="I130" s="106"/>
      <c r="J130" s="106"/>
      <c r="K130" s="106"/>
      <c r="L130" s="106"/>
      <c r="M130" s="106"/>
      <c r="N130" s="106"/>
    </row>
    <row r="131" spans="1:14" ht="16.5">
      <c r="A131" s="101">
        <f t="shared" si="1"/>
        <v>127</v>
      </c>
      <c r="B131" s="2556" t="s">
        <v>3764</v>
      </c>
      <c r="C131" s="103"/>
      <c r="D131" s="104" t="s">
        <v>3604</v>
      </c>
      <c r="E131" s="101" t="s">
        <v>3605</v>
      </c>
      <c r="F131" s="101" t="s">
        <v>3606</v>
      </c>
      <c r="G131" s="101" t="s">
        <v>3637</v>
      </c>
      <c r="H131" s="101" t="s">
        <v>3605</v>
      </c>
      <c r="I131" s="106"/>
      <c r="J131" s="106"/>
      <c r="K131" s="106"/>
      <c r="L131" s="106"/>
      <c r="M131" s="106"/>
      <c r="N131" s="106"/>
    </row>
    <row r="132" spans="1:14" ht="33">
      <c r="A132" s="101">
        <f t="shared" si="1"/>
        <v>128</v>
      </c>
      <c r="B132" s="2556" t="s">
        <v>8017</v>
      </c>
      <c r="C132" s="103"/>
      <c r="D132" s="104" t="s">
        <v>3604</v>
      </c>
      <c r="E132" s="101" t="s">
        <v>3605</v>
      </c>
      <c r="F132" s="101" t="s">
        <v>3606</v>
      </c>
      <c r="G132" s="101" t="s">
        <v>3637</v>
      </c>
      <c r="H132" s="101" t="s">
        <v>3605</v>
      </c>
      <c r="I132" s="106"/>
      <c r="J132" s="106"/>
      <c r="K132" s="106"/>
      <c r="L132" s="106"/>
      <c r="M132" s="106"/>
      <c r="N132" s="106"/>
    </row>
    <row r="133" spans="1:14" ht="16.5">
      <c r="A133" s="101">
        <f t="shared" si="1"/>
        <v>129</v>
      </c>
      <c r="B133" s="102" t="s">
        <v>3765</v>
      </c>
      <c r="C133" s="103"/>
      <c r="D133" s="104" t="s">
        <v>3604</v>
      </c>
      <c r="E133" s="101" t="s">
        <v>3605</v>
      </c>
      <c r="F133" s="101" t="s">
        <v>3606</v>
      </c>
      <c r="G133" s="101" t="s">
        <v>3637</v>
      </c>
      <c r="H133" s="101" t="s">
        <v>3605</v>
      </c>
      <c r="I133" s="106"/>
      <c r="J133" s="106"/>
      <c r="K133" s="106"/>
      <c r="L133" s="106"/>
      <c r="M133" s="106"/>
      <c r="N133" s="106"/>
    </row>
    <row r="134" spans="1:14" ht="16.5">
      <c r="A134" s="101">
        <f t="shared" si="1"/>
        <v>130</v>
      </c>
      <c r="B134" s="102" t="s">
        <v>3766</v>
      </c>
      <c r="C134" s="103"/>
      <c r="D134" s="104" t="s">
        <v>3604</v>
      </c>
      <c r="E134" s="101" t="s">
        <v>3605</v>
      </c>
      <c r="F134" s="101" t="s">
        <v>3606</v>
      </c>
      <c r="G134" s="101" t="s">
        <v>3637</v>
      </c>
      <c r="H134" s="101" t="s">
        <v>3605</v>
      </c>
      <c r="I134" s="106"/>
      <c r="J134" s="106"/>
      <c r="K134" s="106"/>
      <c r="L134" s="106"/>
      <c r="M134" s="106"/>
      <c r="N134" s="106"/>
    </row>
    <row r="135" spans="1:14" ht="33">
      <c r="A135" s="101">
        <f t="shared" si="1"/>
        <v>131</v>
      </c>
      <c r="B135" s="102" t="s">
        <v>3767</v>
      </c>
      <c r="C135" s="103"/>
      <c r="D135" s="104" t="s">
        <v>3604</v>
      </c>
      <c r="E135" s="101" t="s">
        <v>3605</v>
      </c>
      <c r="F135" s="101" t="s">
        <v>3610</v>
      </c>
      <c r="G135" s="121" t="s">
        <v>3637</v>
      </c>
      <c r="H135" s="120" t="s">
        <v>2622</v>
      </c>
      <c r="I135" s="106"/>
      <c r="J135" s="106"/>
      <c r="K135" s="106"/>
      <c r="L135" s="106"/>
      <c r="M135" s="106"/>
      <c r="N135" s="106"/>
    </row>
    <row r="136" spans="1:14" ht="16.5">
      <c r="A136" s="101">
        <f t="shared" si="1"/>
        <v>132</v>
      </c>
      <c r="B136" s="114" t="s">
        <v>3768</v>
      </c>
      <c r="C136" s="103"/>
      <c r="D136" s="104" t="s">
        <v>3604</v>
      </c>
      <c r="E136" s="104" t="s">
        <v>3605</v>
      </c>
      <c r="F136" s="104" t="s">
        <v>3610</v>
      </c>
      <c r="G136" s="121" t="s">
        <v>3637</v>
      </c>
      <c r="H136" s="122" t="s">
        <v>2679</v>
      </c>
      <c r="I136" s="106"/>
      <c r="J136" s="106"/>
      <c r="K136" s="106"/>
      <c r="L136" s="106"/>
      <c r="M136" s="106"/>
      <c r="N136" s="106"/>
    </row>
    <row r="137" spans="1:14" ht="16.5">
      <c r="A137" s="101">
        <f t="shared" si="1"/>
        <v>133</v>
      </c>
      <c r="B137" s="102" t="s">
        <v>3769</v>
      </c>
      <c r="C137" s="103"/>
      <c r="D137" s="104" t="s">
        <v>3604</v>
      </c>
      <c r="E137" s="101" t="s">
        <v>3605</v>
      </c>
      <c r="F137" s="101" t="s">
        <v>3606</v>
      </c>
      <c r="G137" s="121" t="s">
        <v>3637</v>
      </c>
      <c r="H137" s="101" t="s">
        <v>3605</v>
      </c>
      <c r="I137" s="106"/>
      <c r="J137" s="106"/>
      <c r="K137" s="106"/>
      <c r="L137" s="106"/>
      <c r="M137" s="106"/>
      <c r="N137" s="106"/>
    </row>
    <row r="138" spans="1:14" ht="16.5">
      <c r="A138" s="101">
        <f t="shared" si="1"/>
        <v>134</v>
      </c>
      <c r="B138" s="102" t="s">
        <v>3770</v>
      </c>
      <c r="C138" s="103"/>
      <c r="D138" s="104" t="s">
        <v>3604</v>
      </c>
      <c r="E138" s="101" t="s">
        <v>3605</v>
      </c>
      <c r="F138" s="101" t="s">
        <v>3606</v>
      </c>
      <c r="G138" s="121" t="s">
        <v>3637</v>
      </c>
      <c r="H138" s="101" t="s">
        <v>3605</v>
      </c>
      <c r="I138" s="106"/>
      <c r="J138" s="106"/>
      <c r="K138" s="106"/>
      <c r="L138" s="106"/>
      <c r="M138" s="106"/>
      <c r="N138" s="106"/>
    </row>
    <row r="139" spans="1:14" ht="16.5">
      <c r="A139" s="101">
        <f t="shared" ref="A139:A147" si="2">A138+1</f>
        <v>135</v>
      </c>
      <c r="B139" s="102" t="s">
        <v>3771</v>
      </c>
      <c r="C139" s="103"/>
      <c r="D139" s="104" t="s">
        <v>3604</v>
      </c>
      <c r="E139" s="101" t="s">
        <v>3605</v>
      </c>
      <c r="F139" s="101" t="s">
        <v>3606</v>
      </c>
      <c r="G139" s="101" t="s">
        <v>3637</v>
      </c>
      <c r="H139" s="101" t="s">
        <v>3610</v>
      </c>
      <c r="I139" s="106"/>
      <c r="J139" s="106"/>
      <c r="K139" s="106"/>
      <c r="L139" s="106"/>
      <c r="M139" s="106"/>
      <c r="N139" s="106"/>
    </row>
    <row r="140" spans="1:14" ht="16.5">
      <c r="A140" s="101">
        <f t="shared" si="2"/>
        <v>136</v>
      </c>
      <c r="B140" s="102" t="s">
        <v>3772</v>
      </c>
      <c r="C140" s="103"/>
      <c r="D140" s="104" t="s">
        <v>3604</v>
      </c>
      <c r="E140" s="101" t="s">
        <v>3605</v>
      </c>
      <c r="F140" s="101" t="s">
        <v>3606</v>
      </c>
      <c r="G140" s="101" t="s">
        <v>3637</v>
      </c>
      <c r="H140" s="101" t="s">
        <v>3610</v>
      </c>
      <c r="I140" s="106"/>
      <c r="J140" s="106"/>
      <c r="K140" s="106"/>
      <c r="L140" s="106"/>
      <c r="M140" s="106"/>
      <c r="N140" s="106"/>
    </row>
    <row r="141" spans="1:14" ht="16.5">
      <c r="A141" s="101">
        <f t="shared" si="2"/>
        <v>137</v>
      </c>
      <c r="B141" s="102" t="s">
        <v>3773</v>
      </c>
      <c r="C141" s="103"/>
      <c r="D141" s="104" t="s">
        <v>3604</v>
      </c>
      <c r="E141" s="101" t="s">
        <v>3605</v>
      </c>
      <c r="F141" s="101" t="s">
        <v>3606</v>
      </c>
      <c r="G141" s="101" t="s">
        <v>3637</v>
      </c>
      <c r="H141" s="101" t="s">
        <v>3605</v>
      </c>
      <c r="I141" s="106"/>
      <c r="J141" s="106"/>
      <c r="K141" s="106"/>
      <c r="L141" s="106"/>
      <c r="M141" s="106"/>
      <c r="N141" s="106"/>
    </row>
    <row r="142" spans="1:14" ht="16.5">
      <c r="A142" s="101">
        <f t="shared" si="2"/>
        <v>138</v>
      </c>
      <c r="B142" s="102" t="s">
        <v>3774</v>
      </c>
      <c r="C142" s="103"/>
      <c r="D142" s="104" t="s">
        <v>3604</v>
      </c>
      <c r="E142" s="101" t="s">
        <v>3605</v>
      </c>
      <c r="F142" s="101" t="s">
        <v>3606</v>
      </c>
      <c r="G142" s="101" t="s">
        <v>3637</v>
      </c>
      <c r="H142" s="101" t="s">
        <v>3605</v>
      </c>
      <c r="I142" s="106"/>
      <c r="J142" s="106"/>
      <c r="K142" s="106"/>
      <c r="L142" s="106"/>
      <c r="M142" s="106"/>
      <c r="N142" s="106"/>
    </row>
    <row r="143" spans="1:14" ht="33">
      <c r="A143" s="101">
        <f t="shared" si="2"/>
        <v>139</v>
      </c>
      <c r="B143" s="102" t="s">
        <v>3775</v>
      </c>
      <c r="C143" s="103"/>
      <c r="D143" s="104" t="s">
        <v>3604</v>
      </c>
      <c r="E143" s="101" t="s">
        <v>3605</v>
      </c>
      <c r="F143" s="101" t="s">
        <v>3606</v>
      </c>
      <c r="G143" s="101" t="s">
        <v>3637</v>
      </c>
      <c r="H143" s="101" t="s">
        <v>3605</v>
      </c>
      <c r="I143" s="106"/>
      <c r="J143" s="106"/>
      <c r="K143" s="106"/>
      <c r="L143" s="106"/>
      <c r="M143" s="106"/>
      <c r="N143" s="106"/>
    </row>
    <row r="144" spans="1:14" ht="16.5">
      <c r="A144" s="101">
        <f t="shared" si="2"/>
        <v>140</v>
      </c>
      <c r="B144" s="102" t="s">
        <v>3776</v>
      </c>
      <c r="C144" s="103"/>
      <c r="D144" s="104" t="s">
        <v>3604</v>
      </c>
      <c r="E144" s="101" t="s">
        <v>3605</v>
      </c>
      <c r="F144" s="101" t="s">
        <v>3606</v>
      </c>
      <c r="G144" s="101" t="s">
        <v>3637</v>
      </c>
      <c r="H144" s="101" t="s">
        <v>3605</v>
      </c>
      <c r="I144" s="106"/>
      <c r="J144" s="106"/>
      <c r="K144" s="106"/>
      <c r="L144" s="106"/>
      <c r="M144" s="106"/>
      <c r="N144" s="106"/>
    </row>
    <row r="145" spans="1:14" ht="16.5">
      <c r="A145" s="101">
        <f t="shared" si="2"/>
        <v>141</v>
      </c>
      <c r="B145" s="102" t="s">
        <v>3777</v>
      </c>
      <c r="C145" s="103"/>
      <c r="D145" s="104" t="s">
        <v>3604</v>
      </c>
      <c r="E145" s="101" t="s">
        <v>3605</v>
      </c>
      <c r="F145" s="101" t="s">
        <v>3606</v>
      </c>
      <c r="G145" s="101" t="s">
        <v>3637</v>
      </c>
      <c r="H145" s="101" t="s">
        <v>3605</v>
      </c>
      <c r="I145" s="106"/>
      <c r="J145" s="106"/>
      <c r="K145" s="106"/>
      <c r="L145" s="106"/>
      <c r="M145" s="106"/>
      <c r="N145" s="106"/>
    </row>
    <row r="146" spans="1:14" ht="16.5">
      <c r="A146" s="101">
        <f t="shared" si="2"/>
        <v>142</v>
      </c>
      <c r="B146" s="102" t="s">
        <v>3778</v>
      </c>
      <c r="C146" s="103"/>
      <c r="D146" s="104" t="s">
        <v>3604</v>
      </c>
      <c r="E146" s="101" t="s">
        <v>3605</v>
      </c>
      <c r="F146" s="101" t="s">
        <v>3606</v>
      </c>
      <c r="G146" s="101" t="s">
        <v>3637</v>
      </c>
      <c r="H146" s="101" t="s">
        <v>3605</v>
      </c>
      <c r="I146" s="106"/>
      <c r="J146" s="106"/>
      <c r="K146" s="106"/>
      <c r="L146" s="106"/>
      <c r="M146" s="106"/>
      <c r="N146" s="106"/>
    </row>
    <row r="147" spans="1:14" ht="16.5">
      <c r="A147" s="101">
        <f t="shared" si="2"/>
        <v>143</v>
      </c>
      <c r="B147" s="102" t="s">
        <v>3779</v>
      </c>
      <c r="C147" s="103"/>
      <c r="D147" s="104" t="s">
        <v>3604</v>
      </c>
      <c r="E147" s="101" t="s">
        <v>3605</v>
      </c>
      <c r="F147" s="101" t="s">
        <v>3615</v>
      </c>
      <c r="G147" s="101"/>
      <c r="H147" s="101" t="s">
        <v>3605</v>
      </c>
      <c r="I147" s="106"/>
      <c r="J147" s="106"/>
      <c r="K147" s="106"/>
      <c r="L147" s="106"/>
      <c r="M147" s="106"/>
      <c r="N147" s="106"/>
    </row>
    <row r="148" spans="1:14" ht="16.5">
      <c r="A148" s="123" t="s">
        <v>1474</v>
      </c>
      <c r="B148" s="96"/>
      <c r="C148" s="124"/>
      <c r="D148" s="125"/>
      <c r="E148" s="125"/>
      <c r="F148" s="125"/>
      <c r="G148" s="124"/>
      <c r="H148" s="125"/>
    </row>
    <row r="149" spans="1:14" ht="16.5">
      <c r="A149" s="125">
        <v>1</v>
      </c>
      <c r="B149" s="126" t="s">
        <v>3780</v>
      </c>
      <c r="C149" s="93"/>
    </row>
    <row r="150" spans="1:14" ht="16.5">
      <c r="A150" s="125">
        <v>2</v>
      </c>
      <c r="B150" s="128" t="s">
        <v>3781</v>
      </c>
    </row>
    <row r="151" spans="1:14" ht="16.5">
      <c r="A151" s="125">
        <v>3</v>
      </c>
      <c r="B151" s="129" t="s">
        <v>1476</v>
      </c>
    </row>
    <row r="152" spans="1:14" ht="16.5">
      <c r="A152" s="125">
        <v>4</v>
      </c>
      <c r="B152" s="97" t="s">
        <v>1477</v>
      </c>
    </row>
    <row r="153" spans="1:14" ht="16.5">
      <c r="A153" s="125">
        <v>5</v>
      </c>
      <c r="B153" s="128" t="s">
        <v>3782</v>
      </c>
    </row>
    <row r="154" spans="1:14" ht="16.5">
      <c r="A154" s="125">
        <v>6</v>
      </c>
      <c r="B154" s="128" t="s">
        <v>3783</v>
      </c>
    </row>
    <row r="155" spans="1:14" ht="16.5">
      <c r="A155" s="125">
        <v>7</v>
      </c>
      <c r="B155" s="130" t="s">
        <v>3784</v>
      </c>
    </row>
    <row r="156" spans="1:14" ht="16.5">
      <c r="A156" s="125">
        <v>8</v>
      </c>
      <c r="B156" s="130" t="s">
        <v>3785</v>
      </c>
    </row>
  </sheetData>
  <mergeCells count="1">
    <mergeCell ref="A3:A4"/>
  </mergeCells>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rowBreaks count="3" manualBreakCount="3">
    <brk id="52" max="13" man="1"/>
    <brk id="99" max="16383" man="1"/>
    <brk id="13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3.5"/>
  <cols>
    <col min="1" max="1" width="5.125" style="1843" customWidth="1"/>
    <col min="2" max="3" width="9" style="1843"/>
    <col min="4" max="4" width="13" style="1843" customWidth="1"/>
    <col min="5" max="9" width="9" style="1843"/>
    <col min="10" max="10" width="11.625" style="1843" customWidth="1"/>
    <col min="11" max="12" width="9.25" style="1843" bestFit="1" customWidth="1"/>
    <col min="13" max="13" width="16.25" style="1843" customWidth="1"/>
    <col min="14" max="14" width="14.875" style="1843" customWidth="1"/>
    <col min="15" max="18" width="5.625" style="1843" bestFit="1" customWidth="1"/>
    <col min="19" max="19" width="14.625" style="1843" customWidth="1"/>
    <col min="20" max="20" width="12.25" style="1843" customWidth="1"/>
    <col min="21" max="21" width="18.125" style="1843" customWidth="1"/>
    <col min="22" max="16384" width="9" style="1843"/>
  </cols>
  <sheetData>
    <row r="1" spans="1:23" ht="14.25">
      <c r="A1" s="215" t="str">
        <f>表03!A1</f>
        <v xml:space="preserve"> 保險股份有限公司    年度(月)報表</v>
      </c>
      <c r="B1" s="1840"/>
      <c r="C1" s="78"/>
      <c r="D1" s="78"/>
      <c r="E1" s="78"/>
      <c r="F1" s="1841"/>
      <c r="G1" s="78"/>
      <c r="H1" s="78"/>
      <c r="I1" s="78"/>
      <c r="J1" s="78"/>
      <c r="K1" s="78"/>
      <c r="L1" s="78"/>
      <c r="M1" s="78"/>
      <c r="N1" s="78"/>
      <c r="O1" s="78"/>
      <c r="P1" s="78"/>
      <c r="Q1" s="78"/>
      <c r="R1" s="78"/>
      <c r="S1" s="78"/>
      <c r="T1" s="78"/>
      <c r="U1" s="1923"/>
      <c r="V1" s="1842" t="s">
        <v>7121</v>
      </c>
    </row>
    <row r="2" spans="1:23" ht="15" thickBot="1">
      <c r="A2" s="1842" t="s">
        <v>7261</v>
      </c>
      <c r="B2" s="1842"/>
      <c r="C2" s="78"/>
      <c r="D2" s="78"/>
      <c r="E2" s="78"/>
      <c r="F2" s="1841"/>
      <c r="G2" s="78"/>
      <c r="H2" s="78"/>
      <c r="I2" s="78"/>
      <c r="J2" s="78"/>
      <c r="K2" s="78"/>
      <c r="L2" s="78"/>
      <c r="M2" s="78"/>
      <c r="N2" s="78"/>
      <c r="O2" s="78"/>
      <c r="P2" s="78"/>
      <c r="Q2" s="78"/>
      <c r="R2" s="78"/>
      <c r="S2" s="78"/>
      <c r="T2" s="78"/>
      <c r="U2" s="1923"/>
      <c r="V2" s="78"/>
    </row>
    <row r="3" spans="1:23" ht="16.5" customHeight="1">
      <c r="A3" s="2749" t="s">
        <v>5990</v>
      </c>
      <c r="B3" s="2752" t="s">
        <v>7177</v>
      </c>
      <c r="C3" s="2754" t="s">
        <v>7178</v>
      </c>
      <c r="D3" s="2754"/>
      <c r="E3" s="2752" t="s">
        <v>7179</v>
      </c>
      <c r="F3" s="2752"/>
      <c r="G3" s="2752"/>
      <c r="H3" s="2752"/>
      <c r="I3" s="2752"/>
      <c r="J3" s="2765" t="s">
        <v>7180</v>
      </c>
      <c r="K3" s="2752" t="s">
        <v>7181</v>
      </c>
      <c r="L3" s="2759" t="s">
        <v>7182</v>
      </c>
      <c r="M3" s="2752" t="s">
        <v>7184</v>
      </c>
      <c r="N3" s="2752" t="s">
        <v>7128</v>
      </c>
      <c r="O3" s="2752" t="s">
        <v>7262</v>
      </c>
      <c r="P3" s="2798"/>
      <c r="Q3" s="2804" t="s">
        <v>7263</v>
      </c>
      <c r="R3" s="2805"/>
      <c r="S3" s="2808" t="s">
        <v>7188</v>
      </c>
      <c r="T3" s="2752" t="s">
        <v>7189</v>
      </c>
      <c r="U3" s="2763" t="s">
        <v>7190</v>
      </c>
      <c r="V3" s="2752" t="s">
        <v>7192</v>
      </c>
      <c r="W3" s="2757" t="s">
        <v>7193</v>
      </c>
    </row>
    <row r="4" spans="1:23" ht="28.5">
      <c r="A4" s="2750"/>
      <c r="B4" s="2753"/>
      <c r="C4" s="2755"/>
      <c r="D4" s="2755"/>
      <c r="E4" s="1845" t="s">
        <v>7194</v>
      </c>
      <c r="F4" s="1845" t="s">
        <v>7195</v>
      </c>
      <c r="G4" s="1846" t="s">
        <v>7196</v>
      </c>
      <c r="H4" s="1846" t="s">
        <v>7197</v>
      </c>
      <c r="I4" s="1846" t="s">
        <v>7198</v>
      </c>
      <c r="J4" s="2760"/>
      <c r="K4" s="2753"/>
      <c r="L4" s="2760"/>
      <c r="M4" s="2755"/>
      <c r="N4" s="2753"/>
      <c r="O4" s="2801"/>
      <c r="P4" s="2801"/>
      <c r="Q4" s="2806"/>
      <c r="R4" s="2807"/>
      <c r="S4" s="2760"/>
      <c r="T4" s="2753"/>
      <c r="U4" s="2764"/>
      <c r="V4" s="2753"/>
      <c r="W4" s="2758"/>
    </row>
    <row r="5" spans="1:23" ht="15" thickBot="1">
      <c r="A5" s="2751"/>
      <c r="B5" s="1695" t="s">
        <v>66</v>
      </c>
      <c r="C5" s="2756" t="s">
        <v>67</v>
      </c>
      <c r="D5" s="2756"/>
      <c r="E5" s="1695" t="s">
        <v>68</v>
      </c>
      <c r="F5" s="1695" t="s">
        <v>69</v>
      </c>
      <c r="G5" s="1695" t="s">
        <v>70</v>
      </c>
      <c r="H5" s="1695" t="s">
        <v>71</v>
      </c>
      <c r="I5" s="1695" t="s">
        <v>72</v>
      </c>
      <c r="J5" s="1695" t="s">
        <v>467</v>
      </c>
      <c r="K5" s="1695" t="s">
        <v>468</v>
      </c>
      <c r="L5" s="1695" t="s">
        <v>469</v>
      </c>
      <c r="M5" s="1695" t="s">
        <v>470</v>
      </c>
      <c r="N5" s="1695" t="s">
        <v>482</v>
      </c>
      <c r="O5" s="1695" t="s">
        <v>7264</v>
      </c>
      <c r="P5" s="1695" t="s">
        <v>7265</v>
      </c>
      <c r="Q5" s="1695" t="s">
        <v>7264</v>
      </c>
      <c r="R5" s="1695" t="s">
        <v>7265</v>
      </c>
      <c r="S5" s="1695" t="s">
        <v>473</v>
      </c>
      <c r="T5" s="1695" t="s">
        <v>474</v>
      </c>
      <c r="U5" s="1695" t="s">
        <v>475</v>
      </c>
      <c r="V5" s="1695" t="s">
        <v>476</v>
      </c>
      <c r="W5" s="1697" t="s">
        <v>477</v>
      </c>
    </row>
    <row r="6" spans="1:23" ht="14.25" customHeight="1">
      <c r="A6" s="1847">
        <v>1</v>
      </c>
      <c r="B6" s="2768" t="s">
        <v>7199</v>
      </c>
      <c r="C6" s="2771" t="s">
        <v>7200</v>
      </c>
      <c r="D6" s="2808" t="s">
        <v>7201</v>
      </c>
      <c r="E6" s="1849"/>
      <c r="F6" s="1849"/>
      <c r="G6" s="2044"/>
      <c r="H6" s="1850"/>
      <c r="I6" s="2044"/>
      <c r="J6" s="1850"/>
      <c r="K6" s="2045"/>
      <c r="L6" s="2045"/>
      <c r="M6" s="1752"/>
      <c r="N6" s="2046"/>
      <c r="O6" s="2047"/>
      <c r="P6" s="2045"/>
      <c r="Q6" s="2047"/>
      <c r="R6" s="2045"/>
      <c r="S6" s="2046"/>
      <c r="T6" s="1851"/>
      <c r="U6" s="2047"/>
      <c r="V6" s="1851"/>
      <c r="W6" s="1854"/>
    </row>
    <row r="7" spans="1:23">
      <c r="A7" s="1855">
        <f>A6+1</f>
        <v>2</v>
      </c>
      <c r="B7" s="2769"/>
      <c r="C7" s="2772"/>
      <c r="D7" s="2809"/>
      <c r="E7" s="1856"/>
      <c r="F7" s="1856"/>
      <c r="G7" s="2048"/>
      <c r="H7" s="1857"/>
      <c r="I7" s="2048"/>
      <c r="J7" s="1857"/>
      <c r="K7" s="2049"/>
      <c r="L7" s="2049"/>
      <c r="M7" s="1760"/>
      <c r="N7" s="2050"/>
      <c r="O7" s="2051"/>
      <c r="P7" s="2049"/>
      <c r="Q7" s="2051"/>
      <c r="R7" s="2049"/>
      <c r="S7" s="2050"/>
      <c r="T7" s="1858"/>
      <c r="U7" s="2051"/>
      <c r="V7" s="1858"/>
      <c r="W7" s="1861"/>
    </row>
    <row r="8" spans="1:23">
      <c r="A8" s="1855">
        <f t="shared" ref="A8:A71" si="0">A7+1</f>
        <v>3</v>
      </c>
      <c r="B8" s="2769"/>
      <c r="C8" s="2772"/>
      <c r="D8" s="2809"/>
      <c r="E8" s="1856"/>
      <c r="F8" s="1856"/>
      <c r="G8" s="2048"/>
      <c r="H8" s="1857"/>
      <c r="I8" s="2048"/>
      <c r="J8" s="1857"/>
      <c r="K8" s="2049"/>
      <c r="L8" s="2049"/>
      <c r="M8" s="1760"/>
      <c r="N8" s="2050"/>
      <c r="O8" s="2051"/>
      <c r="P8" s="2049"/>
      <c r="Q8" s="2051"/>
      <c r="R8" s="2049"/>
      <c r="S8" s="2050"/>
      <c r="T8" s="1858"/>
      <c r="U8" s="2051"/>
      <c r="V8" s="1858"/>
      <c r="W8" s="1861"/>
    </row>
    <row r="9" spans="1:23">
      <c r="A9" s="1855">
        <f t="shared" si="0"/>
        <v>4</v>
      </c>
      <c r="B9" s="2769"/>
      <c r="C9" s="2772"/>
      <c r="D9" s="2809"/>
      <c r="E9" s="1856"/>
      <c r="F9" s="1856"/>
      <c r="G9" s="2048"/>
      <c r="H9" s="1857"/>
      <c r="I9" s="2048"/>
      <c r="J9" s="1857"/>
      <c r="K9" s="2049"/>
      <c r="L9" s="2049"/>
      <c r="M9" s="1760"/>
      <c r="N9" s="2050"/>
      <c r="O9" s="2051"/>
      <c r="P9" s="2049"/>
      <c r="Q9" s="2051"/>
      <c r="R9" s="2049"/>
      <c r="S9" s="2050"/>
      <c r="T9" s="1858"/>
      <c r="U9" s="2051"/>
      <c r="V9" s="1858"/>
      <c r="W9" s="1861"/>
    </row>
    <row r="10" spans="1:23">
      <c r="A10" s="1855">
        <f t="shared" si="0"/>
        <v>5</v>
      </c>
      <c r="B10" s="2769"/>
      <c r="C10" s="2772"/>
      <c r="D10" s="2809"/>
      <c r="E10" s="1856"/>
      <c r="F10" s="1856"/>
      <c r="G10" s="2048"/>
      <c r="H10" s="1857"/>
      <c r="I10" s="2048"/>
      <c r="J10" s="1857"/>
      <c r="K10" s="2049"/>
      <c r="L10" s="2049"/>
      <c r="M10" s="1760"/>
      <c r="N10" s="2050"/>
      <c r="O10" s="2051"/>
      <c r="P10" s="2049"/>
      <c r="Q10" s="2051"/>
      <c r="R10" s="2049"/>
      <c r="S10" s="2050"/>
      <c r="T10" s="1858"/>
      <c r="U10" s="2051"/>
      <c r="V10" s="1858"/>
      <c r="W10" s="1861"/>
    </row>
    <row r="11" spans="1:23">
      <c r="A11" s="1855">
        <f t="shared" si="0"/>
        <v>6</v>
      </c>
      <c r="B11" s="2769"/>
      <c r="C11" s="2772"/>
      <c r="D11" s="2809"/>
      <c r="E11" s="1856"/>
      <c r="F11" s="1856"/>
      <c r="G11" s="2048"/>
      <c r="H11" s="1857"/>
      <c r="I11" s="2048"/>
      <c r="J11" s="1857"/>
      <c r="K11" s="2049"/>
      <c r="L11" s="2049"/>
      <c r="M11" s="1760"/>
      <c r="N11" s="2050"/>
      <c r="O11" s="2051"/>
      <c r="P11" s="2049"/>
      <c r="Q11" s="2051"/>
      <c r="R11" s="2049"/>
      <c r="S11" s="2050"/>
      <c r="T11" s="1858"/>
      <c r="U11" s="2051"/>
      <c r="V11" s="1858"/>
      <c r="W11" s="1861"/>
    </row>
    <row r="12" spans="1:23">
      <c r="A12" s="1855">
        <f t="shared" si="0"/>
        <v>7</v>
      </c>
      <c r="B12" s="2769"/>
      <c r="C12" s="2772"/>
      <c r="D12" s="2809"/>
      <c r="E12" s="1856"/>
      <c r="F12" s="1856"/>
      <c r="G12" s="2048"/>
      <c r="H12" s="1857"/>
      <c r="I12" s="2048"/>
      <c r="J12" s="1857"/>
      <c r="K12" s="2049"/>
      <c r="L12" s="2049"/>
      <c r="M12" s="1760"/>
      <c r="N12" s="2050"/>
      <c r="O12" s="2051"/>
      <c r="P12" s="2049"/>
      <c r="Q12" s="2051"/>
      <c r="R12" s="2049"/>
      <c r="S12" s="2050"/>
      <c r="T12" s="1858"/>
      <c r="U12" s="2051"/>
      <c r="V12" s="1858"/>
      <c r="W12" s="1861"/>
    </row>
    <row r="13" spans="1:23">
      <c r="A13" s="1855">
        <f t="shared" si="0"/>
        <v>8</v>
      </c>
      <c r="B13" s="2769"/>
      <c r="C13" s="2772"/>
      <c r="D13" s="2809"/>
      <c r="E13" s="1856"/>
      <c r="F13" s="1856"/>
      <c r="G13" s="2048"/>
      <c r="H13" s="1857"/>
      <c r="I13" s="2048"/>
      <c r="J13" s="1857"/>
      <c r="K13" s="2049"/>
      <c r="L13" s="2049"/>
      <c r="M13" s="1760"/>
      <c r="N13" s="2050"/>
      <c r="O13" s="2051"/>
      <c r="P13" s="2049"/>
      <c r="Q13" s="2051"/>
      <c r="R13" s="2049"/>
      <c r="S13" s="2050"/>
      <c r="T13" s="1858"/>
      <c r="U13" s="2051"/>
      <c r="V13" s="1858"/>
      <c r="W13" s="1861"/>
    </row>
    <row r="14" spans="1:23">
      <c r="A14" s="1855">
        <f t="shared" si="0"/>
        <v>9</v>
      </c>
      <c r="B14" s="2769"/>
      <c r="C14" s="2772"/>
      <c r="D14" s="2809"/>
      <c r="E14" s="1856"/>
      <c r="F14" s="1856"/>
      <c r="G14" s="2048"/>
      <c r="H14" s="1857"/>
      <c r="I14" s="2048"/>
      <c r="J14" s="1857"/>
      <c r="K14" s="2049"/>
      <c r="L14" s="2049"/>
      <c r="M14" s="1760"/>
      <c r="N14" s="2050"/>
      <c r="O14" s="2051"/>
      <c r="P14" s="2049"/>
      <c r="Q14" s="2051"/>
      <c r="R14" s="2049"/>
      <c r="S14" s="2050"/>
      <c r="T14" s="1858"/>
      <c r="U14" s="2051"/>
      <c r="V14" s="1858"/>
      <c r="W14" s="1861"/>
    </row>
    <row r="15" spans="1:23">
      <c r="A15" s="1855">
        <f t="shared" si="0"/>
        <v>10</v>
      </c>
      <c r="B15" s="2769"/>
      <c r="C15" s="2772"/>
      <c r="D15" s="2809"/>
      <c r="E15" s="1856"/>
      <c r="F15" s="1856"/>
      <c r="G15" s="2048"/>
      <c r="H15" s="1857"/>
      <c r="I15" s="2048"/>
      <c r="J15" s="1857"/>
      <c r="K15" s="2049"/>
      <c r="L15" s="2049"/>
      <c r="M15" s="1760"/>
      <c r="N15" s="2050"/>
      <c r="O15" s="2051"/>
      <c r="P15" s="2049"/>
      <c r="Q15" s="2051"/>
      <c r="R15" s="2049"/>
      <c r="S15" s="2050"/>
      <c r="T15" s="1858"/>
      <c r="U15" s="2051"/>
      <c r="V15" s="1858"/>
      <c r="W15" s="1861"/>
    </row>
    <row r="16" spans="1:23">
      <c r="A16" s="1855">
        <f t="shared" si="0"/>
        <v>11</v>
      </c>
      <c r="B16" s="2769"/>
      <c r="C16" s="2772"/>
      <c r="D16" s="2809"/>
      <c r="E16" s="1856"/>
      <c r="F16" s="1856"/>
      <c r="G16" s="2048"/>
      <c r="H16" s="1857"/>
      <c r="I16" s="2048"/>
      <c r="J16" s="1857"/>
      <c r="K16" s="2049"/>
      <c r="L16" s="2049"/>
      <c r="M16" s="1760"/>
      <c r="N16" s="2050"/>
      <c r="O16" s="2051"/>
      <c r="P16" s="2049"/>
      <c r="Q16" s="2051"/>
      <c r="R16" s="2049"/>
      <c r="S16" s="2050"/>
      <c r="T16" s="1858"/>
      <c r="U16" s="2051"/>
      <c r="V16" s="1858"/>
      <c r="W16" s="1861"/>
    </row>
    <row r="17" spans="1:23">
      <c r="A17" s="1855">
        <f t="shared" si="0"/>
        <v>12</v>
      </c>
      <c r="B17" s="2769"/>
      <c r="C17" s="2772"/>
      <c r="D17" s="2809"/>
      <c r="E17" s="1856"/>
      <c r="F17" s="1856"/>
      <c r="G17" s="2048"/>
      <c r="H17" s="1857"/>
      <c r="I17" s="2048"/>
      <c r="J17" s="1857"/>
      <c r="K17" s="2049"/>
      <c r="L17" s="2049"/>
      <c r="M17" s="1760"/>
      <c r="N17" s="2050"/>
      <c r="O17" s="2051"/>
      <c r="P17" s="2049"/>
      <c r="Q17" s="2051"/>
      <c r="R17" s="2049"/>
      <c r="S17" s="2050"/>
      <c r="T17" s="1858"/>
      <c r="U17" s="2051"/>
      <c r="V17" s="1858"/>
      <c r="W17" s="1861"/>
    </row>
    <row r="18" spans="1:23">
      <c r="A18" s="1855">
        <f t="shared" si="0"/>
        <v>13</v>
      </c>
      <c r="B18" s="2769"/>
      <c r="C18" s="2772"/>
      <c r="D18" s="2809"/>
      <c r="E18" s="1856"/>
      <c r="F18" s="1856"/>
      <c r="G18" s="2048"/>
      <c r="H18" s="1857"/>
      <c r="I18" s="2048"/>
      <c r="J18" s="1857"/>
      <c r="K18" s="2049"/>
      <c r="L18" s="2049"/>
      <c r="M18" s="1760"/>
      <c r="N18" s="2050"/>
      <c r="O18" s="2051"/>
      <c r="P18" s="2049"/>
      <c r="Q18" s="2051"/>
      <c r="R18" s="2049"/>
      <c r="S18" s="2050"/>
      <c r="T18" s="1858"/>
      <c r="U18" s="2051"/>
      <c r="V18" s="1858"/>
      <c r="W18" s="1861"/>
    </row>
    <row r="19" spans="1:23">
      <c r="A19" s="1855">
        <f t="shared" si="0"/>
        <v>14</v>
      </c>
      <c r="B19" s="2769"/>
      <c r="C19" s="2772"/>
      <c r="D19" s="2760"/>
      <c r="E19" s="1856"/>
      <c r="F19" s="1856"/>
      <c r="G19" s="2048"/>
      <c r="H19" s="1857"/>
      <c r="I19" s="2048"/>
      <c r="J19" s="1857"/>
      <c r="K19" s="2049"/>
      <c r="L19" s="2049"/>
      <c r="M19" s="1760"/>
      <c r="N19" s="2050"/>
      <c r="O19" s="2051"/>
      <c r="P19" s="2049"/>
      <c r="Q19" s="2051"/>
      <c r="R19" s="2049"/>
      <c r="S19" s="2050"/>
      <c r="T19" s="1858"/>
      <c r="U19" s="2051"/>
      <c r="V19" s="1858"/>
      <c r="W19" s="1861"/>
    </row>
    <row r="20" spans="1:23" ht="14.25">
      <c r="A20" s="1855">
        <f t="shared" si="0"/>
        <v>15</v>
      </c>
      <c r="B20" s="2769"/>
      <c r="C20" s="2772"/>
      <c r="D20" s="1873" t="s">
        <v>5859</v>
      </c>
      <c r="E20" s="1863"/>
      <c r="F20" s="1863"/>
      <c r="G20" s="2052"/>
      <c r="H20" s="1864"/>
      <c r="I20" s="2052"/>
      <c r="J20" s="1864"/>
      <c r="K20" s="2053"/>
      <c r="L20" s="2053"/>
      <c r="M20" s="1760">
        <f>SUM(M6:M19)</f>
        <v>0</v>
      </c>
      <c r="N20" s="2050">
        <f>SUM(N6:N19)</f>
        <v>0</v>
      </c>
      <c r="O20" s="2053"/>
      <c r="P20" s="2053"/>
      <c r="Q20" s="2053"/>
      <c r="R20" s="2053"/>
      <c r="S20" s="2050">
        <f>SUM(S6:S19)</f>
        <v>0</v>
      </c>
      <c r="T20" s="1865"/>
      <c r="U20" s="2054"/>
      <c r="V20" s="1865"/>
      <c r="W20" s="2055"/>
    </row>
    <row r="21" spans="1:23">
      <c r="A21" s="1855">
        <f t="shared" si="0"/>
        <v>16</v>
      </c>
      <c r="B21" s="2769"/>
      <c r="C21" s="2772"/>
      <c r="D21" s="2801" t="s">
        <v>7203</v>
      </c>
      <c r="E21" s="1856"/>
      <c r="F21" s="1856"/>
      <c r="G21" s="2048"/>
      <c r="H21" s="1857"/>
      <c r="I21" s="2048"/>
      <c r="J21" s="1857"/>
      <c r="K21" s="2049"/>
      <c r="L21" s="2049"/>
      <c r="M21" s="1760"/>
      <c r="N21" s="2050"/>
      <c r="O21" s="2051"/>
      <c r="P21" s="2049"/>
      <c r="Q21" s="2051"/>
      <c r="R21" s="2049"/>
      <c r="S21" s="2050"/>
      <c r="T21" s="1858"/>
      <c r="U21" s="2051"/>
      <c r="V21" s="1858"/>
      <c r="W21" s="1861"/>
    </row>
    <row r="22" spans="1:23">
      <c r="A22" s="1855">
        <f t="shared" si="0"/>
        <v>17</v>
      </c>
      <c r="B22" s="2769"/>
      <c r="C22" s="2772"/>
      <c r="D22" s="2801"/>
      <c r="E22" s="1856"/>
      <c r="F22" s="1856"/>
      <c r="G22" s="2048"/>
      <c r="H22" s="1857"/>
      <c r="I22" s="2048"/>
      <c r="J22" s="1857"/>
      <c r="K22" s="2049"/>
      <c r="L22" s="2049"/>
      <c r="M22" s="1760"/>
      <c r="N22" s="2050"/>
      <c r="O22" s="2051"/>
      <c r="P22" s="2049"/>
      <c r="Q22" s="2051"/>
      <c r="R22" s="2049"/>
      <c r="S22" s="2050"/>
      <c r="T22" s="1858"/>
      <c r="U22" s="2051"/>
      <c r="V22" s="1858"/>
      <c r="W22" s="1861"/>
    </row>
    <row r="23" spans="1:23">
      <c r="A23" s="1855">
        <f t="shared" si="0"/>
        <v>18</v>
      </c>
      <c r="B23" s="2769"/>
      <c r="C23" s="2772"/>
      <c r="D23" s="2801"/>
      <c r="E23" s="1856"/>
      <c r="F23" s="1856"/>
      <c r="G23" s="2048"/>
      <c r="H23" s="1857"/>
      <c r="I23" s="2048"/>
      <c r="J23" s="1857"/>
      <c r="K23" s="2049"/>
      <c r="L23" s="2049"/>
      <c r="M23" s="1760"/>
      <c r="N23" s="2050"/>
      <c r="O23" s="2051"/>
      <c r="P23" s="2049"/>
      <c r="Q23" s="2051"/>
      <c r="R23" s="2049"/>
      <c r="S23" s="2050"/>
      <c r="T23" s="1858"/>
      <c r="U23" s="2051"/>
      <c r="V23" s="1858"/>
      <c r="W23" s="1861"/>
    </row>
    <row r="24" spans="1:23">
      <c r="A24" s="1855">
        <f t="shared" si="0"/>
        <v>19</v>
      </c>
      <c r="B24" s="2769"/>
      <c r="C24" s="2772"/>
      <c r="D24" s="2801"/>
      <c r="E24" s="1856"/>
      <c r="F24" s="1856"/>
      <c r="G24" s="2048"/>
      <c r="H24" s="1857"/>
      <c r="I24" s="2048"/>
      <c r="J24" s="1857"/>
      <c r="K24" s="2049"/>
      <c r="L24" s="2049"/>
      <c r="M24" s="1760"/>
      <c r="N24" s="2050"/>
      <c r="O24" s="2051"/>
      <c r="P24" s="2049"/>
      <c r="Q24" s="2051"/>
      <c r="R24" s="2049"/>
      <c r="S24" s="2050"/>
      <c r="T24" s="1858"/>
      <c r="U24" s="2051"/>
      <c r="V24" s="1858"/>
      <c r="W24" s="1861"/>
    </row>
    <row r="25" spans="1:23">
      <c r="A25" s="1855">
        <f t="shared" si="0"/>
        <v>20</v>
      </c>
      <c r="B25" s="2769"/>
      <c r="C25" s="2772"/>
      <c r="D25" s="2801"/>
      <c r="E25" s="1856"/>
      <c r="F25" s="1856"/>
      <c r="G25" s="2048"/>
      <c r="H25" s="1857"/>
      <c r="I25" s="2048"/>
      <c r="J25" s="1857"/>
      <c r="K25" s="2049"/>
      <c r="L25" s="2049"/>
      <c r="M25" s="1760"/>
      <c r="N25" s="2050"/>
      <c r="O25" s="2051"/>
      <c r="P25" s="2049"/>
      <c r="Q25" s="2051"/>
      <c r="R25" s="2049"/>
      <c r="S25" s="2050"/>
      <c r="T25" s="1858"/>
      <c r="U25" s="2051"/>
      <c r="V25" s="1858"/>
      <c r="W25" s="1861"/>
    </row>
    <row r="26" spans="1:23">
      <c r="A26" s="1855">
        <f t="shared" si="0"/>
        <v>21</v>
      </c>
      <c r="B26" s="2769"/>
      <c r="C26" s="2772"/>
      <c r="D26" s="2801"/>
      <c r="E26" s="1856"/>
      <c r="F26" s="1856"/>
      <c r="G26" s="2048"/>
      <c r="H26" s="1857"/>
      <c r="I26" s="2048"/>
      <c r="J26" s="1857"/>
      <c r="K26" s="2049"/>
      <c r="L26" s="2049"/>
      <c r="M26" s="1760"/>
      <c r="N26" s="2050"/>
      <c r="O26" s="2051"/>
      <c r="P26" s="2049"/>
      <c r="Q26" s="2051"/>
      <c r="R26" s="2049"/>
      <c r="S26" s="2050"/>
      <c r="T26" s="1858"/>
      <c r="U26" s="2051"/>
      <c r="V26" s="1858"/>
      <c r="W26" s="1861"/>
    </row>
    <row r="27" spans="1:23" ht="15" thickBot="1">
      <c r="A27" s="1855">
        <f t="shared" si="0"/>
        <v>22</v>
      </c>
      <c r="B27" s="2769"/>
      <c r="C27" s="2773"/>
      <c r="D27" s="1867" t="s">
        <v>5859</v>
      </c>
      <c r="E27" s="1868"/>
      <c r="F27" s="1868"/>
      <c r="G27" s="1868"/>
      <c r="H27" s="1868"/>
      <c r="I27" s="1868"/>
      <c r="J27" s="1868"/>
      <c r="K27" s="1868"/>
      <c r="L27" s="1868"/>
      <c r="M27" s="2056">
        <f>SUM(M21:M26)</f>
        <v>0</v>
      </c>
      <c r="N27" s="2057">
        <f>SUM(N21:N26)</f>
        <v>0</v>
      </c>
      <c r="O27" s="1870"/>
      <c r="P27" s="1870"/>
      <c r="Q27" s="1870"/>
      <c r="R27" s="1870"/>
      <c r="S27" s="2057">
        <f>SUM(S21:S26)</f>
        <v>0</v>
      </c>
      <c r="T27" s="1870"/>
      <c r="U27" s="1870"/>
      <c r="V27" s="1870"/>
      <c r="W27" s="2058"/>
    </row>
    <row r="28" spans="1:23" ht="16.5" customHeight="1">
      <c r="A28" s="1855">
        <f t="shared" si="0"/>
        <v>23</v>
      </c>
      <c r="B28" s="2769"/>
      <c r="C28" s="2771" t="s">
        <v>7204</v>
      </c>
      <c r="D28" s="2794" t="s">
        <v>7266</v>
      </c>
      <c r="E28" s="1849"/>
      <c r="F28" s="1849"/>
      <c r="G28" s="1850"/>
      <c r="H28" s="1850"/>
      <c r="I28" s="1850"/>
      <c r="J28" s="1850"/>
      <c r="K28" s="1851"/>
      <c r="L28" s="1851"/>
      <c r="M28" s="1851"/>
      <c r="N28" s="1851"/>
      <c r="O28" s="1853"/>
      <c r="P28" s="1851"/>
      <c r="Q28" s="1853"/>
      <c r="R28" s="1851"/>
      <c r="S28" s="1851"/>
      <c r="T28" s="1851"/>
      <c r="U28" s="1853"/>
      <c r="V28" s="1851"/>
      <c r="W28" s="1854"/>
    </row>
    <row r="29" spans="1:23">
      <c r="A29" s="1855">
        <f t="shared" si="0"/>
        <v>24</v>
      </c>
      <c r="B29" s="2769"/>
      <c r="C29" s="2772"/>
      <c r="D29" s="2775"/>
      <c r="E29" s="1856"/>
      <c r="F29" s="1856"/>
      <c r="G29" s="1857"/>
      <c r="H29" s="1857"/>
      <c r="I29" s="1857"/>
      <c r="J29" s="1857"/>
      <c r="K29" s="1858"/>
      <c r="L29" s="1858"/>
      <c r="M29" s="1858"/>
      <c r="N29" s="1858"/>
      <c r="O29" s="1860"/>
      <c r="P29" s="1858"/>
      <c r="Q29" s="1860"/>
      <c r="R29" s="1858"/>
      <c r="S29" s="1858"/>
      <c r="T29" s="1858"/>
      <c r="U29" s="1860"/>
      <c r="V29" s="1858"/>
      <c r="W29" s="1861"/>
    </row>
    <row r="30" spans="1:23">
      <c r="A30" s="1855">
        <f t="shared" si="0"/>
        <v>25</v>
      </c>
      <c r="B30" s="2769"/>
      <c r="C30" s="2772"/>
      <c r="D30" s="2775"/>
      <c r="E30" s="1856"/>
      <c r="F30" s="1856"/>
      <c r="G30" s="1857"/>
      <c r="H30" s="1857"/>
      <c r="I30" s="1857"/>
      <c r="J30" s="1857"/>
      <c r="K30" s="1858"/>
      <c r="L30" s="1858"/>
      <c r="M30" s="1858"/>
      <c r="N30" s="1858"/>
      <c r="O30" s="1860"/>
      <c r="P30" s="1858"/>
      <c r="Q30" s="1860"/>
      <c r="R30" s="1858"/>
      <c r="S30" s="1858"/>
      <c r="T30" s="1858"/>
      <c r="U30" s="1860"/>
      <c r="V30" s="1858"/>
      <c r="W30" s="1861"/>
    </row>
    <row r="31" spans="1:23">
      <c r="A31" s="1855">
        <f t="shared" si="0"/>
        <v>26</v>
      </c>
      <c r="B31" s="2769"/>
      <c r="C31" s="2772"/>
      <c r="D31" s="2775"/>
      <c r="E31" s="1856"/>
      <c r="F31" s="1856"/>
      <c r="G31" s="1857"/>
      <c r="H31" s="1857"/>
      <c r="I31" s="1857"/>
      <c r="J31" s="1857"/>
      <c r="K31" s="1858"/>
      <c r="L31" s="1858"/>
      <c r="M31" s="1858"/>
      <c r="N31" s="1858"/>
      <c r="O31" s="1860"/>
      <c r="P31" s="1858"/>
      <c r="Q31" s="1860"/>
      <c r="R31" s="1858"/>
      <c r="S31" s="1858"/>
      <c r="T31" s="1858"/>
      <c r="U31" s="1860"/>
      <c r="V31" s="1858"/>
      <c r="W31" s="1861"/>
    </row>
    <row r="32" spans="1:23">
      <c r="A32" s="1855">
        <f t="shared" si="0"/>
        <v>27</v>
      </c>
      <c r="B32" s="2769"/>
      <c r="C32" s="2772"/>
      <c r="D32" s="2775"/>
      <c r="E32" s="1856"/>
      <c r="F32" s="1856"/>
      <c r="G32" s="1857"/>
      <c r="H32" s="1857"/>
      <c r="I32" s="1857"/>
      <c r="J32" s="1857"/>
      <c r="K32" s="1858"/>
      <c r="L32" s="1858"/>
      <c r="M32" s="1858"/>
      <c r="N32" s="1858"/>
      <c r="O32" s="1860"/>
      <c r="P32" s="1858"/>
      <c r="Q32" s="1860"/>
      <c r="R32" s="1858"/>
      <c r="S32" s="1858"/>
      <c r="T32" s="1858"/>
      <c r="U32" s="1860"/>
      <c r="V32" s="1858"/>
      <c r="W32" s="1861"/>
    </row>
    <row r="33" spans="1:23">
      <c r="A33" s="1855">
        <f t="shared" si="0"/>
        <v>28</v>
      </c>
      <c r="B33" s="2769"/>
      <c r="C33" s="2772"/>
      <c r="D33" s="2775"/>
      <c r="E33" s="1856"/>
      <c r="F33" s="1856"/>
      <c r="G33" s="1857"/>
      <c r="H33" s="1857"/>
      <c r="I33" s="1857"/>
      <c r="J33" s="1857"/>
      <c r="K33" s="1858"/>
      <c r="L33" s="1858"/>
      <c r="M33" s="1858"/>
      <c r="N33" s="1858"/>
      <c r="O33" s="1860"/>
      <c r="P33" s="1858"/>
      <c r="Q33" s="1860"/>
      <c r="R33" s="1858"/>
      <c r="S33" s="1858"/>
      <c r="T33" s="1858"/>
      <c r="U33" s="1860"/>
      <c r="V33" s="1858"/>
      <c r="W33" s="1861"/>
    </row>
    <row r="34" spans="1:23">
      <c r="A34" s="1855">
        <f t="shared" si="0"/>
        <v>29</v>
      </c>
      <c r="B34" s="2769"/>
      <c r="C34" s="2772"/>
      <c r="D34" s="2775"/>
      <c r="E34" s="1856"/>
      <c r="F34" s="1856"/>
      <c r="G34" s="1857"/>
      <c r="H34" s="1857"/>
      <c r="I34" s="1857"/>
      <c r="J34" s="1857"/>
      <c r="K34" s="1858"/>
      <c r="L34" s="1858"/>
      <c r="M34" s="1858"/>
      <c r="N34" s="1858"/>
      <c r="O34" s="1860"/>
      <c r="P34" s="1858"/>
      <c r="Q34" s="1860"/>
      <c r="R34" s="1858"/>
      <c r="S34" s="1858"/>
      <c r="T34" s="1858"/>
      <c r="U34" s="1860"/>
      <c r="V34" s="1858"/>
      <c r="W34" s="1861"/>
    </row>
    <row r="35" spans="1:23">
      <c r="A35" s="1855">
        <f t="shared" si="0"/>
        <v>30</v>
      </c>
      <c r="B35" s="2769"/>
      <c r="C35" s="2772"/>
      <c r="D35" s="2775"/>
      <c r="E35" s="1856"/>
      <c r="F35" s="1856"/>
      <c r="G35" s="1857"/>
      <c r="H35" s="1857"/>
      <c r="I35" s="1857"/>
      <c r="J35" s="1857"/>
      <c r="K35" s="1858"/>
      <c r="L35" s="1858"/>
      <c r="M35" s="1858"/>
      <c r="N35" s="1858"/>
      <c r="O35" s="1860"/>
      <c r="P35" s="1858"/>
      <c r="Q35" s="1860"/>
      <c r="R35" s="1858"/>
      <c r="S35" s="1858"/>
      <c r="T35" s="1858"/>
      <c r="U35" s="1860"/>
      <c r="V35" s="1858"/>
      <c r="W35" s="1861"/>
    </row>
    <row r="36" spans="1:23">
      <c r="A36" s="1855">
        <f t="shared" si="0"/>
        <v>31</v>
      </c>
      <c r="B36" s="2769"/>
      <c r="C36" s="2772"/>
      <c r="D36" s="2775"/>
      <c r="E36" s="1856"/>
      <c r="F36" s="1856"/>
      <c r="G36" s="1857"/>
      <c r="H36" s="1857"/>
      <c r="I36" s="1857"/>
      <c r="J36" s="1857"/>
      <c r="K36" s="1858"/>
      <c r="L36" s="1858"/>
      <c r="M36" s="1858"/>
      <c r="N36" s="1858"/>
      <c r="O36" s="1860"/>
      <c r="P36" s="1858"/>
      <c r="Q36" s="1860"/>
      <c r="R36" s="1858"/>
      <c r="S36" s="1858"/>
      <c r="T36" s="1858"/>
      <c r="U36" s="1860"/>
      <c r="V36" s="1858"/>
      <c r="W36" s="1861"/>
    </row>
    <row r="37" spans="1:23">
      <c r="A37" s="1855">
        <f t="shared" si="0"/>
        <v>32</v>
      </c>
      <c r="B37" s="2769"/>
      <c r="C37" s="2772"/>
      <c r="D37" s="2775"/>
      <c r="E37" s="1856"/>
      <c r="F37" s="1856"/>
      <c r="G37" s="1857"/>
      <c r="H37" s="1857"/>
      <c r="I37" s="1857"/>
      <c r="J37" s="1857"/>
      <c r="K37" s="1858"/>
      <c r="L37" s="1858"/>
      <c r="M37" s="1858"/>
      <c r="N37" s="1858"/>
      <c r="O37" s="1860"/>
      <c r="P37" s="1858"/>
      <c r="Q37" s="1860"/>
      <c r="R37" s="1858"/>
      <c r="S37" s="1858"/>
      <c r="T37" s="1858"/>
      <c r="U37" s="1860"/>
      <c r="V37" s="1858"/>
      <c r="W37" s="1861"/>
    </row>
    <row r="38" spans="1:23" ht="16.5">
      <c r="A38" s="1855">
        <f t="shared" si="0"/>
        <v>33</v>
      </c>
      <c r="B38" s="2769"/>
      <c r="C38" s="2772"/>
      <c r="D38" s="1999" t="s">
        <v>7250</v>
      </c>
      <c r="E38" s="1865"/>
      <c r="F38" s="1865"/>
      <c r="G38" s="1865"/>
      <c r="H38" s="1865"/>
      <c r="I38" s="1865"/>
      <c r="J38" s="1865"/>
      <c r="K38" s="1865"/>
      <c r="L38" s="1865"/>
      <c r="M38" s="1858">
        <f>SUM(M28:M37)</f>
        <v>0</v>
      </c>
      <c r="N38" s="1858">
        <f>SUM(N28:N37)</f>
        <v>0</v>
      </c>
      <c r="O38" s="1865"/>
      <c r="P38" s="1865"/>
      <c r="Q38" s="1865"/>
      <c r="R38" s="1865"/>
      <c r="S38" s="1858">
        <f>SUM(S28:S37)</f>
        <v>0</v>
      </c>
      <c r="T38" s="1865"/>
      <c r="U38" s="1866"/>
      <c r="V38" s="1865"/>
      <c r="W38" s="2055"/>
    </row>
    <row r="39" spans="1:23" ht="14.25" customHeight="1">
      <c r="A39" s="1855">
        <f t="shared" si="0"/>
        <v>34</v>
      </c>
      <c r="B39" s="2769"/>
      <c r="C39" s="2772"/>
      <c r="D39" s="2775" t="s">
        <v>7267</v>
      </c>
      <c r="E39" s="1856"/>
      <c r="F39" s="1856"/>
      <c r="G39" s="1857"/>
      <c r="H39" s="1857"/>
      <c r="I39" s="1857"/>
      <c r="J39" s="1857"/>
      <c r="K39" s="1858"/>
      <c r="L39" s="1858"/>
      <c r="M39" s="1858"/>
      <c r="N39" s="1858"/>
      <c r="O39" s="1860"/>
      <c r="P39" s="1858"/>
      <c r="Q39" s="1860"/>
      <c r="R39" s="1858"/>
      <c r="S39" s="1858"/>
      <c r="T39" s="1858"/>
      <c r="U39" s="1860"/>
      <c r="V39" s="1858"/>
      <c r="W39" s="1861"/>
    </row>
    <row r="40" spans="1:23">
      <c r="A40" s="1855">
        <f t="shared" si="0"/>
        <v>35</v>
      </c>
      <c r="B40" s="2769"/>
      <c r="C40" s="2772"/>
      <c r="D40" s="2775"/>
      <c r="E40" s="1856"/>
      <c r="F40" s="1856"/>
      <c r="G40" s="1857"/>
      <c r="H40" s="1857"/>
      <c r="I40" s="1857"/>
      <c r="J40" s="1857"/>
      <c r="K40" s="1858"/>
      <c r="L40" s="1858"/>
      <c r="M40" s="1858"/>
      <c r="N40" s="1858"/>
      <c r="O40" s="1860"/>
      <c r="P40" s="1858"/>
      <c r="Q40" s="1860"/>
      <c r="R40" s="1858"/>
      <c r="S40" s="1858"/>
      <c r="T40" s="1858"/>
      <c r="U40" s="1860"/>
      <c r="V40" s="1858"/>
      <c r="W40" s="1861"/>
    </row>
    <row r="41" spans="1:23">
      <c r="A41" s="1855">
        <f t="shared" si="0"/>
        <v>36</v>
      </c>
      <c r="B41" s="2769"/>
      <c r="C41" s="2772"/>
      <c r="D41" s="2775"/>
      <c r="E41" s="1856"/>
      <c r="F41" s="1856"/>
      <c r="G41" s="1857"/>
      <c r="H41" s="1857"/>
      <c r="I41" s="1857"/>
      <c r="J41" s="1857"/>
      <c r="K41" s="1858"/>
      <c r="L41" s="1858"/>
      <c r="M41" s="1858"/>
      <c r="N41" s="1858"/>
      <c r="O41" s="1860"/>
      <c r="P41" s="1858"/>
      <c r="Q41" s="1860"/>
      <c r="R41" s="1858"/>
      <c r="S41" s="1858"/>
      <c r="T41" s="1858"/>
      <c r="U41" s="1860"/>
      <c r="V41" s="1858"/>
      <c r="W41" s="1861"/>
    </row>
    <row r="42" spans="1:23">
      <c r="A42" s="1855">
        <f t="shared" si="0"/>
        <v>37</v>
      </c>
      <c r="B42" s="2769"/>
      <c r="C42" s="2772"/>
      <c r="D42" s="2775"/>
      <c r="E42" s="1856"/>
      <c r="F42" s="1856"/>
      <c r="G42" s="1857"/>
      <c r="H42" s="1857"/>
      <c r="I42" s="1857"/>
      <c r="J42" s="1857"/>
      <c r="K42" s="1858"/>
      <c r="L42" s="1858"/>
      <c r="M42" s="1858"/>
      <c r="N42" s="1858"/>
      <c r="O42" s="1860"/>
      <c r="P42" s="1858"/>
      <c r="Q42" s="1860"/>
      <c r="R42" s="1858"/>
      <c r="S42" s="1858"/>
      <c r="T42" s="1858"/>
      <c r="U42" s="1860"/>
      <c r="V42" s="1858"/>
      <c r="W42" s="1861"/>
    </row>
    <row r="43" spans="1:23">
      <c r="A43" s="1855">
        <f t="shared" si="0"/>
        <v>38</v>
      </c>
      <c r="B43" s="2769"/>
      <c r="C43" s="2772"/>
      <c r="D43" s="2775"/>
      <c r="E43" s="1856"/>
      <c r="F43" s="1856"/>
      <c r="G43" s="1857"/>
      <c r="H43" s="1857"/>
      <c r="I43" s="1857"/>
      <c r="J43" s="1857"/>
      <c r="K43" s="1858"/>
      <c r="L43" s="1858"/>
      <c r="M43" s="1858"/>
      <c r="N43" s="1858"/>
      <c r="O43" s="1860"/>
      <c r="P43" s="1858"/>
      <c r="Q43" s="1860"/>
      <c r="R43" s="1858"/>
      <c r="S43" s="1858"/>
      <c r="T43" s="1858"/>
      <c r="U43" s="1860"/>
      <c r="V43" s="1858"/>
      <c r="W43" s="1861"/>
    </row>
    <row r="44" spans="1:23">
      <c r="A44" s="1855">
        <f t="shared" si="0"/>
        <v>39</v>
      </c>
      <c r="B44" s="2769"/>
      <c r="C44" s="2772"/>
      <c r="D44" s="2775"/>
      <c r="E44" s="1856"/>
      <c r="F44" s="1856"/>
      <c r="G44" s="1857"/>
      <c r="H44" s="1857"/>
      <c r="I44" s="1857"/>
      <c r="J44" s="1857"/>
      <c r="K44" s="1858"/>
      <c r="L44" s="1858"/>
      <c r="M44" s="1858"/>
      <c r="N44" s="1858"/>
      <c r="O44" s="1860"/>
      <c r="P44" s="1858"/>
      <c r="Q44" s="1860"/>
      <c r="R44" s="1858"/>
      <c r="S44" s="1858"/>
      <c r="T44" s="1858"/>
      <c r="U44" s="1860"/>
      <c r="V44" s="1858"/>
      <c r="W44" s="1861"/>
    </row>
    <row r="45" spans="1:23">
      <c r="A45" s="1855">
        <f t="shared" si="0"/>
        <v>40</v>
      </c>
      <c r="B45" s="2769"/>
      <c r="C45" s="2772"/>
      <c r="D45" s="2775"/>
      <c r="E45" s="1856"/>
      <c r="F45" s="1856"/>
      <c r="G45" s="1857"/>
      <c r="H45" s="1857"/>
      <c r="I45" s="1857"/>
      <c r="J45" s="1857"/>
      <c r="K45" s="1858"/>
      <c r="L45" s="1858"/>
      <c r="M45" s="1858"/>
      <c r="N45" s="1858"/>
      <c r="O45" s="1860"/>
      <c r="P45" s="1858"/>
      <c r="Q45" s="1860"/>
      <c r="R45" s="1858"/>
      <c r="S45" s="1858"/>
      <c r="T45" s="1858"/>
      <c r="U45" s="1860"/>
      <c r="V45" s="1858"/>
      <c r="W45" s="1861"/>
    </row>
    <row r="46" spans="1:23">
      <c r="A46" s="1855">
        <f t="shared" si="0"/>
        <v>41</v>
      </c>
      <c r="B46" s="2769"/>
      <c r="C46" s="2772"/>
      <c r="D46" s="2775"/>
      <c r="E46" s="1856"/>
      <c r="F46" s="1856"/>
      <c r="G46" s="1857"/>
      <c r="H46" s="1857"/>
      <c r="I46" s="1857"/>
      <c r="J46" s="1857"/>
      <c r="K46" s="1858"/>
      <c r="L46" s="1858"/>
      <c r="M46" s="1858"/>
      <c r="N46" s="1858"/>
      <c r="O46" s="1860"/>
      <c r="P46" s="1858"/>
      <c r="Q46" s="1860"/>
      <c r="R46" s="1858"/>
      <c r="S46" s="1858"/>
      <c r="T46" s="1858"/>
      <c r="U46" s="1860"/>
      <c r="V46" s="1858"/>
      <c r="W46" s="1861"/>
    </row>
    <row r="47" spans="1:23">
      <c r="A47" s="1855">
        <f t="shared" si="0"/>
        <v>42</v>
      </c>
      <c r="B47" s="2769"/>
      <c r="C47" s="2772"/>
      <c r="D47" s="2775"/>
      <c r="E47" s="1856"/>
      <c r="F47" s="1856"/>
      <c r="G47" s="1857"/>
      <c r="H47" s="1857"/>
      <c r="I47" s="1857"/>
      <c r="J47" s="1857"/>
      <c r="K47" s="1858"/>
      <c r="L47" s="1858"/>
      <c r="M47" s="1858"/>
      <c r="N47" s="1858"/>
      <c r="O47" s="1860"/>
      <c r="P47" s="1858"/>
      <c r="Q47" s="1860"/>
      <c r="R47" s="1858"/>
      <c r="S47" s="1858"/>
      <c r="T47" s="1858"/>
      <c r="U47" s="1860"/>
      <c r="V47" s="1858"/>
      <c r="W47" s="1861"/>
    </row>
    <row r="48" spans="1:23">
      <c r="A48" s="1855">
        <f t="shared" si="0"/>
        <v>43</v>
      </c>
      <c r="B48" s="2769"/>
      <c r="C48" s="2772"/>
      <c r="D48" s="2775"/>
      <c r="E48" s="1856"/>
      <c r="F48" s="1856"/>
      <c r="G48" s="1857"/>
      <c r="H48" s="1857"/>
      <c r="I48" s="1857"/>
      <c r="J48" s="1857"/>
      <c r="K48" s="1858"/>
      <c r="L48" s="1858"/>
      <c r="M48" s="1858"/>
      <c r="N48" s="1858"/>
      <c r="O48" s="1860"/>
      <c r="P48" s="1858"/>
      <c r="Q48" s="1860"/>
      <c r="R48" s="1858"/>
      <c r="S48" s="1858"/>
      <c r="T48" s="1858"/>
      <c r="U48" s="1860"/>
      <c r="V48" s="1858"/>
      <c r="W48" s="1861"/>
    </row>
    <row r="49" spans="1:23" ht="15" thickBot="1">
      <c r="A49" s="1855">
        <f t="shared" si="0"/>
        <v>44</v>
      </c>
      <c r="B49" s="2769"/>
      <c r="C49" s="2773"/>
      <c r="D49" s="1867" t="s">
        <v>5859</v>
      </c>
      <c r="E49" s="1870"/>
      <c r="F49" s="1870"/>
      <c r="G49" s="1870"/>
      <c r="H49" s="1870"/>
      <c r="I49" s="1870"/>
      <c r="J49" s="1870"/>
      <c r="K49" s="1870"/>
      <c r="L49" s="1870"/>
      <c r="M49" s="1869">
        <f>SUM(M39:M48)</f>
        <v>0</v>
      </c>
      <c r="N49" s="1869">
        <f>SUM(N39:N48)</f>
        <v>0</v>
      </c>
      <c r="O49" s="1870"/>
      <c r="P49" s="1870"/>
      <c r="Q49" s="1870"/>
      <c r="R49" s="1870"/>
      <c r="S49" s="1869">
        <f>SUM(S39:S48)</f>
        <v>0</v>
      </c>
      <c r="T49" s="1870"/>
      <c r="U49" s="1870"/>
      <c r="V49" s="1870"/>
      <c r="W49" s="2058"/>
    </row>
    <row r="50" spans="1:23">
      <c r="A50" s="1855">
        <f t="shared" si="0"/>
        <v>45</v>
      </c>
      <c r="B50" s="2769"/>
      <c r="C50" s="2795" t="s">
        <v>7205</v>
      </c>
      <c r="D50" s="2754" t="s">
        <v>7144</v>
      </c>
      <c r="E50" s="1849"/>
      <c r="F50" s="1849"/>
      <c r="G50" s="1850"/>
      <c r="H50" s="1850"/>
      <c r="I50" s="1850"/>
      <c r="J50" s="1850"/>
      <c r="K50" s="1851"/>
      <c r="L50" s="1851"/>
      <c r="M50" s="1851"/>
      <c r="N50" s="1851"/>
      <c r="O50" s="1853"/>
      <c r="P50" s="1851"/>
      <c r="Q50" s="1853"/>
      <c r="R50" s="1851"/>
      <c r="S50" s="1851"/>
      <c r="T50" s="1851"/>
      <c r="U50" s="1853"/>
      <c r="V50" s="1851"/>
      <c r="W50" s="1854"/>
    </row>
    <row r="51" spans="1:23">
      <c r="A51" s="1855">
        <f t="shared" si="0"/>
        <v>46</v>
      </c>
      <c r="B51" s="2769"/>
      <c r="C51" s="2796"/>
      <c r="D51" s="2755"/>
      <c r="E51" s="1856"/>
      <c r="F51" s="1856"/>
      <c r="G51" s="1857"/>
      <c r="H51" s="1857"/>
      <c r="I51" s="1857"/>
      <c r="J51" s="1857"/>
      <c r="K51" s="1858"/>
      <c r="L51" s="1858"/>
      <c r="M51" s="1858"/>
      <c r="N51" s="1858"/>
      <c r="O51" s="1860"/>
      <c r="P51" s="1858"/>
      <c r="Q51" s="1860"/>
      <c r="R51" s="1858"/>
      <c r="S51" s="1858"/>
      <c r="T51" s="1858"/>
      <c r="U51" s="1860"/>
      <c r="V51" s="1858"/>
      <c r="W51" s="1861"/>
    </row>
    <row r="52" spans="1:23">
      <c r="A52" s="1855">
        <f t="shared" si="0"/>
        <v>47</v>
      </c>
      <c r="B52" s="2769"/>
      <c r="C52" s="2796"/>
      <c r="D52" s="2755"/>
      <c r="E52" s="1856"/>
      <c r="F52" s="1856"/>
      <c r="G52" s="1857"/>
      <c r="H52" s="1857"/>
      <c r="I52" s="1857"/>
      <c r="J52" s="1857"/>
      <c r="K52" s="1858"/>
      <c r="L52" s="1858"/>
      <c r="M52" s="1858"/>
      <c r="N52" s="1858"/>
      <c r="O52" s="1860"/>
      <c r="P52" s="1858"/>
      <c r="Q52" s="1860"/>
      <c r="R52" s="1858"/>
      <c r="S52" s="1858"/>
      <c r="T52" s="1858"/>
      <c r="U52" s="1860"/>
      <c r="V52" s="1858"/>
      <c r="W52" s="1861"/>
    </row>
    <row r="53" spans="1:23">
      <c r="A53" s="1855">
        <f t="shared" si="0"/>
        <v>48</v>
      </c>
      <c r="B53" s="2769"/>
      <c r="C53" s="2796"/>
      <c r="D53" s="2755"/>
      <c r="E53" s="1856"/>
      <c r="F53" s="1856"/>
      <c r="G53" s="1857"/>
      <c r="H53" s="1857"/>
      <c r="I53" s="1857"/>
      <c r="J53" s="1857"/>
      <c r="K53" s="1858"/>
      <c r="L53" s="1858"/>
      <c r="M53" s="1858"/>
      <c r="N53" s="1858"/>
      <c r="O53" s="1860"/>
      <c r="P53" s="1858"/>
      <c r="Q53" s="1860"/>
      <c r="R53" s="1858"/>
      <c r="S53" s="1858"/>
      <c r="T53" s="1858"/>
      <c r="U53" s="1860"/>
      <c r="V53" s="1858"/>
      <c r="W53" s="1861"/>
    </row>
    <row r="54" spans="1:23">
      <c r="A54" s="1855">
        <f t="shared" si="0"/>
        <v>49</v>
      </c>
      <c r="B54" s="2769"/>
      <c r="C54" s="2796"/>
      <c r="D54" s="2755"/>
      <c r="E54" s="1856"/>
      <c r="F54" s="1856"/>
      <c r="G54" s="1857"/>
      <c r="H54" s="1857"/>
      <c r="I54" s="1857"/>
      <c r="J54" s="1857"/>
      <c r="K54" s="1858"/>
      <c r="L54" s="1858"/>
      <c r="M54" s="1858"/>
      <c r="N54" s="1858"/>
      <c r="O54" s="1860"/>
      <c r="P54" s="1858"/>
      <c r="Q54" s="1860"/>
      <c r="R54" s="1858"/>
      <c r="S54" s="1858"/>
      <c r="T54" s="1858"/>
      <c r="U54" s="1860"/>
      <c r="V54" s="1858"/>
      <c r="W54" s="1861"/>
    </row>
    <row r="55" spans="1:23">
      <c r="A55" s="1855">
        <f t="shared" si="0"/>
        <v>50</v>
      </c>
      <c r="B55" s="2769"/>
      <c r="C55" s="2796"/>
      <c r="D55" s="2755"/>
      <c r="E55" s="1856"/>
      <c r="F55" s="1856"/>
      <c r="G55" s="1857"/>
      <c r="H55" s="1857"/>
      <c r="I55" s="1857"/>
      <c r="J55" s="1857"/>
      <c r="K55" s="1858"/>
      <c r="L55" s="1858"/>
      <c r="M55" s="1858"/>
      <c r="N55" s="1858"/>
      <c r="O55" s="1860"/>
      <c r="P55" s="1858"/>
      <c r="Q55" s="1860"/>
      <c r="R55" s="1858"/>
      <c r="S55" s="1858"/>
      <c r="T55" s="1858"/>
      <c r="U55" s="1860"/>
      <c r="V55" s="1858"/>
      <c r="W55" s="1861"/>
    </row>
    <row r="56" spans="1:23">
      <c r="A56" s="1855">
        <f t="shared" si="0"/>
        <v>51</v>
      </c>
      <c r="B56" s="2769"/>
      <c r="C56" s="2796"/>
      <c r="D56" s="2755"/>
      <c r="E56" s="1856"/>
      <c r="F56" s="1856"/>
      <c r="G56" s="1857"/>
      <c r="H56" s="1857"/>
      <c r="I56" s="1857"/>
      <c r="J56" s="1857"/>
      <c r="K56" s="1858"/>
      <c r="L56" s="1858"/>
      <c r="M56" s="1858"/>
      <c r="N56" s="1858"/>
      <c r="O56" s="1860"/>
      <c r="P56" s="1858"/>
      <c r="Q56" s="1860"/>
      <c r="R56" s="1858"/>
      <c r="S56" s="1858"/>
      <c r="T56" s="1858"/>
      <c r="U56" s="1860"/>
      <c r="V56" s="1858"/>
      <c r="W56" s="1861"/>
    </row>
    <row r="57" spans="1:23">
      <c r="A57" s="1855">
        <f t="shared" si="0"/>
        <v>52</v>
      </c>
      <c r="B57" s="2769"/>
      <c r="C57" s="2796"/>
      <c r="D57" s="2755"/>
      <c r="E57" s="1856"/>
      <c r="F57" s="1856"/>
      <c r="G57" s="1857"/>
      <c r="H57" s="1857"/>
      <c r="I57" s="1857"/>
      <c r="J57" s="1857"/>
      <c r="K57" s="1858"/>
      <c r="L57" s="1858"/>
      <c r="M57" s="1858"/>
      <c r="N57" s="1858"/>
      <c r="O57" s="1860"/>
      <c r="P57" s="1858"/>
      <c r="Q57" s="1860"/>
      <c r="R57" s="1858"/>
      <c r="S57" s="1858"/>
      <c r="T57" s="1858"/>
      <c r="U57" s="1860"/>
      <c r="V57" s="1858"/>
      <c r="W57" s="1861"/>
    </row>
    <row r="58" spans="1:23">
      <c r="A58" s="1855">
        <f t="shared" si="0"/>
        <v>53</v>
      </c>
      <c r="B58" s="2769"/>
      <c r="C58" s="2796"/>
      <c r="D58" s="2755"/>
      <c r="E58" s="1856"/>
      <c r="F58" s="1856"/>
      <c r="G58" s="1857"/>
      <c r="H58" s="1857"/>
      <c r="I58" s="1857"/>
      <c r="J58" s="1857"/>
      <c r="K58" s="1858"/>
      <c r="L58" s="1858"/>
      <c r="M58" s="1858"/>
      <c r="N58" s="1858"/>
      <c r="O58" s="1860"/>
      <c r="P58" s="1858"/>
      <c r="Q58" s="1860"/>
      <c r="R58" s="1858"/>
      <c r="S58" s="1858"/>
      <c r="T58" s="1858"/>
      <c r="U58" s="1860"/>
      <c r="V58" s="1858"/>
      <c r="W58" s="1861"/>
    </row>
    <row r="59" spans="1:23">
      <c r="A59" s="1855">
        <f t="shared" si="0"/>
        <v>54</v>
      </c>
      <c r="B59" s="2769"/>
      <c r="C59" s="2796"/>
      <c r="D59" s="2755"/>
      <c r="E59" s="1856"/>
      <c r="F59" s="1856"/>
      <c r="G59" s="1857"/>
      <c r="H59" s="1857"/>
      <c r="I59" s="1857"/>
      <c r="J59" s="1857"/>
      <c r="K59" s="1858"/>
      <c r="L59" s="1858"/>
      <c r="M59" s="1858"/>
      <c r="N59" s="1858"/>
      <c r="O59" s="1860"/>
      <c r="P59" s="1858"/>
      <c r="Q59" s="1860"/>
      <c r="R59" s="1858"/>
      <c r="S59" s="1858"/>
      <c r="T59" s="1858"/>
      <c r="U59" s="1860"/>
      <c r="V59" s="1858"/>
      <c r="W59" s="1861"/>
    </row>
    <row r="60" spans="1:23" ht="14.25">
      <c r="A60" s="1855">
        <f t="shared" si="0"/>
        <v>55</v>
      </c>
      <c r="B60" s="2769"/>
      <c r="C60" s="2796"/>
      <c r="D60" s="1873" t="s">
        <v>5859</v>
      </c>
      <c r="E60" s="1865"/>
      <c r="F60" s="1865"/>
      <c r="G60" s="1865"/>
      <c r="H60" s="1865"/>
      <c r="I60" s="1865"/>
      <c r="J60" s="1865"/>
      <c r="K60" s="1865"/>
      <c r="L60" s="1865"/>
      <c r="M60" s="1858">
        <f>SUM(M50:M59)</f>
        <v>0</v>
      </c>
      <c r="N60" s="1858">
        <f>SUM(N50:N59)</f>
        <v>0</v>
      </c>
      <c r="O60" s="1865"/>
      <c r="P60" s="1865"/>
      <c r="Q60" s="1865"/>
      <c r="R60" s="1865"/>
      <c r="S60" s="1858">
        <f>SUM(S50:S59)</f>
        <v>0</v>
      </c>
      <c r="T60" s="1865"/>
      <c r="U60" s="1865"/>
      <c r="V60" s="1865"/>
      <c r="W60" s="2059"/>
    </row>
    <row r="61" spans="1:23" ht="14.25" customHeight="1">
      <c r="A61" s="1855">
        <f t="shared" si="0"/>
        <v>56</v>
      </c>
      <c r="B61" s="2769"/>
      <c r="C61" s="2796"/>
      <c r="D61" s="2784" t="s">
        <v>7268</v>
      </c>
      <c r="E61" s="1856"/>
      <c r="F61" s="1856"/>
      <c r="G61" s="1857"/>
      <c r="H61" s="1857"/>
      <c r="I61" s="1857"/>
      <c r="J61" s="1857"/>
      <c r="K61" s="1858"/>
      <c r="L61" s="1858"/>
      <c r="M61" s="1858"/>
      <c r="N61" s="1858"/>
      <c r="O61" s="1860"/>
      <c r="P61" s="1858"/>
      <c r="Q61" s="1860"/>
      <c r="R61" s="1858"/>
      <c r="S61" s="1858"/>
      <c r="T61" s="1858"/>
      <c r="U61" s="1860"/>
      <c r="V61" s="1858"/>
      <c r="W61" s="1861"/>
    </row>
    <row r="62" spans="1:23">
      <c r="A62" s="1855">
        <f t="shared" si="0"/>
        <v>57</v>
      </c>
      <c r="B62" s="2769"/>
      <c r="C62" s="2796"/>
      <c r="D62" s="2785"/>
      <c r="E62" s="1856"/>
      <c r="F62" s="1856"/>
      <c r="G62" s="1857"/>
      <c r="H62" s="1857"/>
      <c r="I62" s="1857"/>
      <c r="J62" s="1857"/>
      <c r="K62" s="1858"/>
      <c r="L62" s="1858"/>
      <c r="M62" s="1858"/>
      <c r="N62" s="1858"/>
      <c r="O62" s="1860"/>
      <c r="P62" s="1860"/>
      <c r="Q62" s="1860"/>
      <c r="R62" s="1860"/>
      <c r="S62" s="1858"/>
      <c r="T62" s="1858"/>
      <c r="U62" s="1875"/>
      <c r="V62" s="1858"/>
      <c r="W62" s="1861"/>
    </row>
    <row r="63" spans="1:23">
      <c r="A63" s="1855">
        <f t="shared" si="0"/>
        <v>58</v>
      </c>
      <c r="B63" s="2769"/>
      <c r="C63" s="2796"/>
      <c r="D63" s="2785"/>
      <c r="E63" s="1856"/>
      <c r="F63" s="1856"/>
      <c r="G63" s="1857"/>
      <c r="H63" s="1857"/>
      <c r="I63" s="1857"/>
      <c r="J63" s="1857"/>
      <c r="K63" s="1858"/>
      <c r="L63" s="1858"/>
      <c r="M63" s="1858"/>
      <c r="N63" s="1858"/>
      <c r="O63" s="1860"/>
      <c r="P63" s="1860"/>
      <c r="Q63" s="1860"/>
      <c r="R63" s="1860"/>
      <c r="S63" s="1858"/>
      <c r="T63" s="1858"/>
      <c r="U63" s="1875"/>
      <c r="V63" s="1858"/>
      <c r="W63" s="1861"/>
    </row>
    <row r="64" spans="1:23">
      <c r="A64" s="1855">
        <f t="shared" si="0"/>
        <v>59</v>
      </c>
      <c r="B64" s="2769"/>
      <c r="C64" s="2796"/>
      <c r="D64" s="2785"/>
      <c r="E64" s="1856"/>
      <c r="F64" s="1856"/>
      <c r="G64" s="1857"/>
      <c r="H64" s="1857"/>
      <c r="I64" s="1857"/>
      <c r="J64" s="1857"/>
      <c r="K64" s="1858"/>
      <c r="L64" s="1858"/>
      <c r="M64" s="1858"/>
      <c r="N64" s="1858"/>
      <c r="O64" s="1860"/>
      <c r="P64" s="1860"/>
      <c r="Q64" s="1860"/>
      <c r="R64" s="1860"/>
      <c r="S64" s="1858"/>
      <c r="T64" s="1858"/>
      <c r="U64" s="1875"/>
      <c r="V64" s="1858"/>
      <c r="W64" s="1861"/>
    </row>
    <row r="65" spans="1:23">
      <c r="A65" s="1855">
        <f t="shared" si="0"/>
        <v>60</v>
      </c>
      <c r="B65" s="2769"/>
      <c r="C65" s="2796"/>
      <c r="D65" s="2785"/>
      <c r="E65" s="1856"/>
      <c r="F65" s="1856"/>
      <c r="G65" s="1857"/>
      <c r="H65" s="1857"/>
      <c r="I65" s="1857"/>
      <c r="J65" s="1857"/>
      <c r="K65" s="1858"/>
      <c r="L65" s="1858"/>
      <c r="M65" s="1858"/>
      <c r="N65" s="1858"/>
      <c r="O65" s="1860"/>
      <c r="P65" s="1860"/>
      <c r="Q65" s="1860"/>
      <c r="R65" s="1860"/>
      <c r="S65" s="1858"/>
      <c r="T65" s="1858"/>
      <c r="U65" s="1875"/>
      <c r="V65" s="1858"/>
      <c r="W65" s="1861"/>
    </row>
    <row r="66" spans="1:23">
      <c r="A66" s="1855">
        <f t="shared" si="0"/>
        <v>61</v>
      </c>
      <c r="B66" s="2769"/>
      <c r="C66" s="2796"/>
      <c r="D66" s="2785"/>
      <c r="E66" s="1856"/>
      <c r="F66" s="1856"/>
      <c r="G66" s="1857"/>
      <c r="H66" s="1857"/>
      <c r="I66" s="1857"/>
      <c r="J66" s="1857"/>
      <c r="K66" s="1858"/>
      <c r="L66" s="1858"/>
      <c r="M66" s="1858"/>
      <c r="N66" s="1858"/>
      <c r="O66" s="1860"/>
      <c r="P66" s="1860"/>
      <c r="Q66" s="1860"/>
      <c r="R66" s="1860"/>
      <c r="S66" s="1858"/>
      <c r="T66" s="1858"/>
      <c r="U66" s="1875"/>
      <c r="V66" s="1858"/>
      <c r="W66" s="1861"/>
    </row>
    <row r="67" spans="1:23">
      <c r="A67" s="1855">
        <f t="shared" si="0"/>
        <v>62</v>
      </c>
      <c r="B67" s="2769"/>
      <c r="C67" s="2796"/>
      <c r="D67" s="2785"/>
      <c r="E67" s="1856"/>
      <c r="F67" s="1856"/>
      <c r="G67" s="1857"/>
      <c r="H67" s="1857"/>
      <c r="I67" s="1857"/>
      <c r="J67" s="1857"/>
      <c r="K67" s="1858"/>
      <c r="L67" s="1858"/>
      <c r="M67" s="1858"/>
      <c r="N67" s="1858"/>
      <c r="O67" s="1860"/>
      <c r="P67" s="1860"/>
      <c r="Q67" s="1860"/>
      <c r="R67" s="1860"/>
      <c r="S67" s="1858"/>
      <c r="T67" s="1858"/>
      <c r="U67" s="1875"/>
      <c r="V67" s="1858"/>
      <c r="W67" s="1861"/>
    </row>
    <row r="68" spans="1:23">
      <c r="A68" s="1855">
        <f t="shared" si="0"/>
        <v>63</v>
      </c>
      <c r="B68" s="2769"/>
      <c r="C68" s="2796"/>
      <c r="D68" s="2785"/>
      <c r="E68" s="1856"/>
      <c r="F68" s="1856"/>
      <c r="G68" s="1857"/>
      <c r="H68" s="1857"/>
      <c r="I68" s="1857"/>
      <c r="J68" s="1857"/>
      <c r="K68" s="1858"/>
      <c r="L68" s="1858"/>
      <c r="M68" s="1858"/>
      <c r="N68" s="1858"/>
      <c r="O68" s="1860"/>
      <c r="P68" s="1860"/>
      <c r="Q68" s="1860"/>
      <c r="R68" s="1860"/>
      <c r="S68" s="1858"/>
      <c r="T68" s="1858"/>
      <c r="U68" s="1875"/>
      <c r="V68" s="1858"/>
      <c r="W68" s="1861"/>
    </row>
    <row r="69" spans="1:23">
      <c r="A69" s="1855">
        <f t="shared" si="0"/>
        <v>64</v>
      </c>
      <c r="B69" s="2769"/>
      <c r="C69" s="2796"/>
      <c r="D69" s="2785"/>
      <c r="E69" s="1856"/>
      <c r="F69" s="1856"/>
      <c r="G69" s="1857"/>
      <c r="H69" s="1857"/>
      <c r="I69" s="1857"/>
      <c r="J69" s="1857"/>
      <c r="K69" s="1858"/>
      <c r="L69" s="1858"/>
      <c r="M69" s="1858"/>
      <c r="N69" s="1858"/>
      <c r="O69" s="1860"/>
      <c r="P69" s="1860"/>
      <c r="Q69" s="1860"/>
      <c r="R69" s="1860"/>
      <c r="S69" s="1858"/>
      <c r="T69" s="1858"/>
      <c r="U69" s="1875"/>
      <c r="V69" s="1858"/>
      <c r="W69" s="1861"/>
    </row>
    <row r="70" spans="1:23">
      <c r="A70" s="1855">
        <f t="shared" si="0"/>
        <v>65</v>
      </c>
      <c r="B70" s="2769"/>
      <c r="C70" s="2796"/>
      <c r="D70" s="2785"/>
      <c r="E70" s="1856"/>
      <c r="F70" s="1856"/>
      <c r="G70" s="1857"/>
      <c r="H70" s="1857"/>
      <c r="I70" s="1857"/>
      <c r="J70" s="1857"/>
      <c r="K70" s="1858"/>
      <c r="L70" s="1858"/>
      <c r="M70" s="1858"/>
      <c r="N70" s="1858"/>
      <c r="O70" s="1860"/>
      <c r="P70" s="1860"/>
      <c r="Q70" s="1860"/>
      <c r="R70" s="1860"/>
      <c r="S70" s="1858"/>
      <c r="T70" s="1858"/>
      <c r="U70" s="1875"/>
      <c r="V70" s="1858"/>
      <c r="W70" s="1861"/>
    </row>
    <row r="71" spans="1:23" ht="16.5">
      <c r="A71" s="1855">
        <f t="shared" si="0"/>
        <v>66</v>
      </c>
      <c r="B71" s="2769"/>
      <c r="C71" s="2796"/>
      <c r="D71" s="1999" t="s">
        <v>7250</v>
      </c>
      <c r="E71" s="1865"/>
      <c r="F71" s="1865"/>
      <c r="G71" s="1865"/>
      <c r="H71" s="1865"/>
      <c r="I71" s="1865"/>
      <c r="J71" s="1865"/>
      <c r="K71" s="1865"/>
      <c r="L71" s="1865"/>
      <c r="M71" s="1858">
        <f>SUM(M61:M70)</f>
        <v>0</v>
      </c>
      <c r="N71" s="1858">
        <f>SUM(N61:N70)</f>
        <v>0</v>
      </c>
      <c r="O71" s="1865"/>
      <c r="P71" s="1865"/>
      <c r="Q71" s="1865"/>
      <c r="R71" s="1865"/>
      <c r="S71" s="1858">
        <f>SUM(S61:S70)</f>
        <v>0</v>
      </c>
      <c r="T71" s="1865"/>
      <c r="U71" s="1865"/>
      <c r="V71" s="1865"/>
      <c r="W71" s="2059"/>
    </row>
    <row r="72" spans="1:23" ht="14.25" customHeight="1">
      <c r="A72" s="1855">
        <f t="shared" ref="A72:A135" si="1">A71+1</f>
        <v>67</v>
      </c>
      <c r="B72" s="2769"/>
      <c r="C72" s="2796"/>
      <c r="D72" s="2775" t="s">
        <v>7267</v>
      </c>
      <c r="E72" s="1856"/>
      <c r="F72" s="1856"/>
      <c r="G72" s="1857"/>
      <c r="H72" s="1857"/>
      <c r="I72" s="1857"/>
      <c r="J72" s="1857"/>
      <c r="K72" s="1858"/>
      <c r="L72" s="1858"/>
      <c r="M72" s="1858"/>
      <c r="N72" s="1858"/>
      <c r="O72" s="1860"/>
      <c r="P72" s="1860"/>
      <c r="Q72" s="1860"/>
      <c r="R72" s="1860"/>
      <c r="S72" s="1858"/>
      <c r="T72" s="1858"/>
      <c r="U72" s="1875"/>
      <c r="V72" s="1858"/>
      <c r="W72" s="1861"/>
    </row>
    <row r="73" spans="1:23">
      <c r="A73" s="1855">
        <f t="shared" si="1"/>
        <v>68</v>
      </c>
      <c r="B73" s="2769"/>
      <c r="C73" s="2796"/>
      <c r="D73" s="2775"/>
      <c r="E73" s="1856"/>
      <c r="F73" s="1856"/>
      <c r="G73" s="1857"/>
      <c r="H73" s="1857"/>
      <c r="I73" s="1857"/>
      <c r="J73" s="1857"/>
      <c r="K73" s="1858"/>
      <c r="L73" s="1858"/>
      <c r="M73" s="1858"/>
      <c r="N73" s="1858"/>
      <c r="O73" s="1860"/>
      <c r="P73" s="1860"/>
      <c r="Q73" s="1860"/>
      <c r="R73" s="1860"/>
      <c r="S73" s="1858"/>
      <c r="T73" s="1858"/>
      <c r="U73" s="1875"/>
      <c r="V73" s="1858"/>
      <c r="W73" s="1861"/>
    </row>
    <row r="74" spans="1:23">
      <c r="A74" s="1855">
        <f t="shared" si="1"/>
        <v>69</v>
      </c>
      <c r="B74" s="2769"/>
      <c r="C74" s="2796"/>
      <c r="D74" s="2775"/>
      <c r="E74" s="1856"/>
      <c r="F74" s="1856"/>
      <c r="G74" s="1857"/>
      <c r="H74" s="1857"/>
      <c r="I74" s="1857"/>
      <c r="J74" s="1857"/>
      <c r="K74" s="1858"/>
      <c r="L74" s="1858"/>
      <c r="M74" s="1858"/>
      <c r="N74" s="1858"/>
      <c r="O74" s="1860"/>
      <c r="P74" s="1860"/>
      <c r="Q74" s="1860"/>
      <c r="R74" s="1860"/>
      <c r="S74" s="1858"/>
      <c r="T74" s="1858"/>
      <c r="U74" s="1875"/>
      <c r="V74" s="1858"/>
      <c r="W74" s="1861"/>
    </row>
    <row r="75" spans="1:23">
      <c r="A75" s="1855">
        <f t="shared" si="1"/>
        <v>70</v>
      </c>
      <c r="B75" s="2769"/>
      <c r="C75" s="2796"/>
      <c r="D75" s="2775"/>
      <c r="E75" s="1856"/>
      <c r="F75" s="1856"/>
      <c r="G75" s="1857"/>
      <c r="H75" s="1857"/>
      <c r="I75" s="1857"/>
      <c r="J75" s="1857"/>
      <c r="K75" s="1858"/>
      <c r="L75" s="1858"/>
      <c r="M75" s="1858"/>
      <c r="N75" s="1858"/>
      <c r="O75" s="1860"/>
      <c r="P75" s="1860"/>
      <c r="Q75" s="1860"/>
      <c r="R75" s="1860"/>
      <c r="S75" s="1858"/>
      <c r="T75" s="1858"/>
      <c r="U75" s="1875"/>
      <c r="V75" s="1858"/>
      <c r="W75" s="1861"/>
    </row>
    <row r="76" spans="1:23">
      <c r="A76" s="1855">
        <f t="shared" si="1"/>
        <v>71</v>
      </c>
      <c r="B76" s="2769"/>
      <c r="C76" s="2796"/>
      <c r="D76" s="2775"/>
      <c r="E76" s="1856"/>
      <c r="F76" s="1856"/>
      <c r="G76" s="1857"/>
      <c r="H76" s="1857"/>
      <c r="I76" s="1857"/>
      <c r="J76" s="1857"/>
      <c r="K76" s="1858"/>
      <c r="L76" s="1858"/>
      <c r="M76" s="1858"/>
      <c r="N76" s="1858"/>
      <c r="O76" s="1860"/>
      <c r="P76" s="1860"/>
      <c r="Q76" s="1860"/>
      <c r="R76" s="1860"/>
      <c r="S76" s="1858"/>
      <c r="T76" s="1858"/>
      <c r="U76" s="1875"/>
      <c r="V76" s="1858"/>
      <c r="W76" s="1861"/>
    </row>
    <row r="77" spans="1:23">
      <c r="A77" s="1855">
        <f t="shared" si="1"/>
        <v>72</v>
      </c>
      <c r="B77" s="2769"/>
      <c r="C77" s="2796"/>
      <c r="D77" s="2775"/>
      <c r="E77" s="1856"/>
      <c r="F77" s="1856"/>
      <c r="G77" s="1857"/>
      <c r="H77" s="1857"/>
      <c r="I77" s="1857"/>
      <c r="J77" s="1857"/>
      <c r="K77" s="1858"/>
      <c r="L77" s="1858"/>
      <c r="M77" s="1858"/>
      <c r="N77" s="1858"/>
      <c r="O77" s="1860"/>
      <c r="P77" s="1860"/>
      <c r="Q77" s="1860"/>
      <c r="R77" s="1860"/>
      <c r="S77" s="1858"/>
      <c r="T77" s="1858"/>
      <c r="U77" s="1875"/>
      <c r="V77" s="1858"/>
      <c r="W77" s="1861"/>
    </row>
    <row r="78" spans="1:23">
      <c r="A78" s="1855">
        <f t="shared" si="1"/>
        <v>73</v>
      </c>
      <c r="B78" s="2769"/>
      <c r="C78" s="2796"/>
      <c r="D78" s="2775"/>
      <c r="E78" s="1856"/>
      <c r="F78" s="1856"/>
      <c r="G78" s="1857"/>
      <c r="H78" s="1857"/>
      <c r="I78" s="1857"/>
      <c r="J78" s="1857"/>
      <c r="K78" s="1858"/>
      <c r="L78" s="1858"/>
      <c r="M78" s="1858"/>
      <c r="N78" s="1858"/>
      <c r="O78" s="1860"/>
      <c r="P78" s="1858"/>
      <c r="Q78" s="1860"/>
      <c r="R78" s="1858"/>
      <c r="S78" s="1858"/>
      <c r="T78" s="1858"/>
      <c r="U78" s="1860"/>
      <c r="V78" s="1858"/>
      <c r="W78" s="1861"/>
    </row>
    <row r="79" spans="1:23">
      <c r="A79" s="1855">
        <f t="shared" si="1"/>
        <v>74</v>
      </c>
      <c r="B79" s="2769"/>
      <c r="C79" s="2796"/>
      <c r="D79" s="2775"/>
      <c r="E79" s="1856"/>
      <c r="F79" s="1856"/>
      <c r="G79" s="1857"/>
      <c r="H79" s="1857"/>
      <c r="I79" s="1857"/>
      <c r="J79" s="1857"/>
      <c r="K79" s="1858"/>
      <c r="L79" s="1858"/>
      <c r="M79" s="1858"/>
      <c r="N79" s="1858"/>
      <c r="O79" s="1860"/>
      <c r="P79" s="1858"/>
      <c r="Q79" s="1860"/>
      <c r="R79" s="1858"/>
      <c r="S79" s="1858"/>
      <c r="T79" s="1858"/>
      <c r="U79" s="1860"/>
      <c r="V79" s="1858"/>
      <c r="W79" s="1861"/>
    </row>
    <row r="80" spans="1:23">
      <c r="A80" s="1855">
        <f t="shared" si="1"/>
        <v>75</v>
      </c>
      <c r="B80" s="2769"/>
      <c r="C80" s="2796"/>
      <c r="D80" s="2775"/>
      <c r="E80" s="1856"/>
      <c r="F80" s="1856"/>
      <c r="G80" s="1857"/>
      <c r="H80" s="1857"/>
      <c r="I80" s="1857"/>
      <c r="J80" s="1857"/>
      <c r="K80" s="1858"/>
      <c r="L80" s="1858"/>
      <c r="M80" s="1858"/>
      <c r="N80" s="1858"/>
      <c r="O80" s="1860"/>
      <c r="P80" s="1858"/>
      <c r="Q80" s="1860"/>
      <c r="R80" s="1858"/>
      <c r="S80" s="1858"/>
      <c r="T80" s="1858"/>
      <c r="U80" s="1860"/>
      <c r="V80" s="1858"/>
      <c r="W80" s="1861"/>
    </row>
    <row r="81" spans="1:23">
      <c r="A81" s="1855">
        <f t="shared" si="1"/>
        <v>76</v>
      </c>
      <c r="B81" s="2769"/>
      <c r="C81" s="2796"/>
      <c r="D81" s="2775"/>
      <c r="E81" s="1856"/>
      <c r="F81" s="1856"/>
      <c r="G81" s="1857"/>
      <c r="H81" s="1857"/>
      <c r="I81" s="1857"/>
      <c r="J81" s="1857"/>
      <c r="K81" s="1858"/>
      <c r="L81" s="1858"/>
      <c r="M81" s="1858"/>
      <c r="N81" s="1858"/>
      <c r="O81" s="1860"/>
      <c r="P81" s="1858"/>
      <c r="Q81" s="1860"/>
      <c r="R81" s="1858"/>
      <c r="S81" s="1858"/>
      <c r="T81" s="1858"/>
      <c r="U81" s="1860"/>
      <c r="V81" s="1858"/>
      <c r="W81" s="1861"/>
    </row>
    <row r="82" spans="1:23" ht="15" thickBot="1">
      <c r="A82" s="1855">
        <f t="shared" si="1"/>
        <v>77</v>
      </c>
      <c r="B82" s="2769"/>
      <c r="C82" s="2797"/>
      <c r="D82" s="1867" t="s">
        <v>5859</v>
      </c>
      <c r="E82" s="1870"/>
      <c r="F82" s="1870"/>
      <c r="G82" s="1870"/>
      <c r="H82" s="1870"/>
      <c r="I82" s="1870"/>
      <c r="J82" s="1870"/>
      <c r="K82" s="1870"/>
      <c r="L82" s="1870"/>
      <c r="M82" s="1869">
        <f>SUM(M72:M81)</f>
        <v>0</v>
      </c>
      <c r="N82" s="1869">
        <f>SUM(N72:N81)</f>
        <v>0</v>
      </c>
      <c r="O82" s="1870"/>
      <c r="P82" s="1870"/>
      <c r="Q82" s="1870"/>
      <c r="R82" s="1870"/>
      <c r="S82" s="1869">
        <f>SUM(S72:S81)</f>
        <v>0</v>
      </c>
      <c r="T82" s="1870"/>
      <c r="U82" s="1870"/>
      <c r="V82" s="1870"/>
      <c r="W82" s="2058"/>
    </row>
    <row r="83" spans="1:23" ht="16.5" customHeight="1">
      <c r="A83" s="1855">
        <f t="shared" si="1"/>
        <v>78</v>
      </c>
      <c r="B83" s="2769"/>
      <c r="C83" s="2771" t="s">
        <v>7206</v>
      </c>
      <c r="D83" s="2798" t="s">
        <v>7207</v>
      </c>
      <c r="E83" s="1849"/>
      <c r="F83" s="1849"/>
      <c r="G83" s="1850"/>
      <c r="H83" s="1850"/>
      <c r="I83" s="1850"/>
      <c r="J83" s="1850"/>
      <c r="K83" s="1851"/>
      <c r="L83" s="1851"/>
      <c r="M83" s="1851"/>
      <c r="N83" s="1851"/>
      <c r="O83" s="1853"/>
      <c r="P83" s="1851"/>
      <c r="Q83" s="1853"/>
      <c r="R83" s="1851"/>
      <c r="S83" s="1851"/>
      <c r="T83" s="1876"/>
      <c r="U83" s="1853"/>
      <c r="V83" s="1851"/>
      <c r="W83" s="1854"/>
    </row>
    <row r="84" spans="1:23">
      <c r="A84" s="1855">
        <f t="shared" si="1"/>
        <v>79</v>
      </c>
      <c r="B84" s="2769"/>
      <c r="C84" s="2772"/>
      <c r="D84" s="2801"/>
      <c r="E84" s="1856"/>
      <c r="F84" s="1856"/>
      <c r="G84" s="1857"/>
      <c r="H84" s="1857"/>
      <c r="I84" s="1857"/>
      <c r="J84" s="1857"/>
      <c r="K84" s="1858"/>
      <c r="L84" s="1858"/>
      <c r="M84" s="1858"/>
      <c r="N84" s="1858"/>
      <c r="O84" s="1860"/>
      <c r="P84" s="1858"/>
      <c r="Q84" s="1860"/>
      <c r="R84" s="1858"/>
      <c r="S84" s="1858"/>
      <c r="T84" s="1875"/>
      <c r="U84" s="1860"/>
      <c r="V84" s="1858"/>
      <c r="W84" s="1861"/>
    </row>
    <row r="85" spans="1:23">
      <c r="A85" s="1855">
        <f t="shared" si="1"/>
        <v>80</v>
      </c>
      <c r="B85" s="2769"/>
      <c r="C85" s="2772"/>
      <c r="D85" s="2801"/>
      <c r="E85" s="1856"/>
      <c r="F85" s="1856"/>
      <c r="G85" s="1857"/>
      <c r="H85" s="1857"/>
      <c r="I85" s="1857"/>
      <c r="J85" s="1857"/>
      <c r="K85" s="1858"/>
      <c r="L85" s="1858"/>
      <c r="M85" s="1858"/>
      <c r="N85" s="1858"/>
      <c r="O85" s="1860"/>
      <c r="P85" s="1858"/>
      <c r="Q85" s="1860"/>
      <c r="R85" s="1858"/>
      <c r="S85" s="1858"/>
      <c r="T85" s="1875"/>
      <c r="U85" s="1860"/>
      <c r="V85" s="1858"/>
      <c r="W85" s="1861"/>
    </row>
    <row r="86" spans="1:23">
      <c r="A86" s="1855">
        <f t="shared" si="1"/>
        <v>81</v>
      </c>
      <c r="B86" s="2769"/>
      <c r="C86" s="2772"/>
      <c r="D86" s="2801"/>
      <c r="E86" s="1856"/>
      <c r="F86" s="1856"/>
      <c r="G86" s="1857"/>
      <c r="H86" s="1857"/>
      <c r="I86" s="1857"/>
      <c r="J86" s="1857"/>
      <c r="K86" s="1858"/>
      <c r="L86" s="1858"/>
      <c r="M86" s="1858"/>
      <c r="N86" s="1858"/>
      <c r="O86" s="1860"/>
      <c r="P86" s="1858"/>
      <c r="Q86" s="1860"/>
      <c r="R86" s="1858"/>
      <c r="S86" s="1858"/>
      <c r="T86" s="1875"/>
      <c r="U86" s="1860"/>
      <c r="V86" s="1858"/>
      <c r="W86" s="1861"/>
    </row>
    <row r="87" spans="1:23">
      <c r="A87" s="1855">
        <f t="shared" si="1"/>
        <v>82</v>
      </c>
      <c r="B87" s="2769"/>
      <c r="C87" s="2772"/>
      <c r="D87" s="2801"/>
      <c r="E87" s="1856"/>
      <c r="F87" s="1856"/>
      <c r="G87" s="1857"/>
      <c r="H87" s="1857"/>
      <c r="I87" s="1857"/>
      <c r="J87" s="1857"/>
      <c r="K87" s="1858"/>
      <c r="L87" s="1858"/>
      <c r="M87" s="1858"/>
      <c r="N87" s="1858"/>
      <c r="O87" s="1860"/>
      <c r="P87" s="1858"/>
      <c r="Q87" s="1860"/>
      <c r="R87" s="1858"/>
      <c r="S87" s="1858"/>
      <c r="T87" s="1875"/>
      <c r="U87" s="1860"/>
      <c r="V87" s="1858"/>
      <c r="W87" s="1861"/>
    </row>
    <row r="88" spans="1:23">
      <c r="A88" s="1855">
        <f t="shared" si="1"/>
        <v>83</v>
      </c>
      <c r="B88" s="2769"/>
      <c r="C88" s="2772"/>
      <c r="D88" s="2801"/>
      <c r="E88" s="1856"/>
      <c r="F88" s="1856"/>
      <c r="G88" s="1857"/>
      <c r="H88" s="1857"/>
      <c r="I88" s="1857"/>
      <c r="J88" s="1857"/>
      <c r="K88" s="1858"/>
      <c r="L88" s="1858"/>
      <c r="M88" s="1858"/>
      <c r="N88" s="1858"/>
      <c r="O88" s="1860"/>
      <c r="P88" s="1858"/>
      <c r="Q88" s="1860"/>
      <c r="R88" s="1858"/>
      <c r="S88" s="1858"/>
      <c r="T88" s="1875"/>
      <c r="U88" s="1860"/>
      <c r="V88" s="1858"/>
      <c r="W88" s="1861"/>
    </row>
    <row r="89" spans="1:23" ht="14.25">
      <c r="A89" s="1855">
        <f t="shared" si="1"/>
        <v>84</v>
      </c>
      <c r="B89" s="2769"/>
      <c r="C89" s="2772"/>
      <c r="D89" s="1873" t="s">
        <v>5859</v>
      </c>
      <c r="E89" s="1865"/>
      <c r="F89" s="1865"/>
      <c r="G89" s="1865"/>
      <c r="H89" s="1865"/>
      <c r="I89" s="1865"/>
      <c r="J89" s="1865"/>
      <c r="K89" s="1865"/>
      <c r="L89" s="1865"/>
      <c r="M89" s="1858">
        <f>SUM(M83:M88)</f>
        <v>0</v>
      </c>
      <c r="N89" s="1858">
        <f>SUM(N83:N88)</f>
        <v>0</v>
      </c>
      <c r="O89" s="1865"/>
      <c r="P89" s="1865"/>
      <c r="Q89" s="1865"/>
      <c r="R89" s="1865"/>
      <c r="S89" s="1858">
        <f>SUM(S83:S88)</f>
        <v>0</v>
      </c>
      <c r="T89" s="1865"/>
      <c r="U89" s="1865"/>
      <c r="V89" s="1865"/>
      <c r="W89" s="2059"/>
    </row>
    <row r="90" spans="1:23" ht="14.25" customHeight="1">
      <c r="A90" s="1855">
        <f t="shared" si="1"/>
        <v>85</v>
      </c>
      <c r="B90" s="2769"/>
      <c r="C90" s="2772"/>
      <c r="D90" s="2775" t="s">
        <v>7266</v>
      </c>
      <c r="E90" s="1856"/>
      <c r="F90" s="1856"/>
      <c r="G90" s="1857"/>
      <c r="H90" s="1857"/>
      <c r="I90" s="1857"/>
      <c r="J90" s="1857"/>
      <c r="K90" s="1858"/>
      <c r="L90" s="1858"/>
      <c r="M90" s="1858"/>
      <c r="N90" s="1858"/>
      <c r="O90" s="1860"/>
      <c r="P90" s="1858"/>
      <c r="Q90" s="1860"/>
      <c r="R90" s="1858"/>
      <c r="S90" s="1858"/>
      <c r="T90" s="1875"/>
      <c r="U90" s="1860"/>
      <c r="V90" s="1858"/>
      <c r="W90" s="1861"/>
    </row>
    <row r="91" spans="1:23">
      <c r="A91" s="1855">
        <f t="shared" si="1"/>
        <v>86</v>
      </c>
      <c r="B91" s="2769"/>
      <c r="C91" s="2772"/>
      <c r="D91" s="2775"/>
      <c r="E91" s="1856"/>
      <c r="F91" s="1856"/>
      <c r="G91" s="1857"/>
      <c r="H91" s="1857"/>
      <c r="I91" s="1857"/>
      <c r="J91" s="1857"/>
      <c r="K91" s="1858"/>
      <c r="L91" s="1858"/>
      <c r="M91" s="1858"/>
      <c r="N91" s="1858"/>
      <c r="O91" s="1860"/>
      <c r="P91" s="1858"/>
      <c r="Q91" s="1860"/>
      <c r="R91" s="1858"/>
      <c r="S91" s="1858"/>
      <c r="T91" s="1875"/>
      <c r="U91" s="1860"/>
      <c r="V91" s="1858"/>
      <c r="W91" s="1861"/>
    </row>
    <row r="92" spans="1:23">
      <c r="A92" s="1855">
        <f t="shared" si="1"/>
        <v>87</v>
      </c>
      <c r="B92" s="2769"/>
      <c r="C92" s="2772"/>
      <c r="D92" s="2775"/>
      <c r="E92" s="1856"/>
      <c r="F92" s="1856"/>
      <c r="G92" s="1857"/>
      <c r="H92" s="1857"/>
      <c r="I92" s="1857"/>
      <c r="J92" s="1857"/>
      <c r="K92" s="1858"/>
      <c r="L92" s="1858"/>
      <c r="M92" s="1858"/>
      <c r="N92" s="1858"/>
      <c r="O92" s="1860"/>
      <c r="P92" s="1858"/>
      <c r="Q92" s="1860"/>
      <c r="R92" s="1858"/>
      <c r="S92" s="1858"/>
      <c r="T92" s="1875"/>
      <c r="U92" s="1860"/>
      <c r="V92" s="1858"/>
      <c r="W92" s="1861"/>
    </row>
    <row r="93" spans="1:23">
      <c r="A93" s="1855">
        <f t="shared" si="1"/>
        <v>88</v>
      </c>
      <c r="B93" s="2769"/>
      <c r="C93" s="2772"/>
      <c r="D93" s="2775"/>
      <c r="E93" s="1856"/>
      <c r="F93" s="1856"/>
      <c r="G93" s="1857"/>
      <c r="H93" s="1857"/>
      <c r="I93" s="1857"/>
      <c r="J93" s="1857"/>
      <c r="K93" s="1858"/>
      <c r="L93" s="1858"/>
      <c r="M93" s="1858"/>
      <c r="N93" s="1858"/>
      <c r="O93" s="1860"/>
      <c r="P93" s="1858"/>
      <c r="Q93" s="1860"/>
      <c r="R93" s="1858"/>
      <c r="S93" s="1858"/>
      <c r="T93" s="1875"/>
      <c r="U93" s="1860"/>
      <c r="V93" s="1858"/>
      <c r="W93" s="1861"/>
    </row>
    <row r="94" spans="1:23" ht="16.5" customHeight="1">
      <c r="A94" s="1855">
        <f t="shared" si="1"/>
        <v>89</v>
      </c>
      <c r="B94" s="2769"/>
      <c r="C94" s="2772"/>
      <c r="D94" s="2775"/>
      <c r="E94" s="1856"/>
      <c r="F94" s="1856"/>
      <c r="G94" s="1857"/>
      <c r="H94" s="1857"/>
      <c r="I94" s="1857"/>
      <c r="J94" s="1857"/>
      <c r="K94" s="1858"/>
      <c r="L94" s="1858"/>
      <c r="M94" s="1858"/>
      <c r="N94" s="1858"/>
      <c r="O94" s="1860"/>
      <c r="P94" s="1858"/>
      <c r="Q94" s="1860"/>
      <c r="R94" s="1858"/>
      <c r="S94" s="1858"/>
      <c r="T94" s="1875"/>
      <c r="U94" s="1860"/>
      <c r="V94" s="1858"/>
      <c r="W94" s="1861"/>
    </row>
    <row r="95" spans="1:23" ht="16.5" customHeight="1">
      <c r="A95" s="1855">
        <f t="shared" si="1"/>
        <v>90</v>
      </c>
      <c r="B95" s="2769"/>
      <c r="C95" s="2772"/>
      <c r="D95" s="2775"/>
      <c r="E95" s="1856"/>
      <c r="F95" s="1856"/>
      <c r="G95" s="1857"/>
      <c r="H95" s="1857"/>
      <c r="I95" s="1857"/>
      <c r="J95" s="1857"/>
      <c r="K95" s="1858"/>
      <c r="L95" s="1858"/>
      <c r="M95" s="1858"/>
      <c r="N95" s="1858"/>
      <c r="O95" s="1860"/>
      <c r="P95" s="1858"/>
      <c r="Q95" s="1860"/>
      <c r="R95" s="1858"/>
      <c r="S95" s="1858"/>
      <c r="T95" s="1875"/>
      <c r="U95" s="1860"/>
      <c r="V95" s="1858"/>
      <c r="W95" s="1861"/>
    </row>
    <row r="96" spans="1:23" ht="16.5">
      <c r="A96" s="1855">
        <f t="shared" si="1"/>
        <v>91</v>
      </c>
      <c r="B96" s="2769"/>
      <c r="C96" s="2772"/>
      <c r="D96" s="1999" t="s">
        <v>7250</v>
      </c>
      <c r="E96" s="1865"/>
      <c r="F96" s="1865"/>
      <c r="G96" s="1865"/>
      <c r="H96" s="1865"/>
      <c r="I96" s="1865"/>
      <c r="J96" s="1865"/>
      <c r="K96" s="1865"/>
      <c r="L96" s="1865"/>
      <c r="M96" s="1858">
        <f>SUM(M90:M95)</f>
        <v>0</v>
      </c>
      <c r="N96" s="1858">
        <f>SUM(N90:N95)</f>
        <v>0</v>
      </c>
      <c r="O96" s="1865"/>
      <c r="P96" s="1865"/>
      <c r="Q96" s="1865"/>
      <c r="R96" s="1865"/>
      <c r="S96" s="1858">
        <f>SUM(S90:S95)</f>
        <v>0</v>
      </c>
      <c r="T96" s="1865"/>
      <c r="U96" s="1865"/>
      <c r="V96" s="1865"/>
      <c r="W96" s="2059"/>
    </row>
    <row r="97" spans="1:23" ht="14.25" customHeight="1">
      <c r="A97" s="1855">
        <f t="shared" si="1"/>
        <v>92</v>
      </c>
      <c r="B97" s="2769"/>
      <c r="C97" s="2772"/>
      <c r="D97" s="2775" t="s">
        <v>7267</v>
      </c>
      <c r="E97" s="1856"/>
      <c r="F97" s="1856"/>
      <c r="G97" s="1857"/>
      <c r="H97" s="1857"/>
      <c r="I97" s="1857"/>
      <c r="J97" s="1857"/>
      <c r="K97" s="1858"/>
      <c r="L97" s="1858"/>
      <c r="M97" s="1858"/>
      <c r="N97" s="1858"/>
      <c r="O97" s="1860"/>
      <c r="P97" s="1858"/>
      <c r="Q97" s="1860"/>
      <c r="R97" s="1858"/>
      <c r="S97" s="1858"/>
      <c r="T97" s="1875"/>
      <c r="U97" s="1860"/>
      <c r="V97" s="1858"/>
      <c r="W97" s="1861"/>
    </row>
    <row r="98" spans="1:23">
      <c r="A98" s="1855">
        <f t="shared" si="1"/>
        <v>93</v>
      </c>
      <c r="B98" s="2769"/>
      <c r="C98" s="2772"/>
      <c r="D98" s="2775"/>
      <c r="E98" s="1856"/>
      <c r="F98" s="1856"/>
      <c r="G98" s="1857"/>
      <c r="H98" s="1857"/>
      <c r="I98" s="1857"/>
      <c r="J98" s="1857"/>
      <c r="K98" s="1858"/>
      <c r="L98" s="1858"/>
      <c r="M98" s="1858"/>
      <c r="N98" s="1858"/>
      <c r="O98" s="1860"/>
      <c r="P98" s="1858"/>
      <c r="Q98" s="1860"/>
      <c r="R98" s="1858"/>
      <c r="S98" s="1858"/>
      <c r="T98" s="1875"/>
      <c r="U98" s="1860"/>
      <c r="V98" s="1858"/>
      <c r="W98" s="1861"/>
    </row>
    <row r="99" spans="1:23">
      <c r="A99" s="1855">
        <f t="shared" si="1"/>
        <v>94</v>
      </c>
      <c r="B99" s="2769"/>
      <c r="C99" s="2772"/>
      <c r="D99" s="2775"/>
      <c r="E99" s="1856"/>
      <c r="F99" s="1856"/>
      <c r="G99" s="1857"/>
      <c r="H99" s="1857"/>
      <c r="I99" s="1857"/>
      <c r="J99" s="1857"/>
      <c r="K99" s="1858"/>
      <c r="L99" s="1858"/>
      <c r="M99" s="1858"/>
      <c r="N99" s="1858"/>
      <c r="O99" s="1860"/>
      <c r="P99" s="1858"/>
      <c r="Q99" s="1860"/>
      <c r="R99" s="1858"/>
      <c r="S99" s="1858"/>
      <c r="T99" s="1875"/>
      <c r="U99" s="1860"/>
      <c r="V99" s="1858"/>
      <c r="W99" s="1861"/>
    </row>
    <row r="100" spans="1:23">
      <c r="A100" s="1855">
        <f t="shared" si="1"/>
        <v>95</v>
      </c>
      <c r="B100" s="2769"/>
      <c r="C100" s="2772"/>
      <c r="D100" s="2775"/>
      <c r="E100" s="1856"/>
      <c r="F100" s="1856"/>
      <c r="G100" s="1857"/>
      <c r="H100" s="1857"/>
      <c r="I100" s="1857"/>
      <c r="J100" s="1857"/>
      <c r="K100" s="1858"/>
      <c r="L100" s="1858"/>
      <c r="M100" s="1858"/>
      <c r="N100" s="1858"/>
      <c r="O100" s="1860"/>
      <c r="P100" s="1858"/>
      <c r="Q100" s="1860"/>
      <c r="R100" s="1858"/>
      <c r="S100" s="1858"/>
      <c r="T100" s="1875"/>
      <c r="U100" s="1860"/>
      <c r="V100" s="1858"/>
      <c r="W100" s="1861"/>
    </row>
    <row r="101" spans="1:23">
      <c r="A101" s="1855">
        <f t="shared" si="1"/>
        <v>96</v>
      </c>
      <c r="B101" s="2769"/>
      <c r="C101" s="2772"/>
      <c r="D101" s="2775"/>
      <c r="E101" s="1856"/>
      <c r="F101" s="1856"/>
      <c r="G101" s="1857"/>
      <c r="H101" s="1857"/>
      <c r="I101" s="1857"/>
      <c r="J101" s="1857"/>
      <c r="K101" s="1858"/>
      <c r="L101" s="1858"/>
      <c r="M101" s="1858"/>
      <c r="N101" s="1858"/>
      <c r="O101" s="1860"/>
      <c r="P101" s="1858"/>
      <c r="Q101" s="1860"/>
      <c r="R101" s="1858"/>
      <c r="S101" s="1858"/>
      <c r="T101" s="1875"/>
      <c r="U101" s="1860"/>
      <c r="V101" s="1858"/>
      <c r="W101" s="1861"/>
    </row>
    <row r="102" spans="1:23">
      <c r="A102" s="1855">
        <f t="shared" si="1"/>
        <v>97</v>
      </c>
      <c r="B102" s="2769"/>
      <c r="C102" s="2772"/>
      <c r="D102" s="2775"/>
      <c r="E102" s="1856"/>
      <c r="F102" s="1856"/>
      <c r="G102" s="1857"/>
      <c r="H102" s="1857"/>
      <c r="I102" s="1857"/>
      <c r="J102" s="1857"/>
      <c r="K102" s="1858"/>
      <c r="L102" s="1858"/>
      <c r="M102" s="1858"/>
      <c r="N102" s="1858"/>
      <c r="O102" s="1860"/>
      <c r="P102" s="1858"/>
      <c r="Q102" s="1860"/>
      <c r="R102" s="1858"/>
      <c r="S102" s="1858"/>
      <c r="T102" s="1875"/>
      <c r="U102" s="1860"/>
      <c r="V102" s="1858"/>
      <c r="W102" s="1861"/>
    </row>
    <row r="103" spans="1:23" ht="15" thickBot="1">
      <c r="A103" s="1855">
        <f t="shared" si="1"/>
        <v>98</v>
      </c>
      <c r="B103" s="2769"/>
      <c r="C103" s="2773"/>
      <c r="D103" s="1867" t="s">
        <v>5859</v>
      </c>
      <c r="E103" s="1868"/>
      <c r="F103" s="1868"/>
      <c r="G103" s="2060"/>
      <c r="H103" s="2060"/>
      <c r="I103" s="2060"/>
      <c r="J103" s="2060"/>
      <c r="K103" s="1870"/>
      <c r="L103" s="1870"/>
      <c r="M103" s="1869">
        <f>SUM(M97:M102)</f>
        <v>0</v>
      </c>
      <c r="N103" s="1869">
        <f>SUM(N97:N102)</f>
        <v>0</v>
      </c>
      <c r="O103" s="1870"/>
      <c r="P103" s="1870"/>
      <c r="Q103" s="1870"/>
      <c r="R103" s="1870"/>
      <c r="S103" s="1869">
        <f>SUM(S97:S102)</f>
        <v>0</v>
      </c>
      <c r="T103" s="1870"/>
      <c r="U103" s="1870"/>
      <c r="V103" s="1870"/>
      <c r="W103" s="2058"/>
    </row>
    <row r="104" spans="1:23" ht="15" thickBot="1">
      <c r="A104" s="1855">
        <f t="shared" si="1"/>
        <v>99</v>
      </c>
      <c r="B104" s="2810" t="s">
        <v>7208</v>
      </c>
      <c r="C104" s="2803"/>
      <c r="D104" s="1952"/>
      <c r="E104" s="1906"/>
      <c r="F104" s="1906"/>
      <c r="G104" s="1907"/>
      <c r="H104" s="1907"/>
      <c r="I104" s="1907"/>
      <c r="J104" s="1907"/>
      <c r="K104" s="1908"/>
      <c r="L104" s="1908"/>
      <c r="M104" s="2061">
        <f>M103+M96+M89+M82+M71+M60+M49+M38+M27+M20</f>
        <v>0</v>
      </c>
      <c r="N104" s="2061">
        <f>N103+N96+N89+N82+N71+N60+N49+N38+N27+N20</f>
        <v>0</v>
      </c>
      <c r="O104" s="1908"/>
      <c r="P104" s="1908"/>
      <c r="Q104" s="1908"/>
      <c r="R104" s="1908"/>
      <c r="S104" s="2061">
        <f>S103+S96+S89+S82+S71+S60+S49+S38+S27+S20</f>
        <v>0</v>
      </c>
      <c r="T104" s="1908"/>
      <c r="U104" s="1911"/>
      <c r="V104" s="1908"/>
      <c r="W104" s="2062"/>
    </row>
    <row r="105" spans="1:23" ht="16.5" customHeight="1">
      <c r="A105" s="1855">
        <f t="shared" si="1"/>
        <v>100</v>
      </c>
      <c r="B105" s="2768" t="s">
        <v>7235</v>
      </c>
      <c r="C105" s="2771" t="s">
        <v>7210</v>
      </c>
      <c r="D105" s="2794" t="s">
        <v>7269</v>
      </c>
      <c r="E105" s="1849"/>
      <c r="F105" s="1849"/>
      <c r="G105" s="1850"/>
      <c r="H105" s="1850"/>
      <c r="I105" s="1850"/>
      <c r="J105" s="1850"/>
      <c r="K105" s="1851"/>
      <c r="L105" s="1851"/>
      <c r="M105" s="1851"/>
      <c r="N105" s="1851"/>
      <c r="O105" s="1853"/>
      <c r="P105" s="1851"/>
      <c r="Q105" s="1853"/>
      <c r="R105" s="1851"/>
      <c r="S105" s="1851"/>
      <c r="T105" s="1890"/>
      <c r="U105" s="1891"/>
      <c r="V105" s="1851"/>
      <c r="W105" s="1854"/>
    </row>
    <row r="106" spans="1:23" ht="16.5" customHeight="1">
      <c r="A106" s="1855">
        <f t="shared" si="1"/>
        <v>101</v>
      </c>
      <c r="B106" s="2792"/>
      <c r="C106" s="2772"/>
      <c r="D106" s="2775"/>
      <c r="E106" s="1856"/>
      <c r="F106" s="1856"/>
      <c r="G106" s="1857"/>
      <c r="H106" s="1857"/>
      <c r="I106" s="1857"/>
      <c r="J106" s="1857"/>
      <c r="K106" s="1858"/>
      <c r="L106" s="1858"/>
      <c r="M106" s="1858"/>
      <c r="N106" s="1858"/>
      <c r="O106" s="1860"/>
      <c r="P106" s="1858"/>
      <c r="Q106" s="1860"/>
      <c r="R106" s="1858"/>
      <c r="S106" s="1858"/>
      <c r="T106" s="1865"/>
      <c r="U106" s="1866"/>
      <c r="V106" s="1858"/>
      <c r="W106" s="1861"/>
    </row>
    <row r="107" spans="1:23" ht="16.5" customHeight="1">
      <c r="A107" s="1855">
        <f t="shared" si="1"/>
        <v>102</v>
      </c>
      <c r="B107" s="2792"/>
      <c r="C107" s="2772"/>
      <c r="D107" s="2775"/>
      <c r="E107" s="1856"/>
      <c r="F107" s="1856"/>
      <c r="G107" s="1857"/>
      <c r="H107" s="1857"/>
      <c r="I107" s="1857"/>
      <c r="J107" s="1857"/>
      <c r="K107" s="1858"/>
      <c r="L107" s="1858"/>
      <c r="M107" s="1858"/>
      <c r="N107" s="1858"/>
      <c r="O107" s="1860"/>
      <c r="P107" s="1858"/>
      <c r="Q107" s="1860"/>
      <c r="R107" s="1858"/>
      <c r="S107" s="1858"/>
      <c r="T107" s="1865"/>
      <c r="U107" s="1866"/>
      <c r="V107" s="1858"/>
      <c r="W107" s="1861"/>
    </row>
    <row r="108" spans="1:23" ht="16.5" customHeight="1">
      <c r="A108" s="1855">
        <f t="shared" si="1"/>
        <v>103</v>
      </c>
      <c r="B108" s="2792"/>
      <c r="C108" s="2772"/>
      <c r="D108" s="2775"/>
      <c r="E108" s="1856"/>
      <c r="F108" s="1856"/>
      <c r="G108" s="1857"/>
      <c r="H108" s="1857"/>
      <c r="I108" s="1857"/>
      <c r="J108" s="1857"/>
      <c r="K108" s="1858"/>
      <c r="L108" s="1858"/>
      <c r="M108" s="1858"/>
      <c r="N108" s="1858"/>
      <c r="O108" s="1860"/>
      <c r="P108" s="1858"/>
      <c r="Q108" s="1860"/>
      <c r="R108" s="1858"/>
      <c r="S108" s="1858"/>
      <c r="T108" s="1865"/>
      <c r="U108" s="1866"/>
      <c r="V108" s="1858"/>
      <c r="W108" s="1861"/>
    </row>
    <row r="109" spans="1:23" ht="16.5" customHeight="1">
      <c r="A109" s="1855">
        <f t="shared" si="1"/>
        <v>104</v>
      </c>
      <c r="B109" s="2792"/>
      <c r="C109" s="2772"/>
      <c r="D109" s="2775"/>
      <c r="E109" s="1856"/>
      <c r="F109" s="1856"/>
      <c r="G109" s="1857"/>
      <c r="H109" s="1857"/>
      <c r="I109" s="1857"/>
      <c r="J109" s="1857"/>
      <c r="K109" s="1858"/>
      <c r="L109" s="1858"/>
      <c r="M109" s="1858"/>
      <c r="N109" s="1858"/>
      <c r="O109" s="1860"/>
      <c r="P109" s="1858"/>
      <c r="Q109" s="1860"/>
      <c r="R109" s="1858"/>
      <c r="S109" s="1858"/>
      <c r="T109" s="1865"/>
      <c r="U109" s="1866"/>
      <c r="V109" s="1858"/>
      <c r="W109" s="1861"/>
    </row>
    <row r="110" spans="1:23" ht="16.5" customHeight="1">
      <c r="A110" s="1855">
        <f t="shared" si="1"/>
        <v>105</v>
      </c>
      <c r="B110" s="2792"/>
      <c r="C110" s="2772"/>
      <c r="D110" s="2775"/>
      <c r="E110" s="1856"/>
      <c r="F110" s="1856"/>
      <c r="G110" s="1857"/>
      <c r="H110" s="1857"/>
      <c r="I110" s="1857"/>
      <c r="J110" s="1857"/>
      <c r="K110" s="1858"/>
      <c r="L110" s="1858"/>
      <c r="M110" s="1858"/>
      <c r="N110" s="1858"/>
      <c r="O110" s="1860"/>
      <c r="P110" s="1858"/>
      <c r="Q110" s="1860"/>
      <c r="R110" s="1858"/>
      <c r="S110" s="1858"/>
      <c r="T110" s="1865"/>
      <c r="U110" s="1866"/>
      <c r="V110" s="1858"/>
      <c r="W110" s="1861"/>
    </row>
    <row r="111" spans="1:23" ht="16.5" customHeight="1">
      <c r="A111" s="1855">
        <f t="shared" si="1"/>
        <v>106</v>
      </c>
      <c r="B111" s="2792"/>
      <c r="C111" s="2772"/>
      <c r="D111" s="1999" t="s">
        <v>7250</v>
      </c>
      <c r="E111" s="1865"/>
      <c r="F111" s="1865"/>
      <c r="G111" s="1865"/>
      <c r="H111" s="1865"/>
      <c r="I111" s="1865"/>
      <c r="J111" s="1865"/>
      <c r="K111" s="1865"/>
      <c r="L111" s="1865"/>
      <c r="M111" s="1858">
        <f>SUM(M105:M110)</f>
        <v>0</v>
      </c>
      <c r="N111" s="1858">
        <f>SUM(N105:N110)</f>
        <v>0</v>
      </c>
      <c r="O111" s="1865"/>
      <c r="P111" s="1865"/>
      <c r="Q111" s="1865"/>
      <c r="R111" s="1865"/>
      <c r="S111" s="1858">
        <f>SUM(S105:S110)</f>
        <v>0</v>
      </c>
      <c r="T111" s="1865"/>
      <c r="U111" s="1866"/>
      <c r="V111" s="1865"/>
      <c r="W111" s="2059"/>
    </row>
    <row r="112" spans="1:23" ht="16.5" customHeight="1">
      <c r="A112" s="1855">
        <f t="shared" si="1"/>
        <v>107</v>
      </c>
      <c r="B112" s="2792"/>
      <c r="C112" s="2772"/>
      <c r="D112" s="2775" t="s">
        <v>7270</v>
      </c>
      <c r="E112" s="1856"/>
      <c r="F112" s="1856"/>
      <c r="G112" s="1857"/>
      <c r="H112" s="1857"/>
      <c r="I112" s="1857"/>
      <c r="J112" s="1857"/>
      <c r="K112" s="1858"/>
      <c r="L112" s="1858"/>
      <c r="M112" s="1858"/>
      <c r="N112" s="1858"/>
      <c r="O112" s="1860"/>
      <c r="P112" s="1858"/>
      <c r="Q112" s="1860"/>
      <c r="R112" s="1858"/>
      <c r="S112" s="1858"/>
      <c r="T112" s="1865"/>
      <c r="U112" s="1866"/>
      <c r="V112" s="1858"/>
      <c r="W112" s="1861"/>
    </row>
    <row r="113" spans="1:23" ht="16.5" customHeight="1">
      <c r="A113" s="1855">
        <f t="shared" si="1"/>
        <v>108</v>
      </c>
      <c r="B113" s="2792"/>
      <c r="C113" s="2772"/>
      <c r="D113" s="2775"/>
      <c r="E113" s="1856"/>
      <c r="F113" s="1856"/>
      <c r="G113" s="1857"/>
      <c r="H113" s="1857"/>
      <c r="I113" s="1857"/>
      <c r="J113" s="1857"/>
      <c r="K113" s="1858"/>
      <c r="L113" s="1858"/>
      <c r="M113" s="1858"/>
      <c r="N113" s="1858"/>
      <c r="O113" s="1860"/>
      <c r="P113" s="1858"/>
      <c r="Q113" s="1860"/>
      <c r="R113" s="1858"/>
      <c r="S113" s="1858"/>
      <c r="T113" s="1865"/>
      <c r="U113" s="1866"/>
      <c r="V113" s="1858"/>
      <c r="W113" s="1861"/>
    </row>
    <row r="114" spans="1:23" ht="16.5" customHeight="1">
      <c r="A114" s="1855">
        <f t="shared" si="1"/>
        <v>109</v>
      </c>
      <c r="B114" s="2792"/>
      <c r="C114" s="2772"/>
      <c r="D114" s="2775"/>
      <c r="E114" s="1856"/>
      <c r="F114" s="1856"/>
      <c r="G114" s="1857"/>
      <c r="H114" s="1857"/>
      <c r="I114" s="1857"/>
      <c r="J114" s="1857"/>
      <c r="K114" s="1858"/>
      <c r="L114" s="1858"/>
      <c r="M114" s="1858"/>
      <c r="N114" s="1858"/>
      <c r="O114" s="1860"/>
      <c r="P114" s="1858"/>
      <c r="Q114" s="1860"/>
      <c r="R114" s="1858"/>
      <c r="S114" s="1858"/>
      <c r="T114" s="1865"/>
      <c r="U114" s="1866"/>
      <c r="V114" s="1858"/>
      <c r="W114" s="1861"/>
    </row>
    <row r="115" spans="1:23" ht="16.5" customHeight="1">
      <c r="A115" s="1855">
        <f t="shared" si="1"/>
        <v>110</v>
      </c>
      <c r="B115" s="2792"/>
      <c r="C115" s="2772"/>
      <c r="D115" s="2775"/>
      <c r="E115" s="1856"/>
      <c r="F115" s="1856"/>
      <c r="G115" s="1857"/>
      <c r="H115" s="1857"/>
      <c r="I115" s="1857"/>
      <c r="J115" s="1857"/>
      <c r="K115" s="1858"/>
      <c r="L115" s="1858"/>
      <c r="M115" s="1858"/>
      <c r="N115" s="1858"/>
      <c r="O115" s="1860"/>
      <c r="P115" s="1858"/>
      <c r="Q115" s="1860"/>
      <c r="R115" s="1858"/>
      <c r="S115" s="1858"/>
      <c r="T115" s="1865"/>
      <c r="U115" s="1866"/>
      <c r="V115" s="1858"/>
      <c r="W115" s="1861"/>
    </row>
    <row r="116" spans="1:23">
      <c r="A116" s="1855">
        <f t="shared" si="1"/>
        <v>111</v>
      </c>
      <c r="B116" s="2792"/>
      <c r="C116" s="2772"/>
      <c r="D116" s="2775"/>
      <c r="E116" s="1856"/>
      <c r="F116" s="1856"/>
      <c r="G116" s="1857"/>
      <c r="H116" s="1857"/>
      <c r="I116" s="1857"/>
      <c r="J116" s="1857"/>
      <c r="K116" s="1858"/>
      <c r="L116" s="1858"/>
      <c r="M116" s="1858"/>
      <c r="N116" s="1858"/>
      <c r="O116" s="1860"/>
      <c r="P116" s="1858"/>
      <c r="Q116" s="1860"/>
      <c r="R116" s="1858"/>
      <c r="S116" s="1858"/>
      <c r="T116" s="1865"/>
      <c r="U116" s="1866"/>
      <c r="V116" s="1858"/>
      <c r="W116" s="1861"/>
    </row>
    <row r="117" spans="1:23">
      <c r="A117" s="1855">
        <f t="shared" si="1"/>
        <v>112</v>
      </c>
      <c r="B117" s="2792"/>
      <c r="C117" s="2772"/>
      <c r="D117" s="2775"/>
      <c r="E117" s="1856"/>
      <c r="F117" s="1856"/>
      <c r="G117" s="1857"/>
      <c r="H117" s="1857"/>
      <c r="I117" s="1857"/>
      <c r="J117" s="1857"/>
      <c r="K117" s="1858"/>
      <c r="L117" s="1858"/>
      <c r="M117" s="1858"/>
      <c r="N117" s="1858"/>
      <c r="O117" s="1860"/>
      <c r="P117" s="1858"/>
      <c r="Q117" s="1860"/>
      <c r="R117" s="1858"/>
      <c r="S117" s="1858"/>
      <c r="T117" s="1865"/>
      <c r="U117" s="1866"/>
      <c r="V117" s="1858"/>
      <c r="W117" s="1861"/>
    </row>
    <row r="118" spans="1:23" ht="15" thickBot="1">
      <c r="A118" s="1855">
        <f t="shared" si="1"/>
        <v>113</v>
      </c>
      <c r="B118" s="2792"/>
      <c r="C118" s="2773"/>
      <c r="D118" s="1867" t="s">
        <v>5859</v>
      </c>
      <c r="E118" s="1870"/>
      <c r="F118" s="1870"/>
      <c r="G118" s="1870"/>
      <c r="H118" s="1870"/>
      <c r="I118" s="1870"/>
      <c r="J118" s="1870"/>
      <c r="K118" s="1870"/>
      <c r="L118" s="1870"/>
      <c r="M118" s="1869">
        <f>SUM(M112:M117)</f>
        <v>0</v>
      </c>
      <c r="N118" s="1869">
        <f>SUM(N112:N117)</f>
        <v>0</v>
      </c>
      <c r="O118" s="1870"/>
      <c r="P118" s="1870"/>
      <c r="Q118" s="1870"/>
      <c r="R118" s="1870"/>
      <c r="S118" s="1869">
        <f>SUM(S112:S117)</f>
        <v>0</v>
      </c>
      <c r="T118" s="1870"/>
      <c r="U118" s="1894"/>
      <c r="V118" s="1870"/>
      <c r="W118" s="2058"/>
    </row>
    <row r="119" spans="1:23" ht="16.5" customHeight="1">
      <c r="A119" s="1855">
        <f t="shared" si="1"/>
        <v>114</v>
      </c>
      <c r="B119" s="2792"/>
      <c r="C119" s="2795" t="s">
        <v>7205</v>
      </c>
      <c r="D119" s="2798" t="s">
        <v>7271</v>
      </c>
      <c r="E119" s="1849"/>
      <c r="F119" s="1849"/>
      <c r="G119" s="1850"/>
      <c r="H119" s="1850"/>
      <c r="I119" s="1850"/>
      <c r="J119" s="1850"/>
      <c r="K119" s="1851"/>
      <c r="L119" s="1851"/>
      <c r="M119" s="1851"/>
      <c r="N119" s="1851"/>
      <c r="O119" s="1853"/>
      <c r="P119" s="1851"/>
      <c r="Q119" s="1853"/>
      <c r="R119" s="1851"/>
      <c r="S119" s="1851"/>
      <c r="T119" s="1895"/>
      <c r="U119" s="1891"/>
      <c r="V119" s="1851"/>
      <c r="W119" s="1854"/>
    </row>
    <row r="120" spans="1:23">
      <c r="A120" s="1855">
        <f t="shared" si="1"/>
        <v>115</v>
      </c>
      <c r="B120" s="2792"/>
      <c r="C120" s="2796"/>
      <c r="D120" s="2799"/>
      <c r="E120" s="1856"/>
      <c r="F120" s="1856"/>
      <c r="G120" s="1857"/>
      <c r="H120" s="1857"/>
      <c r="I120" s="1857"/>
      <c r="J120" s="1857"/>
      <c r="K120" s="1858"/>
      <c r="L120" s="1858"/>
      <c r="M120" s="1858"/>
      <c r="N120" s="1858"/>
      <c r="O120" s="1860"/>
      <c r="P120" s="1860"/>
      <c r="Q120" s="1860"/>
      <c r="R120" s="1860"/>
      <c r="S120" s="1858"/>
      <c r="T120" s="1865"/>
      <c r="U120" s="1896"/>
      <c r="V120" s="1858"/>
      <c r="W120" s="1861"/>
    </row>
    <row r="121" spans="1:23">
      <c r="A121" s="1855">
        <f t="shared" si="1"/>
        <v>116</v>
      </c>
      <c r="B121" s="2792"/>
      <c r="C121" s="2796"/>
      <c r="D121" s="2799"/>
      <c r="E121" s="1856"/>
      <c r="F121" s="1856"/>
      <c r="G121" s="1857"/>
      <c r="H121" s="1857"/>
      <c r="I121" s="1857"/>
      <c r="J121" s="1857"/>
      <c r="K121" s="1858"/>
      <c r="L121" s="1858"/>
      <c r="M121" s="1858"/>
      <c r="N121" s="1858"/>
      <c r="O121" s="1860"/>
      <c r="P121" s="1860"/>
      <c r="Q121" s="1860"/>
      <c r="R121" s="1860"/>
      <c r="S121" s="1858"/>
      <c r="T121" s="1865"/>
      <c r="U121" s="1896"/>
      <c r="V121" s="1858"/>
      <c r="W121" s="1861"/>
    </row>
    <row r="122" spans="1:23">
      <c r="A122" s="1855">
        <f t="shared" si="1"/>
        <v>117</v>
      </c>
      <c r="B122" s="2792"/>
      <c r="C122" s="2796"/>
      <c r="D122" s="2799"/>
      <c r="E122" s="1856"/>
      <c r="F122" s="1856"/>
      <c r="G122" s="1857"/>
      <c r="H122" s="1857"/>
      <c r="I122" s="1857"/>
      <c r="J122" s="1857"/>
      <c r="K122" s="1858"/>
      <c r="L122" s="1858"/>
      <c r="M122" s="1858"/>
      <c r="N122" s="1858"/>
      <c r="O122" s="1860"/>
      <c r="P122" s="1860"/>
      <c r="Q122" s="1860"/>
      <c r="R122" s="1860"/>
      <c r="S122" s="1858"/>
      <c r="T122" s="1865"/>
      <c r="U122" s="1896"/>
      <c r="V122" s="1858"/>
      <c r="W122" s="1861"/>
    </row>
    <row r="123" spans="1:23">
      <c r="A123" s="1855">
        <f t="shared" si="1"/>
        <v>118</v>
      </c>
      <c r="B123" s="2792"/>
      <c r="C123" s="2796"/>
      <c r="D123" s="2799"/>
      <c r="E123" s="1856"/>
      <c r="F123" s="1856"/>
      <c r="G123" s="1857"/>
      <c r="H123" s="1857"/>
      <c r="I123" s="1857"/>
      <c r="J123" s="1857"/>
      <c r="K123" s="1858"/>
      <c r="L123" s="1858"/>
      <c r="M123" s="1858"/>
      <c r="N123" s="1858"/>
      <c r="O123" s="1860"/>
      <c r="P123" s="1860"/>
      <c r="Q123" s="1860"/>
      <c r="R123" s="1860"/>
      <c r="S123" s="1858"/>
      <c r="T123" s="1865"/>
      <c r="U123" s="1896"/>
      <c r="V123" s="1858"/>
      <c r="W123" s="1861"/>
    </row>
    <row r="124" spans="1:23">
      <c r="A124" s="1855">
        <f t="shared" si="1"/>
        <v>119</v>
      </c>
      <c r="B124" s="2792"/>
      <c r="C124" s="2796"/>
      <c r="D124" s="2799"/>
      <c r="E124" s="1856"/>
      <c r="F124" s="1856"/>
      <c r="G124" s="1857"/>
      <c r="H124" s="1857"/>
      <c r="I124" s="1857"/>
      <c r="J124" s="1857"/>
      <c r="K124" s="1858"/>
      <c r="L124" s="1858"/>
      <c r="M124" s="1858"/>
      <c r="N124" s="1858"/>
      <c r="O124" s="1860"/>
      <c r="P124" s="1860"/>
      <c r="Q124" s="1860"/>
      <c r="R124" s="1860"/>
      <c r="S124" s="1858"/>
      <c r="T124" s="1865"/>
      <c r="U124" s="1896"/>
      <c r="V124" s="1858"/>
      <c r="W124" s="1861"/>
    </row>
    <row r="125" spans="1:23" ht="14.25">
      <c r="A125" s="1855">
        <f t="shared" si="1"/>
        <v>120</v>
      </c>
      <c r="B125" s="2792"/>
      <c r="C125" s="2796"/>
      <c r="D125" s="1873" t="s">
        <v>5859</v>
      </c>
      <c r="E125" s="1865"/>
      <c r="F125" s="1865"/>
      <c r="G125" s="1865"/>
      <c r="H125" s="1865"/>
      <c r="I125" s="1865"/>
      <c r="J125" s="1865"/>
      <c r="K125" s="1865"/>
      <c r="L125" s="1865"/>
      <c r="M125" s="1858">
        <f>SUM(M119:M124)</f>
        <v>0</v>
      </c>
      <c r="N125" s="1858">
        <f>SUM(N119:N124)</f>
        <v>0</v>
      </c>
      <c r="O125" s="1865"/>
      <c r="P125" s="1865"/>
      <c r="Q125" s="1865"/>
      <c r="R125" s="1865"/>
      <c r="S125" s="1858">
        <f>SUM(S119:S124)</f>
        <v>0</v>
      </c>
      <c r="T125" s="1865"/>
      <c r="U125" s="1896"/>
      <c r="V125" s="1865"/>
      <c r="W125" s="2059"/>
    </row>
    <row r="126" spans="1:23" ht="17.649999999999999" customHeight="1">
      <c r="A126" s="1855">
        <f t="shared" si="1"/>
        <v>121</v>
      </c>
      <c r="B126" s="2792"/>
      <c r="C126" s="2796"/>
      <c r="D126" s="2785" t="s">
        <v>7269</v>
      </c>
      <c r="E126" s="1856"/>
      <c r="F126" s="1856"/>
      <c r="G126" s="1857"/>
      <c r="H126" s="1857"/>
      <c r="I126" s="1857"/>
      <c r="J126" s="1857"/>
      <c r="K126" s="1858"/>
      <c r="L126" s="1858"/>
      <c r="M126" s="1858"/>
      <c r="N126" s="1858"/>
      <c r="O126" s="1860"/>
      <c r="P126" s="1860"/>
      <c r="Q126" s="1860"/>
      <c r="R126" s="1860"/>
      <c r="S126" s="1858"/>
      <c r="T126" s="1865"/>
      <c r="U126" s="1896"/>
      <c r="V126" s="1858"/>
      <c r="W126" s="1861"/>
    </row>
    <row r="127" spans="1:23">
      <c r="A127" s="1855">
        <f t="shared" si="1"/>
        <v>122</v>
      </c>
      <c r="B127" s="2792"/>
      <c r="C127" s="2796"/>
      <c r="D127" s="2785"/>
      <c r="E127" s="1856"/>
      <c r="F127" s="1856"/>
      <c r="G127" s="1857"/>
      <c r="H127" s="1857"/>
      <c r="I127" s="1857"/>
      <c r="J127" s="1857"/>
      <c r="K127" s="1858"/>
      <c r="L127" s="1858"/>
      <c r="M127" s="1858"/>
      <c r="N127" s="1858"/>
      <c r="O127" s="1860"/>
      <c r="P127" s="1860"/>
      <c r="Q127" s="1860"/>
      <c r="R127" s="1860"/>
      <c r="S127" s="1858"/>
      <c r="T127" s="1865"/>
      <c r="U127" s="1896"/>
      <c r="V127" s="1858"/>
      <c r="W127" s="1861"/>
    </row>
    <row r="128" spans="1:23">
      <c r="A128" s="1855">
        <f t="shared" si="1"/>
        <v>123</v>
      </c>
      <c r="B128" s="2792"/>
      <c r="C128" s="2796"/>
      <c r="D128" s="2785"/>
      <c r="E128" s="1856"/>
      <c r="F128" s="1856"/>
      <c r="G128" s="1857"/>
      <c r="H128" s="1857"/>
      <c r="I128" s="1857"/>
      <c r="J128" s="1857"/>
      <c r="K128" s="1858"/>
      <c r="L128" s="1858"/>
      <c r="M128" s="1858"/>
      <c r="N128" s="1858"/>
      <c r="O128" s="1860"/>
      <c r="P128" s="1860"/>
      <c r="Q128" s="1860"/>
      <c r="R128" s="1860"/>
      <c r="S128" s="1858"/>
      <c r="T128" s="1865"/>
      <c r="U128" s="1896"/>
      <c r="V128" s="1858"/>
      <c r="W128" s="1861"/>
    </row>
    <row r="129" spans="1:23">
      <c r="A129" s="1855">
        <f t="shared" si="1"/>
        <v>124</v>
      </c>
      <c r="B129" s="2792"/>
      <c r="C129" s="2796"/>
      <c r="D129" s="2785"/>
      <c r="E129" s="1856"/>
      <c r="F129" s="1856"/>
      <c r="G129" s="1857"/>
      <c r="H129" s="1857"/>
      <c r="I129" s="1857"/>
      <c r="J129" s="1857"/>
      <c r="K129" s="1858"/>
      <c r="L129" s="1858"/>
      <c r="M129" s="1858"/>
      <c r="N129" s="1858"/>
      <c r="O129" s="1860"/>
      <c r="P129" s="1860"/>
      <c r="Q129" s="1860"/>
      <c r="R129" s="1860"/>
      <c r="S129" s="1858"/>
      <c r="T129" s="1865"/>
      <c r="U129" s="1896"/>
      <c r="V129" s="1858"/>
      <c r="W129" s="1861"/>
    </row>
    <row r="130" spans="1:23">
      <c r="A130" s="1855">
        <f t="shared" si="1"/>
        <v>125</v>
      </c>
      <c r="B130" s="2792"/>
      <c r="C130" s="2796"/>
      <c r="D130" s="2785"/>
      <c r="E130" s="1856"/>
      <c r="F130" s="1856"/>
      <c r="G130" s="1857"/>
      <c r="H130" s="1857"/>
      <c r="I130" s="1857"/>
      <c r="J130" s="1857"/>
      <c r="K130" s="1858"/>
      <c r="L130" s="1858"/>
      <c r="M130" s="1858"/>
      <c r="N130" s="1858"/>
      <c r="O130" s="1860"/>
      <c r="P130" s="1860"/>
      <c r="Q130" s="1860"/>
      <c r="R130" s="1860"/>
      <c r="S130" s="1858"/>
      <c r="T130" s="1865"/>
      <c r="U130" s="1896"/>
      <c r="V130" s="1858"/>
      <c r="W130" s="1861"/>
    </row>
    <row r="131" spans="1:23">
      <c r="A131" s="1855">
        <f t="shared" si="1"/>
        <v>126</v>
      </c>
      <c r="B131" s="2792"/>
      <c r="C131" s="2796"/>
      <c r="D131" s="2785"/>
      <c r="E131" s="1856"/>
      <c r="F131" s="1856"/>
      <c r="G131" s="1857"/>
      <c r="H131" s="1857"/>
      <c r="I131" s="1857"/>
      <c r="J131" s="1857"/>
      <c r="K131" s="1858"/>
      <c r="L131" s="1858"/>
      <c r="M131" s="1858"/>
      <c r="N131" s="1858"/>
      <c r="O131" s="1860"/>
      <c r="P131" s="1860"/>
      <c r="Q131" s="1860"/>
      <c r="R131" s="1860"/>
      <c r="S131" s="1858"/>
      <c r="T131" s="1865"/>
      <c r="U131" s="1896"/>
      <c r="V131" s="1858"/>
      <c r="W131" s="1861"/>
    </row>
    <row r="132" spans="1:23" ht="16.5">
      <c r="A132" s="1855">
        <f t="shared" si="1"/>
        <v>127</v>
      </c>
      <c r="B132" s="2792"/>
      <c r="C132" s="2796"/>
      <c r="D132" s="1999" t="s">
        <v>7250</v>
      </c>
      <c r="E132" s="1865"/>
      <c r="F132" s="1865"/>
      <c r="G132" s="1865"/>
      <c r="H132" s="1865"/>
      <c r="I132" s="1865"/>
      <c r="J132" s="1865"/>
      <c r="K132" s="1865"/>
      <c r="L132" s="1865"/>
      <c r="M132" s="1858">
        <f>SUM(M126:M131)</f>
        <v>0</v>
      </c>
      <c r="N132" s="1858">
        <f>SUM(N126:N131)</f>
        <v>0</v>
      </c>
      <c r="O132" s="1865"/>
      <c r="P132" s="1865"/>
      <c r="Q132" s="1865"/>
      <c r="R132" s="1865"/>
      <c r="S132" s="1858">
        <f>SUM(S126:S131)</f>
        <v>0</v>
      </c>
      <c r="T132" s="1865"/>
      <c r="U132" s="1896"/>
      <c r="V132" s="1865"/>
      <c r="W132" s="2059"/>
    </row>
    <row r="133" spans="1:23" ht="16.5" customHeight="1">
      <c r="A133" s="1855">
        <f t="shared" si="1"/>
        <v>128</v>
      </c>
      <c r="B133" s="2792"/>
      <c r="C133" s="2796"/>
      <c r="D133" s="2785" t="s">
        <v>7270</v>
      </c>
      <c r="E133" s="1856"/>
      <c r="F133" s="1856"/>
      <c r="G133" s="1857"/>
      <c r="H133" s="1857"/>
      <c r="I133" s="1857"/>
      <c r="J133" s="1857"/>
      <c r="K133" s="1858"/>
      <c r="L133" s="1858"/>
      <c r="M133" s="1858"/>
      <c r="N133" s="1858"/>
      <c r="O133" s="1860"/>
      <c r="P133" s="1860"/>
      <c r="Q133" s="1860"/>
      <c r="R133" s="1860"/>
      <c r="S133" s="1858"/>
      <c r="T133" s="1865"/>
      <c r="U133" s="1896"/>
      <c r="V133" s="1858"/>
      <c r="W133" s="1861"/>
    </row>
    <row r="134" spans="1:23" ht="15.75" customHeight="1">
      <c r="A134" s="1855">
        <f t="shared" si="1"/>
        <v>129</v>
      </c>
      <c r="B134" s="2792"/>
      <c r="C134" s="2796"/>
      <c r="D134" s="2785"/>
      <c r="E134" s="1856"/>
      <c r="F134" s="1856"/>
      <c r="G134" s="1857"/>
      <c r="H134" s="1857"/>
      <c r="I134" s="1857"/>
      <c r="J134" s="1857"/>
      <c r="K134" s="1858"/>
      <c r="L134" s="1858"/>
      <c r="M134" s="1858"/>
      <c r="N134" s="1858"/>
      <c r="O134" s="1860"/>
      <c r="P134" s="1858"/>
      <c r="Q134" s="1860"/>
      <c r="R134" s="1858"/>
      <c r="S134" s="1858"/>
      <c r="T134" s="1865"/>
      <c r="U134" s="1866"/>
      <c r="V134" s="1858"/>
      <c r="W134" s="1861"/>
    </row>
    <row r="135" spans="1:23" ht="15.75" customHeight="1">
      <c r="A135" s="1855">
        <f t="shared" si="1"/>
        <v>130</v>
      </c>
      <c r="B135" s="2792"/>
      <c r="C135" s="2796"/>
      <c r="D135" s="2785"/>
      <c r="E135" s="1856"/>
      <c r="F135" s="1856"/>
      <c r="G135" s="1857"/>
      <c r="H135" s="1857"/>
      <c r="I135" s="1857"/>
      <c r="J135" s="1857"/>
      <c r="K135" s="1858"/>
      <c r="L135" s="1858"/>
      <c r="M135" s="1858"/>
      <c r="N135" s="1858"/>
      <c r="O135" s="1860"/>
      <c r="P135" s="1858"/>
      <c r="Q135" s="1860"/>
      <c r="R135" s="1858"/>
      <c r="S135" s="1858"/>
      <c r="T135" s="1865"/>
      <c r="U135" s="1866"/>
      <c r="V135" s="1858"/>
      <c r="W135" s="1861"/>
    </row>
    <row r="136" spans="1:23" ht="16.5" customHeight="1">
      <c r="A136" s="1855">
        <f t="shared" ref="A136:A162" si="2">A135+1</f>
        <v>131</v>
      </c>
      <c r="B136" s="2792"/>
      <c r="C136" s="2796"/>
      <c r="D136" s="2785"/>
      <c r="E136" s="1856"/>
      <c r="F136" s="1856"/>
      <c r="G136" s="1857"/>
      <c r="H136" s="1857"/>
      <c r="I136" s="1857"/>
      <c r="J136" s="1857"/>
      <c r="K136" s="1858"/>
      <c r="L136" s="1858"/>
      <c r="M136" s="1858"/>
      <c r="N136" s="1858"/>
      <c r="O136" s="1860"/>
      <c r="P136" s="1858"/>
      <c r="Q136" s="1860"/>
      <c r="R136" s="1858"/>
      <c r="S136" s="1858"/>
      <c r="T136" s="1865"/>
      <c r="U136" s="1866"/>
      <c r="V136" s="1858"/>
      <c r="W136" s="1861"/>
    </row>
    <row r="137" spans="1:23">
      <c r="A137" s="1855">
        <f t="shared" si="2"/>
        <v>132</v>
      </c>
      <c r="B137" s="2792"/>
      <c r="C137" s="2796"/>
      <c r="D137" s="2785"/>
      <c r="E137" s="1856"/>
      <c r="F137" s="1856"/>
      <c r="G137" s="1857"/>
      <c r="H137" s="1857"/>
      <c r="I137" s="1857"/>
      <c r="J137" s="1857"/>
      <c r="K137" s="1858"/>
      <c r="L137" s="1858"/>
      <c r="M137" s="1858"/>
      <c r="N137" s="1858"/>
      <c r="O137" s="1860"/>
      <c r="P137" s="1858"/>
      <c r="Q137" s="1860"/>
      <c r="R137" s="1858"/>
      <c r="S137" s="1858"/>
      <c r="T137" s="1865"/>
      <c r="U137" s="1866"/>
      <c r="V137" s="1858"/>
      <c r="W137" s="1861"/>
    </row>
    <row r="138" spans="1:23">
      <c r="A138" s="1855">
        <f t="shared" si="2"/>
        <v>133</v>
      </c>
      <c r="B138" s="2792"/>
      <c r="C138" s="2796"/>
      <c r="D138" s="2785"/>
      <c r="E138" s="1856"/>
      <c r="F138" s="1856"/>
      <c r="G138" s="1857"/>
      <c r="H138" s="1857"/>
      <c r="I138" s="1857"/>
      <c r="J138" s="1857"/>
      <c r="K138" s="1858"/>
      <c r="L138" s="1858"/>
      <c r="M138" s="1858"/>
      <c r="N138" s="1858"/>
      <c r="O138" s="1860"/>
      <c r="P138" s="1858"/>
      <c r="Q138" s="1860"/>
      <c r="R138" s="1858"/>
      <c r="S138" s="1858"/>
      <c r="T138" s="1865"/>
      <c r="U138" s="1866"/>
      <c r="V138" s="1858"/>
      <c r="W138" s="1861"/>
    </row>
    <row r="139" spans="1:23" ht="15" thickBot="1">
      <c r="A139" s="1855">
        <f t="shared" si="2"/>
        <v>134</v>
      </c>
      <c r="B139" s="2792"/>
      <c r="C139" s="2797"/>
      <c r="D139" s="1867" t="s">
        <v>5859</v>
      </c>
      <c r="E139" s="1870"/>
      <c r="F139" s="1870"/>
      <c r="G139" s="1870"/>
      <c r="H139" s="1870"/>
      <c r="I139" s="1870"/>
      <c r="J139" s="1870"/>
      <c r="K139" s="1870"/>
      <c r="L139" s="1870"/>
      <c r="M139" s="1869">
        <f>SUM(M133:M138)</f>
        <v>0</v>
      </c>
      <c r="N139" s="1869">
        <f>SUM(N133:N138)</f>
        <v>0</v>
      </c>
      <c r="O139" s="1870"/>
      <c r="P139" s="1870"/>
      <c r="Q139" s="1870"/>
      <c r="R139" s="1870"/>
      <c r="S139" s="1869">
        <f>SUM(S133:S138)</f>
        <v>0</v>
      </c>
      <c r="T139" s="1870"/>
      <c r="U139" s="1894"/>
      <c r="V139" s="1870"/>
      <c r="W139" s="2058"/>
    </row>
    <row r="140" spans="1:23" ht="16.5" customHeight="1">
      <c r="A140" s="1855">
        <f t="shared" si="2"/>
        <v>135</v>
      </c>
      <c r="B140" s="2792"/>
      <c r="C140" s="2771" t="s">
        <v>7206</v>
      </c>
      <c r="D140" s="2754" t="s">
        <v>7271</v>
      </c>
      <c r="E140" s="1849"/>
      <c r="F140" s="1849"/>
      <c r="G140" s="1850"/>
      <c r="H140" s="1850"/>
      <c r="I140" s="1850"/>
      <c r="J140" s="1850"/>
      <c r="K140" s="1851"/>
      <c r="L140" s="1851"/>
      <c r="M140" s="1851"/>
      <c r="N140" s="1851"/>
      <c r="O140" s="1853"/>
      <c r="P140" s="1851"/>
      <c r="Q140" s="1853"/>
      <c r="R140" s="1851"/>
      <c r="S140" s="1851"/>
      <c r="T140" s="1890"/>
      <c r="U140" s="1891"/>
      <c r="V140" s="1851"/>
      <c r="W140" s="1854"/>
    </row>
    <row r="141" spans="1:23">
      <c r="A141" s="1855">
        <f t="shared" si="2"/>
        <v>136</v>
      </c>
      <c r="B141" s="2792"/>
      <c r="C141" s="2772"/>
      <c r="D141" s="2755"/>
      <c r="E141" s="1856"/>
      <c r="F141" s="1856"/>
      <c r="G141" s="1857"/>
      <c r="H141" s="1857"/>
      <c r="I141" s="1857"/>
      <c r="J141" s="1857"/>
      <c r="K141" s="1858"/>
      <c r="L141" s="1858"/>
      <c r="M141" s="1858"/>
      <c r="N141" s="1858"/>
      <c r="O141" s="1860"/>
      <c r="P141" s="1858"/>
      <c r="Q141" s="1860"/>
      <c r="R141" s="1858"/>
      <c r="S141" s="1858"/>
      <c r="T141" s="1896"/>
      <c r="U141" s="1866"/>
      <c r="V141" s="1858"/>
      <c r="W141" s="1861"/>
    </row>
    <row r="142" spans="1:23">
      <c r="A142" s="1855">
        <f t="shared" si="2"/>
        <v>137</v>
      </c>
      <c r="B142" s="2792"/>
      <c r="C142" s="2772"/>
      <c r="D142" s="2755"/>
      <c r="E142" s="1856"/>
      <c r="F142" s="1856"/>
      <c r="G142" s="1857"/>
      <c r="H142" s="1857"/>
      <c r="I142" s="1857"/>
      <c r="J142" s="1857"/>
      <c r="K142" s="1858"/>
      <c r="L142" s="1858"/>
      <c r="M142" s="1858"/>
      <c r="N142" s="1858"/>
      <c r="O142" s="1860"/>
      <c r="P142" s="1858"/>
      <c r="Q142" s="1860"/>
      <c r="R142" s="1858"/>
      <c r="S142" s="1858"/>
      <c r="T142" s="1896"/>
      <c r="U142" s="1866"/>
      <c r="V142" s="1858"/>
      <c r="W142" s="1861"/>
    </row>
    <row r="143" spans="1:23">
      <c r="A143" s="1855">
        <f t="shared" si="2"/>
        <v>138</v>
      </c>
      <c r="B143" s="2792"/>
      <c r="C143" s="2772"/>
      <c r="D143" s="2755"/>
      <c r="E143" s="1856"/>
      <c r="F143" s="1856"/>
      <c r="G143" s="1857"/>
      <c r="H143" s="1857"/>
      <c r="I143" s="1857"/>
      <c r="J143" s="1857"/>
      <c r="K143" s="1858"/>
      <c r="L143" s="1858"/>
      <c r="M143" s="1858"/>
      <c r="N143" s="1858"/>
      <c r="O143" s="1860"/>
      <c r="P143" s="1858"/>
      <c r="Q143" s="1860"/>
      <c r="R143" s="1858"/>
      <c r="S143" s="1858"/>
      <c r="T143" s="1896"/>
      <c r="U143" s="1866"/>
      <c r="V143" s="1858"/>
      <c r="W143" s="1861"/>
    </row>
    <row r="144" spans="1:23">
      <c r="A144" s="1855">
        <f t="shared" si="2"/>
        <v>139</v>
      </c>
      <c r="B144" s="2792"/>
      <c r="C144" s="2772"/>
      <c r="D144" s="2755"/>
      <c r="E144" s="1856"/>
      <c r="F144" s="1856"/>
      <c r="G144" s="1857"/>
      <c r="H144" s="1857"/>
      <c r="I144" s="1857"/>
      <c r="J144" s="1857"/>
      <c r="K144" s="1858"/>
      <c r="L144" s="1858"/>
      <c r="M144" s="1858"/>
      <c r="N144" s="1858"/>
      <c r="O144" s="1860"/>
      <c r="P144" s="1858"/>
      <c r="Q144" s="1860"/>
      <c r="R144" s="1858"/>
      <c r="S144" s="1858"/>
      <c r="T144" s="1896"/>
      <c r="U144" s="1866"/>
      <c r="V144" s="1858"/>
      <c r="W144" s="1861"/>
    </row>
    <row r="145" spans="1:23">
      <c r="A145" s="1855">
        <f t="shared" si="2"/>
        <v>140</v>
      </c>
      <c r="B145" s="2792"/>
      <c r="C145" s="2772"/>
      <c r="D145" s="2755"/>
      <c r="E145" s="1856"/>
      <c r="F145" s="1856"/>
      <c r="G145" s="1857"/>
      <c r="H145" s="1857"/>
      <c r="I145" s="1857"/>
      <c r="J145" s="1857"/>
      <c r="K145" s="1858"/>
      <c r="L145" s="1858"/>
      <c r="M145" s="1858"/>
      <c r="N145" s="1858"/>
      <c r="O145" s="1860"/>
      <c r="P145" s="1858"/>
      <c r="Q145" s="1860"/>
      <c r="R145" s="1858"/>
      <c r="S145" s="1858"/>
      <c r="T145" s="1896"/>
      <c r="U145" s="1866"/>
      <c r="V145" s="1858"/>
      <c r="W145" s="1861"/>
    </row>
    <row r="146" spans="1:23" ht="14.25">
      <c r="A146" s="1855">
        <f t="shared" si="2"/>
        <v>141</v>
      </c>
      <c r="B146" s="2792"/>
      <c r="C146" s="2772"/>
      <c r="D146" s="1873" t="s">
        <v>5859</v>
      </c>
      <c r="E146" s="1865"/>
      <c r="F146" s="1865"/>
      <c r="G146" s="1865"/>
      <c r="H146" s="1865"/>
      <c r="I146" s="1865"/>
      <c r="J146" s="1865"/>
      <c r="K146" s="1865"/>
      <c r="L146" s="1865"/>
      <c r="M146" s="1858">
        <f>SUM(M140:M145)</f>
        <v>0</v>
      </c>
      <c r="N146" s="1858">
        <f>SUM(N140:N145)</f>
        <v>0</v>
      </c>
      <c r="O146" s="1865"/>
      <c r="P146" s="1865"/>
      <c r="Q146" s="1865"/>
      <c r="R146" s="1865"/>
      <c r="S146" s="1858">
        <f>SUM(S140:S145)</f>
        <v>0</v>
      </c>
      <c r="T146" s="1896"/>
      <c r="U146" s="1866"/>
      <c r="V146" s="1865"/>
      <c r="W146" s="2059"/>
    </row>
    <row r="147" spans="1:23" ht="16.5" customHeight="1">
      <c r="A147" s="1855">
        <f t="shared" si="2"/>
        <v>142</v>
      </c>
      <c r="B147" s="2792"/>
      <c r="C147" s="2772"/>
      <c r="D147" s="2785" t="s">
        <v>7269</v>
      </c>
      <c r="E147" s="1856"/>
      <c r="F147" s="1856"/>
      <c r="G147" s="1857"/>
      <c r="H147" s="1857"/>
      <c r="I147" s="1857"/>
      <c r="J147" s="1857"/>
      <c r="K147" s="1858"/>
      <c r="L147" s="1858"/>
      <c r="M147" s="1858"/>
      <c r="N147" s="1858"/>
      <c r="O147" s="1860"/>
      <c r="P147" s="1858"/>
      <c r="Q147" s="1860"/>
      <c r="R147" s="1858"/>
      <c r="S147" s="1858"/>
      <c r="T147" s="1896"/>
      <c r="U147" s="1866"/>
      <c r="V147" s="1858"/>
      <c r="W147" s="1861"/>
    </row>
    <row r="148" spans="1:23">
      <c r="A148" s="1855">
        <f t="shared" si="2"/>
        <v>143</v>
      </c>
      <c r="B148" s="2792"/>
      <c r="C148" s="2772"/>
      <c r="D148" s="2785"/>
      <c r="E148" s="1856"/>
      <c r="F148" s="1856"/>
      <c r="G148" s="1857"/>
      <c r="H148" s="1857"/>
      <c r="I148" s="1857"/>
      <c r="J148" s="1857"/>
      <c r="K148" s="1858"/>
      <c r="L148" s="1858"/>
      <c r="M148" s="1858"/>
      <c r="N148" s="1858"/>
      <c r="O148" s="1860"/>
      <c r="P148" s="1858"/>
      <c r="Q148" s="1860"/>
      <c r="R148" s="1858"/>
      <c r="S148" s="1858"/>
      <c r="T148" s="1896"/>
      <c r="U148" s="1866"/>
      <c r="V148" s="1858"/>
      <c r="W148" s="1861"/>
    </row>
    <row r="149" spans="1:23">
      <c r="A149" s="1855">
        <f t="shared" si="2"/>
        <v>144</v>
      </c>
      <c r="B149" s="2792"/>
      <c r="C149" s="2772"/>
      <c r="D149" s="2785"/>
      <c r="E149" s="1856"/>
      <c r="F149" s="1856"/>
      <c r="G149" s="1857"/>
      <c r="H149" s="1857"/>
      <c r="I149" s="1857"/>
      <c r="J149" s="1857"/>
      <c r="K149" s="1858"/>
      <c r="L149" s="1858"/>
      <c r="M149" s="1858"/>
      <c r="N149" s="1858"/>
      <c r="O149" s="1860"/>
      <c r="P149" s="1858"/>
      <c r="Q149" s="1860"/>
      <c r="R149" s="1858"/>
      <c r="S149" s="1858"/>
      <c r="T149" s="1896"/>
      <c r="U149" s="1866"/>
      <c r="V149" s="1858"/>
      <c r="W149" s="1861"/>
    </row>
    <row r="150" spans="1:23">
      <c r="A150" s="1855">
        <f t="shared" si="2"/>
        <v>145</v>
      </c>
      <c r="B150" s="2792"/>
      <c r="C150" s="2772"/>
      <c r="D150" s="2785"/>
      <c r="E150" s="1856"/>
      <c r="F150" s="1856"/>
      <c r="G150" s="1857"/>
      <c r="H150" s="1857"/>
      <c r="I150" s="1857"/>
      <c r="J150" s="1857"/>
      <c r="K150" s="1858"/>
      <c r="L150" s="1858"/>
      <c r="M150" s="1858"/>
      <c r="N150" s="1858"/>
      <c r="O150" s="1860"/>
      <c r="P150" s="1858"/>
      <c r="Q150" s="1860"/>
      <c r="R150" s="1858"/>
      <c r="S150" s="1858"/>
      <c r="T150" s="1896"/>
      <c r="U150" s="1866"/>
      <c r="V150" s="1858"/>
      <c r="W150" s="1861"/>
    </row>
    <row r="151" spans="1:23">
      <c r="A151" s="1855">
        <f t="shared" si="2"/>
        <v>146</v>
      </c>
      <c r="B151" s="2792"/>
      <c r="C151" s="2772"/>
      <c r="D151" s="2785"/>
      <c r="E151" s="1856"/>
      <c r="F151" s="1856"/>
      <c r="G151" s="1857"/>
      <c r="H151" s="1857"/>
      <c r="I151" s="1857"/>
      <c r="J151" s="1857"/>
      <c r="K151" s="1858"/>
      <c r="L151" s="1858"/>
      <c r="M151" s="1858"/>
      <c r="N151" s="1858"/>
      <c r="O151" s="1860"/>
      <c r="P151" s="1858"/>
      <c r="Q151" s="1860"/>
      <c r="R151" s="1858"/>
      <c r="S151" s="1858"/>
      <c r="T151" s="1896"/>
      <c r="U151" s="1866"/>
      <c r="V151" s="1858"/>
      <c r="W151" s="1861"/>
    </row>
    <row r="152" spans="1:23">
      <c r="A152" s="1855">
        <f t="shared" si="2"/>
        <v>147</v>
      </c>
      <c r="B152" s="2792"/>
      <c r="C152" s="2772"/>
      <c r="D152" s="2785"/>
      <c r="E152" s="1856"/>
      <c r="F152" s="1856"/>
      <c r="G152" s="1857"/>
      <c r="H152" s="1857"/>
      <c r="I152" s="1857"/>
      <c r="J152" s="1857"/>
      <c r="K152" s="1858"/>
      <c r="L152" s="1858"/>
      <c r="M152" s="1858"/>
      <c r="N152" s="1858"/>
      <c r="O152" s="1860"/>
      <c r="P152" s="1858"/>
      <c r="Q152" s="1860"/>
      <c r="R152" s="1858"/>
      <c r="S152" s="1858"/>
      <c r="T152" s="1896"/>
      <c r="U152" s="1866"/>
      <c r="V152" s="1858"/>
      <c r="W152" s="1861"/>
    </row>
    <row r="153" spans="1:23" ht="16.5">
      <c r="A153" s="1855">
        <f t="shared" si="2"/>
        <v>148</v>
      </c>
      <c r="B153" s="2792"/>
      <c r="C153" s="2772"/>
      <c r="D153" s="2063" t="s">
        <v>7250</v>
      </c>
      <c r="E153" s="1865"/>
      <c r="F153" s="1865"/>
      <c r="G153" s="1865"/>
      <c r="H153" s="1865"/>
      <c r="I153" s="1865"/>
      <c r="J153" s="1865"/>
      <c r="K153" s="1865"/>
      <c r="L153" s="1865"/>
      <c r="M153" s="1858">
        <f>SUM(M147:M152)</f>
        <v>0</v>
      </c>
      <c r="N153" s="1858">
        <f>SUM(N147:N152)</f>
        <v>0</v>
      </c>
      <c r="O153" s="1865"/>
      <c r="P153" s="1865"/>
      <c r="Q153" s="1865"/>
      <c r="R153" s="1865"/>
      <c r="S153" s="1858">
        <f>SUM(S147:S152)</f>
        <v>0</v>
      </c>
      <c r="T153" s="1896"/>
      <c r="U153" s="1866"/>
      <c r="V153" s="1865"/>
      <c r="W153" s="2059"/>
    </row>
    <row r="154" spans="1:23" ht="16.5" customHeight="1">
      <c r="A154" s="1855">
        <f t="shared" si="2"/>
        <v>149</v>
      </c>
      <c r="B154" s="2792"/>
      <c r="C154" s="2772"/>
      <c r="D154" s="2785" t="s">
        <v>7270</v>
      </c>
      <c r="E154" s="1856"/>
      <c r="F154" s="1856"/>
      <c r="G154" s="1857"/>
      <c r="H154" s="1857"/>
      <c r="I154" s="1857"/>
      <c r="J154" s="1857"/>
      <c r="K154" s="1858"/>
      <c r="L154" s="1858"/>
      <c r="M154" s="1858"/>
      <c r="N154" s="1858"/>
      <c r="O154" s="1860"/>
      <c r="P154" s="1858"/>
      <c r="Q154" s="1860"/>
      <c r="R154" s="1858"/>
      <c r="S154" s="1858"/>
      <c r="T154" s="1896"/>
      <c r="U154" s="1866"/>
      <c r="V154" s="1858"/>
      <c r="W154" s="1861"/>
    </row>
    <row r="155" spans="1:23">
      <c r="A155" s="1855">
        <f t="shared" si="2"/>
        <v>150</v>
      </c>
      <c r="B155" s="2792"/>
      <c r="C155" s="2772"/>
      <c r="D155" s="2785"/>
      <c r="E155" s="1856"/>
      <c r="F155" s="1856"/>
      <c r="G155" s="1857"/>
      <c r="H155" s="1857"/>
      <c r="I155" s="1857"/>
      <c r="J155" s="1857"/>
      <c r="K155" s="1858"/>
      <c r="L155" s="1858"/>
      <c r="M155" s="1858"/>
      <c r="N155" s="1858"/>
      <c r="O155" s="1860"/>
      <c r="P155" s="1858"/>
      <c r="Q155" s="1860"/>
      <c r="R155" s="1858"/>
      <c r="S155" s="1858"/>
      <c r="T155" s="1896"/>
      <c r="U155" s="1866"/>
      <c r="V155" s="1858"/>
      <c r="W155" s="1861"/>
    </row>
    <row r="156" spans="1:23">
      <c r="A156" s="1855">
        <f t="shared" si="2"/>
        <v>151</v>
      </c>
      <c r="B156" s="2792"/>
      <c r="C156" s="2772"/>
      <c r="D156" s="2785"/>
      <c r="E156" s="1856"/>
      <c r="F156" s="1856"/>
      <c r="G156" s="1857"/>
      <c r="H156" s="1857"/>
      <c r="I156" s="1857"/>
      <c r="J156" s="1857"/>
      <c r="K156" s="1858"/>
      <c r="L156" s="1858"/>
      <c r="M156" s="1858"/>
      <c r="N156" s="1858"/>
      <c r="O156" s="1860"/>
      <c r="P156" s="1858"/>
      <c r="Q156" s="1860"/>
      <c r="R156" s="1858"/>
      <c r="S156" s="1858"/>
      <c r="T156" s="1896"/>
      <c r="U156" s="1866"/>
      <c r="V156" s="1858"/>
      <c r="W156" s="1861"/>
    </row>
    <row r="157" spans="1:23">
      <c r="A157" s="1855">
        <f t="shared" si="2"/>
        <v>152</v>
      </c>
      <c r="B157" s="2792"/>
      <c r="C157" s="2772"/>
      <c r="D157" s="2785"/>
      <c r="E157" s="1856"/>
      <c r="F157" s="1856"/>
      <c r="G157" s="1857"/>
      <c r="H157" s="1857"/>
      <c r="I157" s="1857"/>
      <c r="J157" s="1857"/>
      <c r="K157" s="1858"/>
      <c r="L157" s="1858"/>
      <c r="M157" s="1858"/>
      <c r="N157" s="1858"/>
      <c r="O157" s="1860"/>
      <c r="P157" s="1858"/>
      <c r="Q157" s="1860"/>
      <c r="R157" s="1858"/>
      <c r="S157" s="1858"/>
      <c r="T157" s="1896"/>
      <c r="U157" s="1866"/>
      <c r="V157" s="1858"/>
      <c r="W157" s="1861"/>
    </row>
    <row r="158" spans="1:23">
      <c r="A158" s="1855">
        <f t="shared" si="2"/>
        <v>153</v>
      </c>
      <c r="B158" s="2792"/>
      <c r="C158" s="2772"/>
      <c r="D158" s="2785"/>
      <c r="E158" s="1856"/>
      <c r="F158" s="1856"/>
      <c r="G158" s="1857"/>
      <c r="H158" s="1857"/>
      <c r="I158" s="1857"/>
      <c r="J158" s="1857"/>
      <c r="K158" s="1858"/>
      <c r="L158" s="1858"/>
      <c r="M158" s="1858"/>
      <c r="N158" s="1858"/>
      <c r="O158" s="1860"/>
      <c r="P158" s="1858"/>
      <c r="Q158" s="1860"/>
      <c r="R158" s="1858"/>
      <c r="S158" s="1858"/>
      <c r="T158" s="1896"/>
      <c r="U158" s="1866"/>
      <c r="V158" s="1858"/>
      <c r="W158" s="1861"/>
    </row>
    <row r="159" spans="1:23">
      <c r="A159" s="1855">
        <f t="shared" si="2"/>
        <v>154</v>
      </c>
      <c r="B159" s="2792"/>
      <c r="C159" s="2772"/>
      <c r="D159" s="2785"/>
      <c r="E159" s="1856"/>
      <c r="F159" s="1856"/>
      <c r="G159" s="1857"/>
      <c r="H159" s="1857"/>
      <c r="I159" s="1857"/>
      <c r="J159" s="1857"/>
      <c r="K159" s="1858"/>
      <c r="L159" s="1858"/>
      <c r="M159" s="1858"/>
      <c r="N159" s="1858"/>
      <c r="O159" s="1860"/>
      <c r="P159" s="1858"/>
      <c r="Q159" s="1860"/>
      <c r="R159" s="1858"/>
      <c r="S159" s="1858"/>
      <c r="T159" s="1896"/>
      <c r="U159" s="1866"/>
      <c r="V159" s="1858"/>
      <c r="W159" s="1861"/>
    </row>
    <row r="160" spans="1:23" ht="15" thickBot="1">
      <c r="A160" s="1855">
        <f t="shared" si="2"/>
        <v>155</v>
      </c>
      <c r="B160" s="2792"/>
      <c r="C160" s="2773"/>
      <c r="D160" s="1867" t="s">
        <v>5859</v>
      </c>
      <c r="E160" s="1870"/>
      <c r="F160" s="1870"/>
      <c r="G160" s="1870"/>
      <c r="H160" s="1870"/>
      <c r="I160" s="1870"/>
      <c r="J160" s="1870"/>
      <c r="K160" s="1870"/>
      <c r="L160" s="1870"/>
      <c r="M160" s="1869">
        <f>SUM(M154:M159)</f>
        <v>0</v>
      </c>
      <c r="N160" s="1869">
        <f>SUM(N154:N159)</f>
        <v>0</v>
      </c>
      <c r="O160" s="1870"/>
      <c r="P160" s="1870"/>
      <c r="Q160" s="1870"/>
      <c r="R160" s="1870"/>
      <c r="S160" s="1869">
        <f>SUM(S154:S159)</f>
        <v>0</v>
      </c>
      <c r="T160" s="2064"/>
      <c r="U160" s="1894"/>
      <c r="V160" s="1870"/>
      <c r="W160" s="2058"/>
    </row>
    <row r="161" spans="1:23" ht="14.25" thickBot="1">
      <c r="A161" s="1855">
        <f t="shared" si="2"/>
        <v>156</v>
      </c>
      <c r="B161" s="2811" t="s">
        <v>7236</v>
      </c>
      <c r="C161" s="2812"/>
      <c r="D161" s="2812"/>
      <c r="E161" s="1906"/>
      <c r="F161" s="1906"/>
      <c r="G161" s="1907"/>
      <c r="H161" s="1907"/>
      <c r="I161" s="1907"/>
      <c r="J161" s="1907"/>
      <c r="K161" s="1908"/>
      <c r="L161" s="1908"/>
      <c r="M161" s="1909">
        <f>M111+M118+M125+M132+M139+M146+M153+M160</f>
        <v>0</v>
      </c>
      <c r="N161" s="1909">
        <f>N111+N118+N125+N132+N139+N146+N153+N160</f>
        <v>0</v>
      </c>
      <c r="O161" s="1908"/>
      <c r="P161" s="1908"/>
      <c r="Q161" s="1908"/>
      <c r="R161" s="1908"/>
      <c r="S161" s="1909">
        <f>S111+S118+S125+S132+S139+S146+S153+S160</f>
        <v>0</v>
      </c>
      <c r="T161" s="1910"/>
      <c r="U161" s="1911"/>
      <c r="V161" s="1908"/>
      <c r="W161" s="2062"/>
    </row>
    <row r="162" spans="1:23" ht="15" thickBot="1">
      <c r="A162" s="1855">
        <f t="shared" si="2"/>
        <v>157</v>
      </c>
      <c r="B162" s="2802" t="s">
        <v>5860</v>
      </c>
      <c r="C162" s="2803"/>
      <c r="D162" s="2803"/>
      <c r="E162" s="1906"/>
      <c r="F162" s="1906"/>
      <c r="G162" s="1907"/>
      <c r="H162" s="1907"/>
      <c r="I162" s="1907"/>
      <c r="J162" s="1907"/>
      <c r="K162" s="1908"/>
      <c r="L162" s="1908"/>
      <c r="M162" s="2065">
        <f>M161+M104</f>
        <v>0</v>
      </c>
      <c r="N162" s="2065">
        <f>N161+N104</f>
        <v>0</v>
      </c>
      <c r="O162" s="1908"/>
      <c r="P162" s="1908"/>
      <c r="Q162" s="1908"/>
      <c r="R162" s="1908"/>
      <c r="S162" s="2065">
        <f>S161+S104</f>
        <v>0</v>
      </c>
      <c r="T162" s="1910"/>
      <c r="U162" s="1911"/>
      <c r="V162" s="1908"/>
      <c r="W162" s="2062"/>
    </row>
    <row r="163" spans="1:23">
      <c r="B163" s="1913"/>
      <c r="C163" s="1914"/>
      <c r="D163" s="1914"/>
      <c r="E163" s="1915"/>
      <c r="F163" s="1915"/>
      <c r="G163" s="1915"/>
      <c r="H163" s="1915"/>
      <c r="I163" s="1915"/>
      <c r="J163" s="1915"/>
      <c r="K163" s="1915"/>
      <c r="L163" s="1915"/>
      <c r="M163" s="1915"/>
      <c r="N163" s="1915"/>
      <c r="O163" s="1915"/>
      <c r="P163" s="1915"/>
      <c r="Q163" s="1915"/>
      <c r="R163" s="1915"/>
      <c r="S163" s="1915"/>
      <c r="T163" s="1915"/>
      <c r="U163" s="2066"/>
      <c r="V163" s="1722"/>
    </row>
    <row r="164" spans="1:23" ht="14.25">
      <c r="A164" s="1917" t="s">
        <v>7108</v>
      </c>
      <c r="B164" s="1913"/>
      <c r="C164" s="1914"/>
      <c r="D164" s="1914"/>
      <c r="E164" s="1915"/>
      <c r="F164" s="1915"/>
      <c r="G164" s="1915"/>
      <c r="H164" s="1915"/>
      <c r="I164" s="1915"/>
      <c r="J164" s="1915"/>
      <c r="K164" s="1915"/>
      <c r="L164" s="1915"/>
      <c r="M164" s="1915"/>
      <c r="N164" s="1915"/>
      <c r="O164" s="1915"/>
      <c r="P164" s="1915"/>
      <c r="Q164" s="1915"/>
      <c r="R164" s="1915"/>
      <c r="S164" s="1915"/>
      <c r="T164" s="1915"/>
      <c r="U164" s="2066"/>
      <c r="V164" s="1722"/>
    </row>
    <row r="165" spans="1:23" ht="14.25">
      <c r="A165" s="1917">
        <v>1</v>
      </c>
      <c r="B165" s="1914" t="s">
        <v>7272</v>
      </c>
      <c r="D165" s="1914"/>
      <c r="E165" s="1915"/>
      <c r="F165" s="1915"/>
      <c r="G165" s="1915"/>
      <c r="H165" s="1915"/>
      <c r="I165" s="1915"/>
      <c r="J165" s="1915"/>
      <c r="K165" s="1915"/>
      <c r="L165" s="1915"/>
      <c r="M165" s="1915"/>
      <c r="N165" s="1915"/>
      <c r="O165" s="1915"/>
      <c r="P165" s="1915"/>
      <c r="Q165" s="1915"/>
      <c r="R165" s="1915"/>
      <c r="S165" s="1915"/>
      <c r="T165" s="1915"/>
      <c r="U165" s="2066"/>
      <c r="V165" s="1722"/>
    </row>
    <row r="166" spans="1:23" ht="14.25">
      <c r="A166" s="1913" t="s">
        <v>484</v>
      </c>
      <c r="B166" s="1914" t="s">
        <v>7273</v>
      </c>
      <c r="D166" s="1914"/>
      <c r="E166" s="1915"/>
      <c r="F166" s="1915"/>
      <c r="G166" s="1915"/>
      <c r="H166" s="1915"/>
      <c r="I166" s="1915"/>
      <c r="J166" s="1915"/>
      <c r="K166" s="1915"/>
      <c r="L166" s="1915"/>
      <c r="M166" s="1915"/>
      <c r="N166" s="1915"/>
      <c r="O166" s="1915"/>
      <c r="P166" s="1915"/>
      <c r="Q166" s="1915"/>
      <c r="R166" s="1915"/>
      <c r="S166" s="1915"/>
      <c r="T166" s="1915"/>
      <c r="U166" s="2066"/>
      <c r="V166" s="1722"/>
    </row>
    <row r="167" spans="1:23" ht="14.25">
      <c r="A167" s="1917">
        <v>3</v>
      </c>
      <c r="B167" s="1914" t="s">
        <v>7274</v>
      </c>
      <c r="D167" s="1914"/>
      <c r="E167" s="1915"/>
      <c r="F167" s="1915"/>
      <c r="G167" s="1915"/>
      <c r="H167" s="1915"/>
      <c r="I167" s="1915"/>
      <c r="J167" s="1915"/>
      <c r="K167" s="1915"/>
      <c r="L167" s="1915"/>
      <c r="M167" s="1915"/>
      <c r="N167" s="1915"/>
      <c r="O167" s="1915"/>
      <c r="P167" s="1915"/>
      <c r="Q167" s="1915"/>
      <c r="R167" s="1915"/>
      <c r="S167" s="1915"/>
      <c r="T167" s="1915"/>
      <c r="U167" s="2066"/>
      <c r="V167" s="1722"/>
    </row>
    <row r="168" spans="1:23" ht="14.25">
      <c r="A168" s="1917">
        <v>4</v>
      </c>
      <c r="B168" s="1722" t="s">
        <v>7275</v>
      </c>
      <c r="D168" s="1722"/>
      <c r="E168" s="1722"/>
      <c r="F168" s="1722"/>
      <c r="G168" s="1722"/>
      <c r="H168" s="1722"/>
      <c r="I168" s="1722"/>
      <c r="J168" s="1722"/>
      <c r="K168" s="1722"/>
      <c r="L168" s="1722"/>
      <c r="M168" s="1722"/>
    </row>
    <row r="169" spans="1:23" ht="14.25">
      <c r="A169" s="1913" t="s">
        <v>485</v>
      </c>
      <c r="B169" s="1722" t="s">
        <v>7276</v>
      </c>
      <c r="D169" s="1722"/>
      <c r="E169" s="1722"/>
      <c r="F169" s="1722"/>
      <c r="G169" s="1722"/>
      <c r="H169" s="1722"/>
      <c r="I169" s="1722"/>
      <c r="J169" s="1722"/>
      <c r="K169" s="1722"/>
      <c r="L169" s="1722"/>
      <c r="M169" s="1722"/>
    </row>
    <row r="170" spans="1:23" ht="14.25">
      <c r="A170" s="1913" t="s">
        <v>486</v>
      </c>
      <c r="B170" s="1914" t="s">
        <v>7259</v>
      </c>
      <c r="D170" s="1915"/>
      <c r="E170" s="1915"/>
      <c r="F170" s="1915"/>
      <c r="G170" s="1915"/>
      <c r="H170" s="1915"/>
      <c r="I170" s="1915"/>
      <c r="J170" s="1915"/>
      <c r="K170" s="1915"/>
      <c r="L170" s="1915"/>
      <c r="M170" s="1915"/>
      <c r="N170" s="1915"/>
      <c r="O170" s="1915"/>
      <c r="P170" s="1915"/>
      <c r="Q170" s="1915"/>
      <c r="R170" s="1915"/>
      <c r="S170" s="1915"/>
      <c r="T170" s="1915"/>
      <c r="U170" s="2066"/>
      <c r="V170" s="1722"/>
    </row>
    <row r="171" spans="1:23">
      <c r="A171" s="1917"/>
      <c r="B171" s="1913"/>
      <c r="C171" s="1914"/>
      <c r="D171" s="1914"/>
      <c r="E171" s="1915"/>
      <c r="F171" s="1915"/>
      <c r="G171" s="1915"/>
      <c r="H171" s="1915"/>
      <c r="I171" s="1915"/>
      <c r="J171" s="1915"/>
      <c r="K171" s="1915"/>
      <c r="L171" s="1915"/>
      <c r="M171" s="1915"/>
      <c r="N171" s="1915"/>
      <c r="O171" s="1915"/>
      <c r="P171" s="1915"/>
      <c r="Q171" s="1915"/>
      <c r="R171" s="1915"/>
      <c r="S171" s="1915"/>
      <c r="T171" s="1915"/>
      <c r="U171" s="2066"/>
      <c r="V171" s="1722"/>
    </row>
    <row r="172" spans="1:23">
      <c r="A172" s="1913"/>
      <c r="B172" s="1913"/>
      <c r="C172" s="1914"/>
      <c r="D172" s="1914"/>
      <c r="E172" s="1915"/>
      <c r="F172" s="1915"/>
      <c r="G172" s="1915"/>
      <c r="H172" s="1915"/>
      <c r="I172" s="1915"/>
      <c r="J172" s="1915"/>
      <c r="K172" s="1915"/>
      <c r="L172" s="1915"/>
      <c r="M172" s="1915"/>
      <c r="N172" s="1915"/>
      <c r="O172" s="1915"/>
      <c r="P172" s="1915"/>
      <c r="Q172" s="1915"/>
      <c r="R172" s="1915"/>
      <c r="S172" s="1915"/>
      <c r="T172" s="1915"/>
      <c r="U172" s="2066"/>
      <c r="V172" s="1722"/>
    </row>
    <row r="173" spans="1:23">
      <c r="A173" s="1917"/>
      <c r="B173" s="1913"/>
      <c r="C173" s="80"/>
      <c r="D173" s="80"/>
      <c r="E173" s="1915"/>
      <c r="F173" s="1915"/>
      <c r="G173" s="1915"/>
      <c r="H173" s="1915"/>
      <c r="I173" s="1915"/>
      <c r="J173" s="1915"/>
      <c r="K173" s="1915"/>
      <c r="L173" s="1915"/>
      <c r="M173" s="1915"/>
      <c r="N173" s="1915"/>
      <c r="O173" s="1915"/>
      <c r="P173" s="1915"/>
      <c r="Q173" s="1915"/>
      <c r="R173" s="1915"/>
      <c r="S173" s="1915"/>
      <c r="T173" s="1915"/>
      <c r="U173" s="2066"/>
      <c r="V173" s="1722"/>
    </row>
    <row r="174" spans="1:23">
      <c r="A174" s="1917"/>
      <c r="B174" s="1913"/>
      <c r="C174" s="1914"/>
      <c r="D174" s="1914"/>
      <c r="E174" s="1915"/>
      <c r="F174" s="1915"/>
      <c r="G174" s="1915"/>
      <c r="H174" s="1915"/>
      <c r="I174" s="1915"/>
      <c r="J174" s="1915"/>
      <c r="K174" s="1915"/>
      <c r="L174" s="1915"/>
      <c r="M174" s="1915"/>
      <c r="N174" s="1915"/>
      <c r="O174" s="1915"/>
      <c r="P174" s="1915"/>
      <c r="Q174" s="1915"/>
      <c r="R174" s="1915"/>
      <c r="S174" s="1915"/>
      <c r="T174" s="1915"/>
      <c r="U174" s="2066"/>
      <c r="V174" s="1722"/>
    </row>
    <row r="175" spans="1:23">
      <c r="A175" s="1913"/>
      <c r="B175" s="1913"/>
      <c r="C175" s="1914"/>
      <c r="D175" s="1914"/>
      <c r="E175" s="1915"/>
      <c r="F175" s="1915"/>
      <c r="G175" s="1915"/>
      <c r="H175" s="1915"/>
      <c r="I175" s="1915"/>
      <c r="J175" s="1915"/>
      <c r="K175" s="1915"/>
      <c r="L175" s="1915"/>
      <c r="M175" s="1915"/>
      <c r="N175" s="1915"/>
      <c r="O175" s="1915"/>
      <c r="P175" s="1915"/>
      <c r="Q175" s="1915"/>
      <c r="R175" s="1915"/>
      <c r="S175" s="1915"/>
      <c r="T175" s="1915"/>
      <c r="U175" s="2066"/>
      <c r="V175" s="1722"/>
    </row>
    <row r="176" spans="1:23">
      <c r="A176" s="1917"/>
      <c r="B176" s="1913"/>
      <c r="C176" s="1915"/>
      <c r="D176" s="1915"/>
      <c r="E176" s="1918"/>
      <c r="F176" s="1920"/>
      <c r="G176" s="1918"/>
      <c r="H176" s="1918"/>
      <c r="I176" s="1918"/>
      <c r="J176" s="1918"/>
      <c r="K176" s="1916"/>
      <c r="L176" s="1916"/>
      <c r="M176" s="1918"/>
      <c r="N176" s="1918"/>
      <c r="O176" s="1919"/>
      <c r="P176" s="1916"/>
      <c r="Q176" s="1919"/>
      <c r="R176" s="1916"/>
      <c r="S176" s="1916"/>
      <c r="T176" s="1916"/>
      <c r="U176" s="2067"/>
    </row>
    <row r="177" spans="1:22">
      <c r="A177" s="1917"/>
      <c r="B177" s="1913"/>
      <c r="C177" s="1914"/>
      <c r="D177" s="1914"/>
      <c r="E177" s="1915"/>
      <c r="F177" s="1915"/>
      <c r="G177" s="1915"/>
      <c r="H177" s="1915"/>
      <c r="I177" s="1915"/>
      <c r="J177" s="1915"/>
      <c r="K177" s="1915"/>
      <c r="L177" s="1915"/>
      <c r="M177" s="1915"/>
      <c r="N177" s="1915"/>
      <c r="O177" s="1915"/>
      <c r="P177" s="1915"/>
      <c r="Q177" s="1915"/>
      <c r="R177" s="1915"/>
      <c r="S177" s="1915"/>
      <c r="T177" s="1915"/>
      <c r="U177" s="2066"/>
      <c r="V177" s="1722"/>
    </row>
    <row r="178" spans="1:22">
      <c r="A178" s="1913"/>
      <c r="B178" s="1913"/>
      <c r="C178" s="1914"/>
      <c r="D178" s="1914"/>
      <c r="E178" s="1915"/>
      <c r="F178" s="1915"/>
      <c r="G178" s="1915"/>
      <c r="H178" s="1915"/>
      <c r="I178" s="1915"/>
      <c r="J178" s="1915"/>
      <c r="K178" s="1915"/>
      <c r="L178" s="1915"/>
      <c r="M178" s="1915"/>
      <c r="N178" s="1915"/>
      <c r="O178" s="1915"/>
      <c r="P178" s="1915"/>
      <c r="Q178" s="1915"/>
      <c r="R178" s="1915"/>
      <c r="S178" s="1915"/>
      <c r="T178" s="1915"/>
      <c r="U178" s="2066"/>
      <c r="V178" s="1722"/>
    </row>
    <row r="179" spans="1:22">
      <c r="A179" s="1917"/>
      <c r="B179" s="1913"/>
      <c r="C179" s="1915"/>
      <c r="D179" s="1915"/>
      <c r="E179" s="1915"/>
      <c r="F179" s="1915"/>
      <c r="G179" s="1915"/>
      <c r="H179" s="1915"/>
      <c r="I179" s="1915"/>
      <c r="J179" s="1915"/>
      <c r="K179" s="1915"/>
      <c r="L179" s="1915"/>
      <c r="M179" s="1915"/>
      <c r="N179" s="1915"/>
      <c r="O179" s="1915"/>
      <c r="P179" s="1915"/>
      <c r="Q179" s="1915"/>
      <c r="R179" s="1915"/>
      <c r="S179" s="1915"/>
      <c r="T179" s="1915"/>
      <c r="U179" s="2066"/>
    </row>
    <row r="180" spans="1:22">
      <c r="A180" s="1917"/>
      <c r="B180" s="1913"/>
      <c r="E180" s="1915"/>
      <c r="F180" s="1915"/>
      <c r="G180" s="1915"/>
      <c r="H180" s="1915"/>
      <c r="I180" s="1915"/>
      <c r="J180" s="1915"/>
      <c r="K180" s="1915"/>
      <c r="L180" s="1915"/>
      <c r="M180" s="1919"/>
      <c r="N180" s="1919"/>
      <c r="O180" s="1915"/>
      <c r="P180" s="1915"/>
      <c r="Q180" s="1915"/>
      <c r="R180" s="1915"/>
      <c r="S180" s="1915"/>
      <c r="T180" s="1915"/>
      <c r="U180" s="2068"/>
    </row>
    <row r="181" spans="1:22">
      <c r="A181" s="1913"/>
      <c r="B181" s="1913"/>
      <c r="C181" s="1915"/>
      <c r="D181" s="1915"/>
      <c r="E181" s="1919"/>
      <c r="F181" s="1919"/>
      <c r="G181" s="1919"/>
      <c r="H181" s="1919"/>
      <c r="I181" s="1919"/>
      <c r="J181" s="1919"/>
      <c r="K181" s="1919"/>
      <c r="L181" s="1919"/>
      <c r="M181" s="1919"/>
      <c r="N181" s="1919"/>
      <c r="O181" s="1915"/>
      <c r="P181" s="1919"/>
      <c r="Q181" s="1915"/>
      <c r="R181" s="1919"/>
      <c r="S181" s="1919"/>
      <c r="T181" s="1919"/>
      <c r="U181" s="2068"/>
    </row>
    <row r="182" spans="1:22">
      <c r="A182" s="1917"/>
      <c r="B182" s="1913"/>
      <c r="C182" s="1914"/>
      <c r="D182" s="1914"/>
      <c r="E182" s="1919"/>
      <c r="F182" s="1919"/>
      <c r="G182" s="1919"/>
      <c r="H182" s="1919"/>
      <c r="I182" s="1919"/>
      <c r="J182" s="1919"/>
      <c r="K182" s="1919"/>
      <c r="L182" s="1919"/>
      <c r="M182" s="1916"/>
      <c r="N182" s="1916"/>
      <c r="O182" s="1919"/>
      <c r="P182" s="1919"/>
      <c r="Q182" s="1919"/>
      <c r="R182" s="1919"/>
      <c r="S182" s="1919"/>
      <c r="T182" s="1919"/>
      <c r="U182" s="2069"/>
    </row>
    <row r="183" spans="1:22">
      <c r="A183" s="1917"/>
      <c r="B183" s="1913"/>
      <c r="C183" s="1915"/>
      <c r="D183" s="1915"/>
      <c r="E183" s="1918"/>
      <c r="F183" s="1920"/>
      <c r="G183" s="1918"/>
      <c r="H183" s="1918"/>
      <c r="I183" s="1918"/>
      <c r="J183" s="1918"/>
      <c r="K183" s="1918"/>
      <c r="L183" s="1918"/>
      <c r="M183" s="1918"/>
      <c r="N183" s="1918"/>
      <c r="O183" s="1916"/>
      <c r="P183" s="1918"/>
      <c r="Q183" s="1916"/>
      <c r="R183" s="1918"/>
      <c r="S183" s="1918"/>
      <c r="T183" s="1918"/>
      <c r="U183" s="2070"/>
    </row>
    <row r="184" spans="1:22">
      <c r="A184" s="1913"/>
    </row>
    <row r="185" spans="1:22">
      <c r="A185" s="1917"/>
    </row>
  </sheetData>
  <mergeCells count="47">
    <mergeCell ref="B161:D161"/>
    <mergeCell ref="B162:D162"/>
    <mergeCell ref="D119:D124"/>
    <mergeCell ref="D126:D131"/>
    <mergeCell ref="D133:D138"/>
    <mergeCell ref="C140:C160"/>
    <mergeCell ref="C119:C139"/>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Q3:R4"/>
    <mergeCell ref="S3:S4"/>
    <mergeCell ref="M3:M4"/>
    <mergeCell ref="A3:A5"/>
    <mergeCell ref="B3:B4"/>
    <mergeCell ref="C3:D4"/>
    <mergeCell ref="E3:I3"/>
    <mergeCell ref="J3:J4"/>
  </mergeCells>
  <phoneticPr fontId="28" type="noConversion"/>
  <printOptions horizontalCentered="1"/>
  <pageMargins left="0.39370078740157483" right="0.39370078740157483" top="0.39370078740157483" bottom="0.39370078740157483" header="0.19685039370078741" footer="0.19685039370078741"/>
  <pageSetup paperSize="9" scale="35" fitToWidth="0" orientation="portrait"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80" zoomScaleNormal="80" workbookViewId="0">
      <pane xSplit="4" ySplit="5" topLeftCell="K6"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6.5"/>
  <cols>
    <col min="1" max="1" width="5.125" style="1843" customWidth="1"/>
    <col min="2" max="3" width="9.625" style="1843" customWidth="1"/>
    <col min="4" max="9" width="9" style="1843"/>
    <col min="10" max="10" width="11.375" style="1843" customWidth="1"/>
    <col min="11" max="13" width="9" style="1843"/>
    <col min="14" max="16" width="13.5" style="1843" customWidth="1"/>
    <col min="17" max="17" width="19.75" style="1843" customWidth="1"/>
    <col min="18" max="18" width="18.875" style="1843" customWidth="1"/>
    <col min="19" max="19" width="11" style="1843" customWidth="1"/>
    <col min="20" max="22" width="9" style="1843"/>
    <col min="23" max="23" width="8.375" style="1843" customWidth="1"/>
    <col min="24" max="24" width="11" style="1843" customWidth="1"/>
    <col min="25" max="25" width="14.5" style="1843" customWidth="1"/>
    <col min="26" max="26" width="13" style="49" customWidth="1"/>
    <col min="27" max="27" width="12.5" style="49" customWidth="1"/>
    <col min="28" max="28" width="14.5" style="49" customWidth="1"/>
    <col min="29" max="16384" width="9" style="1843"/>
  </cols>
  <sheetData>
    <row r="1" spans="1:31">
      <c r="A1" s="215" t="str">
        <f>表03!A1</f>
        <v xml:space="preserve"> 保險股份有限公司    年度(月)報表</v>
      </c>
      <c r="B1" s="1840"/>
      <c r="C1" s="1840"/>
      <c r="D1" s="78"/>
      <c r="E1" s="78"/>
      <c r="F1" s="1841"/>
      <c r="G1" s="78"/>
      <c r="H1" s="78"/>
      <c r="I1" s="78"/>
      <c r="J1" s="78"/>
      <c r="K1" s="78"/>
      <c r="L1" s="78"/>
      <c r="M1" s="78"/>
      <c r="N1" s="78"/>
      <c r="O1" s="78"/>
      <c r="P1" s="78"/>
      <c r="Q1" s="78"/>
      <c r="R1" s="78"/>
      <c r="S1" s="78"/>
      <c r="T1" s="78"/>
      <c r="U1" s="78"/>
      <c r="V1" s="78"/>
      <c r="W1" s="78"/>
      <c r="X1" s="78"/>
      <c r="Y1" s="1923"/>
      <c r="AC1" s="78"/>
      <c r="AD1" s="1842" t="s">
        <v>7121</v>
      </c>
    </row>
    <row r="2" spans="1:31" ht="17.25" thickBot="1">
      <c r="A2" s="1842" t="s">
        <v>7240</v>
      </c>
      <c r="B2" s="1842"/>
      <c r="C2" s="1842"/>
      <c r="D2" s="78"/>
      <c r="E2" s="78"/>
      <c r="F2" s="1841"/>
      <c r="G2" s="78"/>
      <c r="H2" s="78"/>
      <c r="I2" s="78"/>
      <c r="J2" s="78"/>
      <c r="K2" s="78"/>
      <c r="L2" s="78"/>
      <c r="M2" s="78"/>
      <c r="N2" s="78"/>
      <c r="O2" s="78"/>
      <c r="P2" s="78"/>
      <c r="Q2" s="78"/>
      <c r="R2" s="78"/>
      <c r="S2" s="78"/>
      <c r="T2" s="78"/>
      <c r="U2" s="78"/>
      <c r="V2" s="78"/>
      <c r="W2" s="78"/>
      <c r="X2" s="78"/>
      <c r="Y2" s="1923"/>
      <c r="AC2" s="78"/>
      <c r="AD2" s="78"/>
    </row>
    <row r="3" spans="1:31" ht="16.5" customHeight="1">
      <c r="A3" s="2749" t="s">
        <v>5990</v>
      </c>
      <c r="B3" s="2752" t="s">
        <v>7177</v>
      </c>
      <c r="C3" s="2754" t="s">
        <v>7178</v>
      </c>
      <c r="D3" s="2754"/>
      <c r="E3" s="2752" t="s">
        <v>7179</v>
      </c>
      <c r="F3" s="2752"/>
      <c r="G3" s="2752"/>
      <c r="H3" s="2752"/>
      <c r="I3" s="2752"/>
      <c r="J3" s="1924"/>
      <c r="K3" s="2752" t="s">
        <v>7181</v>
      </c>
      <c r="L3" s="2752" t="s">
        <v>7182</v>
      </c>
      <c r="M3" s="2808" t="s">
        <v>7183</v>
      </c>
      <c r="N3" s="2752" t="s">
        <v>7147</v>
      </c>
      <c r="O3" s="2752" t="s">
        <v>7224</v>
      </c>
      <c r="P3" s="2752" t="s">
        <v>7225</v>
      </c>
      <c r="Q3" s="2754" t="s">
        <v>7226</v>
      </c>
      <c r="R3" s="2754" t="s">
        <v>7227</v>
      </c>
      <c r="S3" s="2754" t="s">
        <v>7228</v>
      </c>
      <c r="T3" s="2754" t="s">
        <v>7229</v>
      </c>
      <c r="U3" s="2798"/>
      <c r="V3" s="2754" t="s">
        <v>7230</v>
      </c>
      <c r="W3" s="2798"/>
      <c r="X3" s="2752" t="s">
        <v>7189</v>
      </c>
      <c r="Y3" s="2763" t="s">
        <v>7231</v>
      </c>
      <c r="Z3" s="2761" t="s">
        <v>7241</v>
      </c>
      <c r="AA3" s="2761" t="s">
        <v>7242</v>
      </c>
      <c r="AB3" s="2761" t="s">
        <v>7243</v>
      </c>
      <c r="AC3" s="2752" t="s">
        <v>7191</v>
      </c>
      <c r="AD3" s="2752" t="s">
        <v>7192</v>
      </c>
      <c r="AE3" s="2757" t="s">
        <v>7193</v>
      </c>
    </row>
    <row r="4" spans="1:31" ht="31.9" customHeight="1">
      <c r="A4" s="2750"/>
      <c r="B4" s="2753"/>
      <c r="C4" s="2755"/>
      <c r="D4" s="2755"/>
      <c r="E4" s="1845" t="s">
        <v>7194</v>
      </c>
      <c r="F4" s="1845" t="s">
        <v>7195</v>
      </c>
      <c r="G4" s="1846" t="s">
        <v>7196</v>
      </c>
      <c r="H4" s="1846" t="s">
        <v>7197</v>
      </c>
      <c r="I4" s="1846" t="s">
        <v>7198</v>
      </c>
      <c r="J4" s="1846" t="s">
        <v>7232</v>
      </c>
      <c r="K4" s="2753"/>
      <c r="L4" s="2755"/>
      <c r="M4" s="2760"/>
      <c r="N4" s="2755"/>
      <c r="O4" s="2755"/>
      <c r="P4" s="2753"/>
      <c r="Q4" s="2755"/>
      <c r="R4" s="2755"/>
      <c r="S4" s="2755"/>
      <c r="T4" s="2801"/>
      <c r="U4" s="2801"/>
      <c r="V4" s="2801"/>
      <c r="W4" s="2801"/>
      <c r="X4" s="2753"/>
      <c r="Y4" s="2764"/>
      <c r="Z4" s="2762"/>
      <c r="AA4" s="2762"/>
      <c r="AB4" s="2762"/>
      <c r="AC4" s="2753"/>
      <c r="AD4" s="2753"/>
      <c r="AE4" s="2758"/>
    </row>
    <row r="5" spans="1:31" ht="17.25" thickBot="1">
      <c r="A5" s="2751"/>
      <c r="B5" s="1695" t="s">
        <v>66</v>
      </c>
      <c r="C5" s="2756" t="s">
        <v>67</v>
      </c>
      <c r="D5" s="2813"/>
      <c r="E5" s="1695" t="s">
        <v>68</v>
      </c>
      <c r="F5" s="1695" t="s">
        <v>69</v>
      </c>
      <c r="G5" s="1695" t="s">
        <v>70</v>
      </c>
      <c r="H5" s="1695" t="s">
        <v>71</v>
      </c>
      <c r="I5" s="1695" t="s">
        <v>72</v>
      </c>
      <c r="J5" s="1695" t="s">
        <v>467</v>
      </c>
      <c r="K5" s="1695" t="s">
        <v>468</v>
      </c>
      <c r="L5" s="1695" t="s">
        <v>469</v>
      </c>
      <c r="M5" s="1695" t="s">
        <v>470</v>
      </c>
      <c r="N5" s="1695" t="s">
        <v>482</v>
      </c>
      <c r="O5" s="1695" t="s">
        <v>471</v>
      </c>
      <c r="P5" s="1695" t="s">
        <v>472</v>
      </c>
      <c r="Q5" s="1695" t="s">
        <v>473</v>
      </c>
      <c r="R5" s="1695" t="s">
        <v>474</v>
      </c>
      <c r="S5" s="1695" t="s">
        <v>475</v>
      </c>
      <c r="T5" s="1695" t="s">
        <v>7233</v>
      </c>
      <c r="U5" s="1695" t="s">
        <v>7234</v>
      </c>
      <c r="V5" s="1695" t="s">
        <v>7233</v>
      </c>
      <c r="W5" s="1695" t="s">
        <v>7234</v>
      </c>
      <c r="X5" s="1695" t="s">
        <v>478</v>
      </c>
      <c r="Y5" s="1695" t="s">
        <v>479</v>
      </c>
      <c r="Z5" s="1975" t="s">
        <v>189</v>
      </c>
      <c r="AA5" s="1975" t="s">
        <v>488</v>
      </c>
      <c r="AB5" s="1975" t="s">
        <v>1281</v>
      </c>
      <c r="AC5" s="1975" t="s">
        <v>1282</v>
      </c>
      <c r="AD5" s="1975" t="s">
        <v>1283</v>
      </c>
      <c r="AE5" s="1976" t="s">
        <v>1268</v>
      </c>
    </row>
    <row r="6" spans="1:31" ht="14.25" customHeight="1">
      <c r="A6" s="1847">
        <v>1</v>
      </c>
      <c r="B6" s="2768" t="s">
        <v>7199</v>
      </c>
      <c r="C6" s="2771" t="s">
        <v>7200</v>
      </c>
      <c r="D6" s="2798" t="s">
        <v>7201</v>
      </c>
      <c r="E6" s="1848" t="s">
        <v>7202</v>
      </c>
      <c r="F6" s="1925"/>
      <c r="G6" s="1925"/>
      <c r="H6" s="1925"/>
      <c r="I6" s="1925"/>
      <c r="J6" s="1926"/>
      <c r="K6" s="1926"/>
      <c r="L6" s="1926"/>
      <c r="M6" s="1926"/>
      <c r="N6" s="1926"/>
      <c r="O6" s="1926"/>
      <c r="P6" s="1927"/>
      <c r="Q6" s="1926"/>
      <c r="R6" s="1926"/>
      <c r="S6" s="1926"/>
      <c r="T6" s="1926"/>
      <c r="U6" s="1927"/>
      <c r="V6" s="1926"/>
      <c r="W6" s="1927"/>
      <c r="X6" s="1926"/>
      <c r="Y6" s="1928"/>
      <c r="Z6" s="1977"/>
      <c r="AA6" s="1977"/>
      <c r="AB6" s="1977"/>
      <c r="AC6" s="1929"/>
      <c r="AD6" s="1929"/>
      <c r="AE6" s="1930"/>
    </row>
    <row r="7" spans="1:31">
      <c r="A7" s="1855">
        <v>2</v>
      </c>
      <c r="B7" s="2769"/>
      <c r="C7" s="2772"/>
      <c r="D7" s="2801"/>
      <c r="E7" s="1931"/>
      <c r="F7" s="1932"/>
      <c r="G7" s="1932"/>
      <c r="H7" s="1932"/>
      <c r="I7" s="1932"/>
      <c r="J7" s="1933"/>
      <c r="K7" s="1933"/>
      <c r="L7" s="1933"/>
      <c r="M7" s="1933"/>
      <c r="N7" s="1933"/>
      <c r="O7" s="1933"/>
      <c r="P7" s="1934"/>
      <c r="Q7" s="1933"/>
      <c r="R7" s="1933"/>
      <c r="S7" s="1933"/>
      <c r="T7" s="1933"/>
      <c r="U7" s="1934"/>
      <c r="V7" s="1933"/>
      <c r="W7" s="1934"/>
      <c r="X7" s="1933"/>
      <c r="Y7" s="1935"/>
      <c r="Z7" s="1978"/>
      <c r="AA7" s="1978"/>
      <c r="AB7" s="1978"/>
      <c r="AC7" s="1936"/>
      <c r="AD7" s="1936"/>
      <c r="AE7" s="1937"/>
    </row>
    <row r="8" spans="1:31">
      <c r="A8" s="1855">
        <v>3</v>
      </c>
      <c r="B8" s="2769"/>
      <c r="C8" s="2772"/>
      <c r="D8" s="2801"/>
      <c r="E8" s="1931"/>
      <c r="F8" s="1932"/>
      <c r="G8" s="1932"/>
      <c r="H8" s="1932"/>
      <c r="I8" s="1932"/>
      <c r="J8" s="1933"/>
      <c r="K8" s="1933"/>
      <c r="L8" s="1933"/>
      <c r="M8" s="1933"/>
      <c r="N8" s="1933"/>
      <c r="O8" s="1933"/>
      <c r="P8" s="1934"/>
      <c r="Q8" s="1933"/>
      <c r="R8" s="1933"/>
      <c r="S8" s="1933"/>
      <c r="T8" s="1933"/>
      <c r="U8" s="1934"/>
      <c r="V8" s="1933"/>
      <c r="W8" s="1934"/>
      <c r="X8" s="1933"/>
      <c r="Y8" s="1935"/>
      <c r="Z8" s="1978"/>
      <c r="AA8" s="1978"/>
      <c r="AB8" s="1978"/>
      <c r="AC8" s="1936"/>
      <c r="AD8" s="1936"/>
      <c r="AE8" s="1937"/>
    </row>
    <row r="9" spans="1:31">
      <c r="A9" s="1855">
        <v>4</v>
      </c>
      <c r="B9" s="2769"/>
      <c r="C9" s="2772"/>
      <c r="D9" s="2801"/>
      <c r="E9" s="1931"/>
      <c r="F9" s="1932"/>
      <c r="G9" s="1932"/>
      <c r="H9" s="1932"/>
      <c r="I9" s="1932"/>
      <c r="J9" s="1933"/>
      <c r="K9" s="1933"/>
      <c r="L9" s="1933"/>
      <c r="M9" s="1933"/>
      <c r="N9" s="1933"/>
      <c r="O9" s="1933"/>
      <c r="P9" s="1934"/>
      <c r="Q9" s="1933"/>
      <c r="R9" s="1933"/>
      <c r="S9" s="1933"/>
      <c r="T9" s="1933"/>
      <c r="U9" s="1934"/>
      <c r="V9" s="1933"/>
      <c r="W9" s="1934"/>
      <c r="X9" s="1933"/>
      <c r="Y9" s="1935"/>
      <c r="Z9" s="1978"/>
      <c r="AA9" s="1978"/>
      <c r="AB9" s="1978"/>
      <c r="AC9" s="1936"/>
      <c r="AD9" s="1936"/>
      <c r="AE9" s="1937"/>
    </row>
    <row r="10" spans="1:31">
      <c r="A10" s="1855">
        <v>5</v>
      </c>
      <c r="B10" s="2769"/>
      <c r="C10" s="2772"/>
      <c r="D10" s="2801"/>
      <c r="E10" s="1931"/>
      <c r="F10" s="1932"/>
      <c r="G10" s="1932"/>
      <c r="H10" s="1932"/>
      <c r="I10" s="1932"/>
      <c r="J10" s="1933"/>
      <c r="K10" s="1933"/>
      <c r="L10" s="1933"/>
      <c r="M10" s="1933"/>
      <c r="N10" s="1933"/>
      <c r="O10" s="1933"/>
      <c r="P10" s="1934"/>
      <c r="Q10" s="1933"/>
      <c r="R10" s="1933"/>
      <c r="S10" s="1933"/>
      <c r="T10" s="1933"/>
      <c r="U10" s="1934"/>
      <c r="V10" s="1933"/>
      <c r="W10" s="1934"/>
      <c r="X10" s="1933"/>
      <c r="Y10" s="1935"/>
      <c r="Z10" s="1978"/>
      <c r="AA10" s="1978"/>
      <c r="AB10" s="1978"/>
      <c r="AC10" s="1936"/>
      <c r="AD10" s="1936"/>
      <c r="AE10" s="1937"/>
    </row>
    <row r="11" spans="1:31">
      <c r="A11" s="1855">
        <v>6</v>
      </c>
      <c r="B11" s="2769"/>
      <c r="C11" s="2772"/>
      <c r="D11" s="2801"/>
      <c r="E11" s="1931"/>
      <c r="F11" s="1932"/>
      <c r="G11" s="1932"/>
      <c r="H11" s="1932"/>
      <c r="I11" s="1932"/>
      <c r="J11" s="1933"/>
      <c r="K11" s="1933"/>
      <c r="L11" s="1933"/>
      <c r="M11" s="1933"/>
      <c r="N11" s="1933"/>
      <c r="O11" s="1933"/>
      <c r="P11" s="1934"/>
      <c r="Q11" s="1933"/>
      <c r="R11" s="1933"/>
      <c r="S11" s="1933"/>
      <c r="T11" s="1933"/>
      <c r="U11" s="1934"/>
      <c r="V11" s="1933"/>
      <c r="W11" s="1934"/>
      <c r="X11" s="1933"/>
      <c r="Y11" s="1935"/>
      <c r="Z11" s="1978"/>
      <c r="AA11" s="1978"/>
      <c r="AB11" s="1978"/>
      <c r="AC11" s="1936"/>
      <c r="AD11" s="1936"/>
      <c r="AE11" s="1937"/>
    </row>
    <row r="12" spans="1:31">
      <c r="A12" s="1855">
        <v>7</v>
      </c>
      <c r="B12" s="2769"/>
      <c r="C12" s="2772"/>
      <c r="D12" s="2801"/>
      <c r="E12" s="1931"/>
      <c r="F12" s="1932"/>
      <c r="G12" s="1932"/>
      <c r="H12" s="1932"/>
      <c r="I12" s="1932"/>
      <c r="J12" s="1933"/>
      <c r="K12" s="1933"/>
      <c r="L12" s="1933"/>
      <c r="M12" s="1933"/>
      <c r="N12" s="1933"/>
      <c r="O12" s="1933"/>
      <c r="P12" s="1934"/>
      <c r="Q12" s="1933"/>
      <c r="R12" s="1933"/>
      <c r="S12" s="1933"/>
      <c r="T12" s="1933"/>
      <c r="U12" s="1934"/>
      <c r="V12" s="1933"/>
      <c r="W12" s="1934"/>
      <c r="X12" s="1933"/>
      <c r="Y12" s="1935"/>
      <c r="Z12" s="1978"/>
      <c r="AA12" s="1978"/>
      <c r="AB12" s="1978"/>
      <c r="AC12" s="1936"/>
      <c r="AD12" s="1936"/>
      <c r="AE12" s="1937"/>
    </row>
    <row r="13" spans="1:31">
      <c r="A13" s="1855">
        <v>8</v>
      </c>
      <c r="B13" s="2769"/>
      <c r="C13" s="2772"/>
      <c r="D13" s="2801"/>
      <c r="E13" s="1931"/>
      <c r="F13" s="1932"/>
      <c r="G13" s="1932"/>
      <c r="H13" s="1932"/>
      <c r="I13" s="1932"/>
      <c r="J13" s="1933"/>
      <c r="K13" s="1933"/>
      <c r="L13" s="1933"/>
      <c r="M13" s="1933"/>
      <c r="N13" s="1933"/>
      <c r="O13" s="1933"/>
      <c r="P13" s="1934"/>
      <c r="Q13" s="1933"/>
      <c r="R13" s="1933"/>
      <c r="S13" s="1933"/>
      <c r="T13" s="1933"/>
      <c r="U13" s="1934"/>
      <c r="V13" s="1933"/>
      <c r="W13" s="1934"/>
      <c r="X13" s="1933"/>
      <c r="Y13" s="1935"/>
      <c r="Z13" s="1978"/>
      <c r="AA13" s="1978"/>
      <c r="AB13" s="1978"/>
      <c r="AC13" s="1936"/>
      <c r="AD13" s="1936"/>
      <c r="AE13" s="1937"/>
    </row>
    <row r="14" spans="1:31">
      <c r="A14" s="1855">
        <v>9</v>
      </c>
      <c r="B14" s="2769"/>
      <c r="C14" s="2772"/>
      <c r="D14" s="2801"/>
      <c r="E14" s="1931"/>
      <c r="F14" s="1932"/>
      <c r="G14" s="1932"/>
      <c r="H14" s="1932"/>
      <c r="I14" s="1932"/>
      <c r="J14" s="1933"/>
      <c r="K14" s="1933"/>
      <c r="L14" s="1933"/>
      <c r="M14" s="1933"/>
      <c r="N14" s="1933"/>
      <c r="O14" s="1933"/>
      <c r="P14" s="1934"/>
      <c r="Q14" s="1933"/>
      <c r="R14" s="1933"/>
      <c r="S14" s="1933"/>
      <c r="T14" s="1933"/>
      <c r="U14" s="1934"/>
      <c r="V14" s="1933"/>
      <c r="W14" s="1934"/>
      <c r="X14" s="1933"/>
      <c r="Y14" s="1935"/>
      <c r="Z14" s="1978"/>
      <c r="AA14" s="1978"/>
      <c r="AB14" s="1978"/>
      <c r="AC14" s="1936"/>
      <c r="AD14" s="1936"/>
      <c r="AE14" s="1937"/>
    </row>
    <row r="15" spans="1:31">
      <c r="A15" s="1855">
        <v>10</v>
      </c>
      <c r="B15" s="2769"/>
      <c r="C15" s="2772"/>
      <c r="D15" s="2801"/>
      <c r="E15" s="1931"/>
      <c r="F15" s="1932"/>
      <c r="G15" s="1932"/>
      <c r="H15" s="1932"/>
      <c r="I15" s="1932"/>
      <c r="J15" s="1933"/>
      <c r="K15" s="1933"/>
      <c r="L15" s="1933"/>
      <c r="M15" s="1933"/>
      <c r="N15" s="1933"/>
      <c r="O15" s="1933"/>
      <c r="P15" s="1934"/>
      <c r="Q15" s="1933"/>
      <c r="R15" s="1933"/>
      <c r="S15" s="1933"/>
      <c r="T15" s="1933"/>
      <c r="U15" s="1934"/>
      <c r="V15" s="1933"/>
      <c r="W15" s="1934"/>
      <c r="X15" s="1933"/>
      <c r="Y15" s="1935"/>
      <c r="Z15" s="1978"/>
      <c r="AA15" s="1978"/>
      <c r="AB15" s="1978"/>
      <c r="AC15" s="1936"/>
      <c r="AD15" s="1936"/>
      <c r="AE15" s="1937"/>
    </row>
    <row r="16" spans="1:31">
      <c r="A16" s="1855">
        <v>11</v>
      </c>
      <c r="B16" s="2769"/>
      <c r="C16" s="2772"/>
      <c r="D16" s="2801"/>
      <c r="E16" s="1931"/>
      <c r="F16" s="1932"/>
      <c r="G16" s="1932"/>
      <c r="H16" s="1932"/>
      <c r="I16" s="1932"/>
      <c r="J16" s="1933"/>
      <c r="K16" s="1933"/>
      <c r="L16" s="1933"/>
      <c r="M16" s="1933"/>
      <c r="N16" s="1933"/>
      <c r="O16" s="1933"/>
      <c r="P16" s="1934"/>
      <c r="Q16" s="1933"/>
      <c r="R16" s="1933"/>
      <c r="S16" s="1933"/>
      <c r="T16" s="1933"/>
      <c r="U16" s="1934"/>
      <c r="V16" s="1933"/>
      <c r="W16" s="1934"/>
      <c r="X16" s="1933"/>
      <c r="Y16" s="1935"/>
      <c r="Z16" s="1978"/>
      <c r="AA16" s="1978"/>
      <c r="AB16" s="1978"/>
      <c r="AC16" s="1936"/>
      <c r="AD16" s="1936"/>
      <c r="AE16" s="1937"/>
    </row>
    <row r="17" spans="1:31">
      <c r="A17" s="1855">
        <v>12</v>
      </c>
      <c r="B17" s="2769"/>
      <c r="C17" s="2772"/>
      <c r="D17" s="2801"/>
      <c r="E17" s="1931"/>
      <c r="F17" s="1932"/>
      <c r="G17" s="1932"/>
      <c r="H17" s="1932"/>
      <c r="I17" s="1932"/>
      <c r="J17" s="1933"/>
      <c r="K17" s="1933"/>
      <c r="L17" s="1933"/>
      <c r="M17" s="1933"/>
      <c r="N17" s="1933"/>
      <c r="O17" s="1933"/>
      <c r="P17" s="1934"/>
      <c r="Q17" s="1933"/>
      <c r="R17" s="1933"/>
      <c r="S17" s="1933"/>
      <c r="T17" s="1933"/>
      <c r="U17" s="1934"/>
      <c r="V17" s="1933"/>
      <c r="W17" s="1934"/>
      <c r="X17" s="1933"/>
      <c r="Y17" s="1935"/>
      <c r="Z17" s="1978"/>
      <c r="AA17" s="1978"/>
      <c r="AB17" s="1978"/>
      <c r="AC17" s="1936"/>
      <c r="AD17" s="1936"/>
      <c r="AE17" s="1937"/>
    </row>
    <row r="18" spans="1:31">
      <c r="A18" s="1855">
        <v>13</v>
      </c>
      <c r="B18" s="2769"/>
      <c r="C18" s="2772"/>
      <c r="D18" s="1873" t="s">
        <v>5859</v>
      </c>
      <c r="E18" s="1938"/>
      <c r="F18" s="1939"/>
      <c r="G18" s="1939"/>
      <c r="H18" s="1939"/>
      <c r="I18" s="1939"/>
      <c r="J18" s="1940"/>
      <c r="K18" s="1940"/>
      <c r="L18" s="1940"/>
      <c r="M18" s="1933">
        <f>SUM(M6:M17)</f>
        <v>0</v>
      </c>
      <c r="N18" s="1933">
        <f>SUM(N6:N17)</f>
        <v>0</v>
      </c>
      <c r="O18" s="1933">
        <f>SUM(O6:O17)</f>
        <v>0</v>
      </c>
      <c r="P18" s="1933">
        <f>SUM(P6:P17)</f>
        <v>0</v>
      </c>
      <c r="Q18" s="1940"/>
      <c r="R18" s="1933">
        <f>SUM(R6:R17)</f>
        <v>0</v>
      </c>
      <c r="S18" s="1940"/>
      <c r="T18" s="1933">
        <f>SUM(T6:T17)</f>
        <v>0</v>
      </c>
      <c r="U18" s="1933">
        <f>SUM(U6:U17)</f>
        <v>0</v>
      </c>
      <c r="V18" s="1933">
        <f>SUM(V6:V17)</f>
        <v>0</v>
      </c>
      <c r="W18" s="1933">
        <f>SUM(W6:W17)</f>
        <v>0</v>
      </c>
      <c r="X18" s="1940"/>
      <c r="Y18" s="1941"/>
      <c r="Z18" s="1978"/>
      <c r="AA18" s="1978"/>
      <c r="AB18" s="1978"/>
      <c r="AC18" s="1941"/>
      <c r="AD18" s="1941"/>
      <c r="AE18" s="1979"/>
    </row>
    <row r="19" spans="1:31" ht="13.9" customHeight="1">
      <c r="A19" s="1855">
        <v>14</v>
      </c>
      <c r="B19" s="2769"/>
      <c r="C19" s="2772"/>
      <c r="D19" s="2814" t="s">
        <v>7203</v>
      </c>
      <c r="E19" s="1931"/>
      <c r="F19" s="1932"/>
      <c r="G19" s="1932"/>
      <c r="H19" s="1932"/>
      <c r="I19" s="1932"/>
      <c r="J19" s="1933"/>
      <c r="K19" s="1933"/>
      <c r="L19" s="1933"/>
      <c r="M19" s="1933"/>
      <c r="N19" s="1933"/>
      <c r="O19" s="1933"/>
      <c r="P19" s="1934"/>
      <c r="Q19" s="1933"/>
      <c r="R19" s="1933"/>
      <c r="S19" s="1933"/>
      <c r="T19" s="1933"/>
      <c r="U19" s="1934"/>
      <c r="V19" s="1933"/>
      <c r="W19" s="1934"/>
      <c r="X19" s="1933"/>
      <c r="Y19" s="1935"/>
      <c r="Z19" s="1978"/>
      <c r="AA19" s="1978"/>
      <c r="AB19" s="1978"/>
      <c r="AC19" s="1936"/>
      <c r="AD19" s="1936"/>
      <c r="AE19" s="1937"/>
    </row>
    <row r="20" spans="1:31">
      <c r="A20" s="1855">
        <v>15</v>
      </c>
      <c r="B20" s="2769"/>
      <c r="C20" s="2772"/>
      <c r="D20" s="2801"/>
      <c r="E20" s="1931"/>
      <c r="F20" s="1932"/>
      <c r="G20" s="1932"/>
      <c r="H20" s="1932"/>
      <c r="I20" s="1932"/>
      <c r="J20" s="1933"/>
      <c r="K20" s="1933"/>
      <c r="L20" s="1933"/>
      <c r="M20" s="1933"/>
      <c r="N20" s="1933"/>
      <c r="O20" s="1933"/>
      <c r="P20" s="1934"/>
      <c r="Q20" s="1933"/>
      <c r="R20" s="1933"/>
      <c r="S20" s="1933"/>
      <c r="T20" s="1933"/>
      <c r="U20" s="1934"/>
      <c r="V20" s="1933"/>
      <c r="W20" s="1934"/>
      <c r="X20" s="1933"/>
      <c r="Y20" s="1935"/>
      <c r="Z20" s="1978"/>
      <c r="AA20" s="1978"/>
      <c r="AB20" s="1978"/>
      <c r="AC20" s="1936"/>
      <c r="AD20" s="1936"/>
      <c r="AE20" s="1937"/>
    </row>
    <row r="21" spans="1:31">
      <c r="A21" s="1855">
        <v>16</v>
      </c>
      <c r="B21" s="2769"/>
      <c r="C21" s="2772"/>
      <c r="D21" s="2801"/>
      <c r="E21" s="1931"/>
      <c r="F21" s="1932"/>
      <c r="G21" s="1932"/>
      <c r="H21" s="1932"/>
      <c r="I21" s="1932"/>
      <c r="J21" s="1933"/>
      <c r="K21" s="1933"/>
      <c r="L21" s="1933"/>
      <c r="M21" s="1933"/>
      <c r="N21" s="1933"/>
      <c r="O21" s="1933"/>
      <c r="P21" s="1934"/>
      <c r="Q21" s="1933"/>
      <c r="R21" s="1933"/>
      <c r="S21" s="1933"/>
      <c r="T21" s="1933"/>
      <c r="U21" s="1934"/>
      <c r="V21" s="1933"/>
      <c r="W21" s="1934"/>
      <c r="X21" s="1933"/>
      <c r="Y21" s="1935"/>
      <c r="Z21" s="1978"/>
      <c r="AA21" s="1978"/>
      <c r="AB21" s="1978"/>
      <c r="AC21" s="1936"/>
      <c r="AD21" s="1936"/>
      <c r="AE21" s="1937"/>
    </row>
    <row r="22" spans="1:31">
      <c r="A22" s="1855">
        <v>17</v>
      </c>
      <c r="B22" s="2769"/>
      <c r="C22" s="2772"/>
      <c r="D22" s="2801"/>
      <c r="E22" s="1931"/>
      <c r="F22" s="1932"/>
      <c r="G22" s="1932"/>
      <c r="H22" s="1932"/>
      <c r="I22" s="1932"/>
      <c r="J22" s="1933"/>
      <c r="K22" s="1933"/>
      <c r="L22" s="1933"/>
      <c r="M22" s="1933"/>
      <c r="N22" s="1933"/>
      <c r="O22" s="1933"/>
      <c r="P22" s="1934"/>
      <c r="Q22" s="1933"/>
      <c r="R22" s="1933"/>
      <c r="S22" s="1933"/>
      <c r="T22" s="1933"/>
      <c r="U22" s="1934"/>
      <c r="V22" s="1933"/>
      <c r="W22" s="1934"/>
      <c r="X22" s="1933"/>
      <c r="Y22" s="1935"/>
      <c r="Z22" s="1978"/>
      <c r="AA22" s="1978"/>
      <c r="AB22" s="1978"/>
      <c r="AC22" s="1936"/>
      <c r="AD22" s="1936"/>
      <c r="AE22" s="1937"/>
    </row>
    <row r="23" spans="1:31">
      <c r="A23" s="1855">
        <v>18</v>
      </c>
      <c r="B23" s="2769"/>
      <c r="C23" s="2772"/>
      <c r="D23" s="2801"/>
      <c r="E23" s="1931"/>
      <c r="F23" s="1932"/>
      <c r="G23" s="1932"/>
      <c r="H23" s="1932"/>
      <c r="I23" s="1932"/>
      <c r="J23" s="1933"/>
      <c r="K23" s="1933"/>
      <c r="L23" s="1933"/>
      <c r="M23" s="1933"/>
      <c r="N23" s="1933"/>
      <c r="O23" s="1933"/>
      <c r="P23" s="1934"/>
      <c r="Q23" s="1933"/>
      <c r="R23" s="1933"/>
      <c r="S23" s="1933"/>
      <c r="T23" s="1933"/>
      <c r="U23" s="1934"/>
      <c r="V23" s="1933"/>
      <c r="W23" s="1934"/>
      <c r="X23" s="1933"/>
      <c r="Y23" s="1935"/>
      <c r="Z23" s="1978"/>
      <c r="AA23" s="1978"/>
      <c r="AB23" s="1978"/>
      <c r="AC23" s="1936"/>
      <c r="AD23" s="1936"/>
      <c r="AE23" s="1937"/>
    </row>
    <row r="24" spans="1:31">
      <c r="A24" s="1855">
        <v>19</v>
      </c>
      <c r="B24" s="2769"/>
      <c r="C24" s="2772"/>
      <c r="D24" s="2801"/>
      <c r="E24" s="1931"/>
      <c r="F24" s="1932"/>
      <c r="G24" s="1932"/>
      <c r="H24" s="1932"/>
      <c r="I24" s="1932"/>
      <c r="J24" s="1933"/>
      <c r="K24" s="1933"/>
      <c r="L24" s="1933"/>
      <c r="M24" s="1933"/>
      <c r="N24" s="1933"/>
      <c r="O24" s="1933"/>
      <c r="P24" s="1934"/>
      <c r="Q24" s="1933"/>
      <c r="R24" s="1933"/>
      <c r="S24" s="1933"/>
      <c r="T24" s="1933"/>
      <c r="U24" s="1934"/>
      <c r="V24" s="1933"/>
      <c r="W24" s="1934"/>
      <c r="X24" s="1933"/>
      <c r="Y24" s="1935"/>
      <c r="Z24" s="1978"/>
      <c r="AA24" s="1978"/>
      <c r="AB24" s="1978"/>
      <c r="AC24" s="1936"/>
      <c r="AD24" s="1936"/>
      <c r="AE24" s="1937"/>
    </row>
    <row r="25" spans="1:31">
      <c r="A25" s="1855">
        <v>20</v>
      </c>
      <c r="B25" s="2769"/>
      <c r="C25" s="2772"/>
      <c r="D25" s="2801"/>
      <c r="E25" s="1931"/>
      <c r="F25" s="1932"/>
      <c r="G25" s="1932"/>
      <c r="H25" s="1932"/>
      <c r="I25" s="1932"/>
      <c r="J25" s="1933"/>
      <c r="K25" s="1933"/>
      <c r="L25" s="1933"/>
      <c r="M25" s="1933"/>
      <c r="N25" s="1933"/>
      <c r="O25" s="1933"/>
      <c r="P25" s="1934"/>
      <c r="Q25" s="1933"/>
      <c r="R25" s="1933"/>
      <c r="S25" s="1933"/>
      <c r="T25" s="1933"/>
      <c r="U25" s="1934"/>
      <c r="V25" s="1933"/>
      <c r="W25" s="1934"/>
      <c r="X25" s="1933"/>
      <c r="Y25" s="1935"/>
      <c r="Z25" s="1978"/>
      <c r="AA25" s="1978"/>
      <c r="AB25" s="1978"/>
      <c r="AC25" s="1936"/>
      <c r="AD25" s="1936"/>
      <c r="AE25" s="1937"/>
    </row>
    <row r="26" spans="1:31">
      <c r="A26" s="1855">
        <v>21</v>
      </c>
      <c r="B26" s="2769"/>
      <c r="C26" s="2772"/>
      <c r="D26" s="2801"/>
      <c r="E26" s="1931"/>
      <c r="F26" s="1932"/>
      <c r="G26" s="1932"/>
      <c r="H26" s="1932"/>
      <c r="I26" s="1932"/>
      <c r="J26" s="1933"/>
      <c r="K26" s="1933"/>
      <c r="L26" s="1933"/>
      <c r="M26" s="1933"/>
      <c r="N26" s="1933"/>
      <c r="O26" s="1933"/>
      <c r="P26" s="1934"/>
      <c r="Q26" s="1933"/>
      <c r="R26" s="1933"/>
      <c r="S26" s="1933"/>
      <c r="T26" s="1933"/>
      <c r="U26" s="1934"/>
      <c r="V26" s="1933"/>
      <c r="W26" s="1934"/>
      <c r="X26" s="1933"/>
      <c r="Y26" s="1935"/>
      <c r="Z26" s="1978"/>
      <c r="AA26" s="1978"/>
      <c r="AB26" s="1978"/>
      <c r="AC26" s="1936"/>
      <c r="AD26" s="1936"/>
      <c r="AE26" s="1937"/>
    </row>
    <row r="27" spans="1:31">
      <c r="A27" s="1855">
        <v>22</v>
      </c>
      <c r="B27" s="2769"/>
      <c r="C27" s="2772"/>
      <c r="D27" s="2801"/>
      <c r="E27" s="1931"/>
      <c r="F27" s="1932"/>
      <c r="G27" s="1932"/>
      <c r="H27" s="1932"/>
      <c r="I27" s="1932"/>
      <c r="J27" s="1933"/>
      <c r="K27" s="1933"/>
      <c r="L27" s="1933"/>
      <c r="M27" s="1933"/>
      <c r="N27" s="1933"/>
      <c r="O27" s="1933"/>
      <c r="P27" s="1934"/>
      <c r="Q27" s="1933"/>
      <c r="R27" s="1933"/>
      <c r="S27" s="1933"/>
      <c r="T27" s="1933"/>
      <c r="U27" s="1934"/>
      <c r="V27" s="1933"/>
      <c r="W27" s="1934"/>
      <c r="X27" s="1933"/>
      <c r="Y27" s="1935"/>
      <c r="Z27" s="1978"/>
      <c r="AA27" s="1978"/>
      <c r="AB27" s="1978"/>
      <c r="AC27" s="1936"/>
      <c r="AD27" s="1936"/>
      <c r="AE27" s="1937"/>
    </row>
    <row r="28" spans="1:31">
      <c r="A28" s="1855">
        <v>23</v>
      </c>
      <c r="B28" s="2769"/>
      <c r="C28" s="2772"/>
      <c r="D28" s="2801"/>
      <c r="E28" s="1931"/>
      <c r="F28" s="1932"/>
      <c r="G28" s="1932"/>
      <c r="H28" s="1932"/>
      <c r="I28" s="1932"/>
      <c r="J28" s="1933"/>
      <c r="K28" s="1933"/>
      <c r="L28" s="1933"/>
      <c r="M28" s="1933"/>
      <c r="N28" s="1933"/>
      <c r="O28" s="1933"/>
      <c r="P28" s="1934"/>
      <c r="Q28" s="1933"/>
      <c r="R28" s="1933"/>
      <c r="S28" s="1933"/>
      <c r="T28" s="1933"/>
      <c r="U28" s="1934"/>
      <c r="V28" s="1933"/>
      <c r="W28" s="1934"/>
      <c r="X28" s="1933"/>
      <c r="Y28" s="1935"/>
      <c r="Z28" s="1978"/>
      <c r="AA28" s="1978"/>
      <c r="AB28" s="1978"/>
      <c r="AC28" s="1936"/>
      <c r="AD28" s="1936"/>
      <c r="AE28" s="1937"/>
    </row>
    <row r="29" spans="1:31">
      <c r="A29" s="1855">
        <v>24</v>
      </c>
      <c r="B29" s="2769"/>
      <c r="C29" s="2772"/>
      <c r="D29" s="2801"/>
      <c r="E29" s="1931"/>
      <c r="F29" s="1932"/>
      <c r="G29" s="1932"/>
      <c r="H29" s="1932"/>
      <c r="I29" s="1932"/>
      <c r="J29" s="1933"/>
      <c r="K29" s="1933"/>
      <c r="L29" s="1933"/>
      <c r="M29" s="1933"/>
      <c r="N29" s="1933"/>
      <c r="O29" s="1933"/>
      <c r="P29" s="1934"/>
      <c r="Q29" s="1933"/>
      <c r="R29" s="1933"/>
      <c r="S29" s="1933"/>
      <c r="T29" s="1933"/>
      <c r="U29" s="1934"/>
      <c r="V29" s="1933"/>
      <c r="W29" s="1934"/>
      <c r="X29" s="1933"/>
      <c r="Y29" s="1935"/>
      <c r="Z29" s="1978"/>
      <c r="AA29" s="1978"/>
      <c r="AB29" s="1978"/>
      <c r="AC29" s="1936"/>
      <c r="AD29" s="1936"/>
      <c r="AE29" s="1937"/>
    </row>
    <row r="30" spans="1:31">
      <c r="A30" s="1855">
        <v>25</v>
      </c>
      <c r="B30" s="2769"/>
      <c r="C30" s="2772"/>
      <c r="D30" s="2801"/>
      <c r="E30" s="1931"/>
      <c r="F30" s="1932"/>
      <c r="G30" s="1932"/>
      <c r="H30" s="1932"/>
      <c r="I30" s="1932"/>
      <c r="J30" s="1933"/>
      <c r="K30" s="1933"/>
      <c r="L30" s="1933"/>
      <c r="M30" s="1933"/>
      <c r="N30" s="1933"/>
      <c r="O30" s="1933"/>
      <c r="P30" s="1934"/>
      <c r="Q30" s="1933"/>
      <c r="R30" s="1933"/>
      <c r="S30" s="1933"/>
      <c r="T30" s="1933"/>
      <c r="U30" s="1934"/>
      <c r="V30" s="1933"/>
      <c r="W30" s="1934"/>
      <c r="X30" s="1933"/>
      <c r="Y30" s="1935"/>
      <c r="Z30" s="1978"/>
      <c r="AA30" s="1978"/>
      <c r="AB30" s="1978"/>
      <c r="AC30" s="1936"/>
      <c r="AD30" s="1936"/>
      <c r="AE30" s="1937"/>
    </row>
    <row r="31" spans="1:31" ht="17.25" thickBot="1">
      <c r="A31" s="1855">
        <v>26</v>
      </c>
      <c r="B31" s="2769"/>
      <c r="C31" s="2773"/>
      <c r="D31" s="1867" t="s">
        <v>5859</v>
      </c>
      <c r="E31" s="1943"/>
      <c r="F31" s="1943"/>
      <c r="G31" s="1943"/>
      <c r="H31" s="1943"/>
      <c r="I31" s="1943"/>
      <c r="J31" s="1943"/>
      <c r="K31" s="1943"/>
      <c r="L31" s="1944"/>
      <c r="M31" s="1945">
        <f>SUM(M19:M30)</f>
        <v>0</v>
      </c>
      <c r="N31" s="1945">
        <f>SUM(N19:N30)</f>
        <v>0</v>
      </c>
      <c r="O31" s="1945">
        <f>SUM(O19:O30)</f>
        <v>0</v>
      </c>
      <c r="P31" s="1945">
        <f>SUM(P19:P30)</f>
        <v>0</v>
      </c>
      <c r="Q31" s="1944"/>
      <c r="R31" s="1945">
        <f>SUM(R19:R30)</f>
        <v>0</v>
      </c>
      <c r="S31" s="1940"/>
      <c r="T31" s="1945">
        <f>SUM(T19:T30)</f>
        <v>0</v>
      </c>
      <c r="U31" s="1945">
        <f>SUM(U19:U30)</f>
        <v>0</v>
      </c>
      <c r="V31" s="1945">
        <f>SUM(V19:V30)</f>
        <v>0</v>
      </c>
      <c r="W31" s="1945">
        <f>SUM(W19:W30)</f>
        <v>0</v>
      </c>
      <c r="X31" s="1944"/>
      <c r="Y31" s="1944"/>
      <c r="Z31" s="1980"/>
      <c r="AA31" s="1980"/>
      <c r="AB31" s="1980"/>
      <c r="AC31" s="1944"/>
      <c r="AD31" s="1944"/>
      <c r="AE31" s="1981"/>
    </row>
    <row r="32" spans="1:31" ht="16.5" customHeight="1">
      <c r="A32" s="1855">
        <v>27</v>
      </c>
      <c r="B32" s="2769"/>
      <c r="C32" s="2771" t="s">
        <v>7204</v>
      </c>
      <c r="D32" s="2798" t="s">
        <v>7201</v>
      </c>
      <c r="E32" s="1946"/>
      <c r="F32" s="1925"/>
      <c r="G32" s="1925"/>
      <c r="H32" s="1925"/>
      <c r="I32" s="1925"/>
      <c r="J32" s="1926"/>
      <c r="K32" s="1926"/>
      <c r="L32" s="1926"/>
      <c r="M32" s="1926"/>
      <c r="N32" s="1926"/>
      <c r="O32" s="1926"/>
      <c r="P32" s="1927"/>
      <c r="Q32" s="1926"/>
      <c r="R32" s="1926"/>
      <c r="S32" s="1926"/>
      <c r="T32" s="1926"/>
      <c r="U32" s="1927"/>
      <c r="V32" s="1926"/>
      <c r="W32" s="1927"/>
      <c r="X32" s="1926"/>
      <c r="Y32" s="1928"/>
      <c r="Z32" s="1978"/>
      <c r="AA32" s="1978"/>
      <c r="AB32" s="1978"/>
      <c r="AC32" s="1929"/>
      <c r="AD32" s="1929"/>
      <c r="AE32" s="1947"/>
    </row>
    <row r="33" spans="1:31">
      <c r="A33" s="1855">
        <v>28</v>
      </c>
      <c r="B33" s="2769"/>
      <c r="C33" s="2772"/>
      <c r="D33" s="2801"/>
      <c r="E33" s="1931"/>
      <c r="F33" s="1932"/>
      <c r="G33" s="1932"/>
      <c r="H33" s="1932"/>
      <c r="I33" s="1932"/>
      <c r="J33" s="1933"/>
      <c r="K33" s="1933"/>
      <c r="L33" s="1933"/>
      <c r="M33" s="1933"/>
      <c r="N33" s="1933"/>
      <c r="O33" s="1933"/>
      <c r="P33" s="1934"/>
      <c r="Q33" s="1933"/>
      <c r="R33" s="1933"/>
      <c r="S33" s="1933"/>
      <c r="T33" s="1933"/>
      <c r="U33" s="1934"/>
      <c r="V33" s="1933"/>
      <c r="W33" s="1934"/>
      <c r="X33" s="1933"/>
      <c r="Y33" s="1935"/>
      <c r="Z33" s="1978"/>
      <c r="AA33" s="1978"/>
      <c r="AB33" s="1978"/>
      <c r="AC33" s="1936"/>
      <c r="AD33" s="1936"/>
      <c r="AE33" s="1937"/>
    </row>
    <row r="34" spans="1:31">
      <c r="A34" s="1855">
        <v>29</v>
      </c>
      <c r="B34" s="2769"/>
      <c r="C34" s="2772"/>
      <c r="D34" s="2801"/>
      <c r="E34" s="1931"/>
      <c r="F34" s="1932"/>
      <c r="G34" s="1932"/>
      <c r="H34" s="1932"/>
      <c r="I34" s="1932"/>
      <c r="J34" s="1933"/>
      <c r="K34" s="1933"/>
      <c r="L34" s="1933"/>
      <c r="M34" s="1933"/>
      <c r="N34" s="1933"/>
      <c r="O34" s="1933"/>
      <c r="P34" s="1934"/>
      <c r="Q34" s="1933"/>
      <c r="R34" s="1933"/>
      <c r="S34" s="1933"/>
      <c r="T34" s="1933"/>
      <c r="U34" s="1934"/>
      <c r="V34" s="1933"/>
      <c r="W34" s="1934"/>
      <c r="X34" s="1933"/>
      <c r="Y34" s="1935"/>
      <c r="Z34" s="1978"/>
      <c r="AA34" s="1978"/>
      <c r="AB34" s="1978"/>
      <c r="AC34" s="1936"/>
      <c r="AD34" s="1936"/>
      <c r="AE34" s="1937"/>
    </row>
    <row r="35" spans="1:31">
      <c r="A35" s="1855">
        <v>30</v>
      </c>
      <c r="B35" s="2769"/>
      <c r="C35" s="2772"/>
      <c r="D35" s="2801"/>
      <c r="E35" s="1931"/>
      <c r="F35" s="1932"/>
      <c r="G35" s="1932"/>
      <c r="H35" s="1932"/>
      <c r="I35" s="1932"/>
      <c r="J35" s="1933"/>
      <c r="K35" s="1933"/>
      <c r="L35" s="1933"/>
      <c r="M35" s="1933"/>
      <c r="N35" s="1933"/>
      <c r="O35" s="1933"/>
      <c r="P35" s="1934"/>
      <c r="Q35" s="1933"/>
      <c r="R35" s="1933"/>
      <c r="S35" s="1933"/>
      <c r="T35" s="1933"/>
      <c r="U35" s="1934"/>
      <c r="V35" s="1933"/>
      <c r="W35" s="1934"/>
      <c r="X35" s="1933"/>
      <c r="Y35" s="1935"/>
      <c r="Z35" s="1978"/>
      <c r="AA35" s="1978"/>
      <c r="AB35" s="1978"/>
      <c r="AC35" s="1936"/>
      <c r="AD35" s="1936"/>
      <c r="AE35" s="1937"/>
    </row>
    <row r="36" spans="1:31">
      <c r="A36" s="1855">
        <v>31</v>
      </c>
      <c r="B36" s="2769"/>
      <c r="C36" s="2772"/>
      <c r="D36" s="2801"/>
      <c r="E36" s="1931"/>
      <c r="F36" s="1932"/>
      <c r="G36" s="1932"/>
      <c r="H36" s="1932"/>
      <c r="I36" s="1932"/>
      <c r="J36" s="1933"/>
      <c r="K36" s="1933"/>
      <c r="L36" s="1933"/>
      <c r="M36" s="1933"/>
      <c r="N36" s="1933"/>
      <c r="O36" s="1933"/>
      <c r="P36" s="1934"/>
      <c r="Q36" s="1933"/>
      <c r="R36" s="1933"/>
      <c r="S36" s="1933"/>
      <c r="T36" s="1933"/>
      <c r="U36" s="1934"/>
      <c r="V36" s="1933"/>
      <c r="W36" s="1934"/>
      <c r="X36" s="1933"/>
      <c r="Y36" s="1935"/>
      <c r="Z36" s="1978"/>
      <c r="AA36" s="1978"/>
      <c r="AB36" s="1978"/>
      <c r="AC36" s="1936"/>
      <c r="AD36" s="1936"/>
      <c r="AE36" s="1937"/>
    </row>
    <row r="37" spans="1:31">
      <c r="A37" s="1855">
        <v>32</v>
      </c>
      <c r="B37" s="2769"/>
      <c r="C37" s="2772"/>
      <c r="D37" s="2801"/>
      <c r="E37" s="1931"/>
      <c r="F37" s="1932"/>
      <c r="G37" s="1932"/>
      <c r="H37" s="1932"/>
      <c r="I37" s="1932"/>
      <c r="J37" s="1933"/>
      <c r="K37" s="1933"/>
      <c r="L37" s="1933"/>
      <c r="M37" s="1933"/>
      <c r="N37" s="1933"/>
      <c r="O37" s="1933"/>
      <c r="P37" s="1934"/>
      <c r="Q37" s="1933"/>
      <c r="R37" s="1933"/>
      <c r="S37" s="1933"/>
      <c r="T37" s="1933"/>
      <c r="U37" s="1934"/>
      <c r="V37" s="1933"/>
      <c r="W37" s="1934"/>
      <c r="X37" s="1933"/>
      <c r="Y37" s="1935"/>
      <c r="Z37" s="1978"/>
      <c r="AA37" s="1978"/>
      <c r="AB37" s="1978"/>
      <c r="AC37" s="1936"/>
      <c r="AD37" s="1936"/>
      <c r="AE37" s="1937"/>
    </row>
    <row r="38" spans="1:31">
      <c r="A38" s="1855">
        <v>33</v>
      </c>
      <c r="B38" s="2769"/>
      <c r="C38" s="2772"/>
      <c r="D38" s="2801"/>
      <c r="E38" s="1931"/>
      <c r="F38" s="1932"/>
      <c r="G38" s="1932"/>
      <c r="H38" s="1932"/>
      <c r="I38" s="1932"/>
      <c r="J38" s="1933"/>
      <c r="K38" s="1933"/>
      <c r="L38" s="1933"/>
      <c r="M38" s="1933"/>
      <c r="N38" s="1933"/>
      <c r="O38" s="1933"/>
      <c r="P38" s="1934"/>
      <c r="Q38" s="1933"/>
      <c r="R38" s="1933"/>
      <c r="S38" s="1933"/>
      <c r="T38" s="1933"/>
      <c r="U38" s="1934"/>
      <c r="V38" s="1933"/>
      <c r="W38" s="1934"/>
      <c r="X38" s="1933"/>
      <c r="Y38" s="1935"/>
      <c r="Z38" s="1978"/>
      <c r="AA38" s="1978"/>
      <c r="AB38" s="1978"/>
      <c r="AC38" s="1936"/>
      <c r="AD38" s="1936"/>
      <c r="AE38" s="1937"/>
    </row>
    <row r="39" spans="1:31">
      <c r="A39" s="1855">
        <v>34</v>
      </c>
      <c r="B39" s="2769"/>
      <c r="C39" s="2772"/>
      <c r="D39" s="2801"/>
      <c r="E39" s="1931"/>
      <c r="F39" s="1932"/>
      <c r="G39" s="1932"/>
      <c r="H39" s="1932"/>
      <c r="I39" s="1932"/>
      <c r="J39" s="1933"/>
      <c r="K39" s="1933"/>
      <c r="L39" s="1933"/>
      <c r="M39" s="1933"/>
      <c r="N39" s="1933"/>
      <c r="O39" s="1933"/>
      <c r="P39" s="1934"/>
      <c r="Q39" s="1933"/>
      <c r="R39" s="1933"/>
      <c r="S39" s="1933"/>
      <c r="T39" s="1933"/>
      <c r="U39" s="1934"/>
      <c r="V39" s="1933"/>
      <c r="W39" s="1934"/>
      <c r="X39" s="1933"/>
      <c r="Y39" s="1935"/>
      <c r="Z39" s="1978"/>
      <c r="AA39" s="1978"/>
      <c r="AB39" s="1978"/>
      <c r="AC39" s="1936"/>
      <c r="AD39" s="1936"/>
      <c r="AE39" s="1937"/>
    </row>
    <row r="40" spans="1:31">
      <c r="A40" s="1855">
        <v>35</v>
      </c>
      <c r="B40" s="2769"/>
      <c r="C40" s="2772"/>
      <c r="D40" s="2801"/>
      <c r="E40" s="1931"/>
      <c r="F40" s="1932"/>
      <c r="G40" s="1932"/>
      <c r="H40" s="1932"/>
      <c r="I40" s="1932"/>
      <c r="J40" s="1933"/>
      <c r="K40" s="1933"/>
      <c r="L40" s="1933"/>
      <c r="M40" s="1933"/>
      <c r="N40" s="1933"/>
      <c r="O40" s="1933"/>
      <c r="P40" s="1934"/>
      <c r="Q40" s="1933"/>
      <c r="R40" s="1933"/>
      <c r="S40" s="1933"/>
      <c r="T40" s="1933"/>
      <c r="U40" s="1934"/>
      <c r="V40" s="1933"/>
      <c r="W40" s="1934"/>
      <c r="X40" s="1933"/>
      <c r="Y40" s="1935"/>
      <c r="Z40" s="1978"/>
      <c r="AA40" s="1978"/>
      <c r="AB40" s="1978"/>
      <c r="AC40" s="1936"/>
      <c r="AD40" s="1936"/>
      <c r="AE40" s="1937"/>
    </row>
    <row r="41" spans="1:31">
      <c r="A41" s="1855">
        <v>36</v>
      </c>
      <c r="B41" s="2769"/>
      <c r="C41" s="2772"/>
      <c r="D41" s="2801"/>
      <c r="E41" s="1931"/>
      <c r="F41" s="1932"/>
      <c r="G41" s="1932"/>
      <c r="H41" s="1932"/>
      <c r="I41" s="1932"/>
      <c r="J41" s="1933"/>
      <c r="K41" s="1933"/>
      <c r="L41" s="1933"/>
      <c r="M41" s="1933"/>
      <c r="N41" s="1933"/>
      <c r="O41" s="1933"/>
      <c r="P41" s="1934"/>
      <c r="Q41" s="1933"/>
      <c r="R41" s="1933"/>
      <c r="S41" s="1933"/>
      <c r="T41" s="1933"/>
      <c r="U41" s="1934"/>
      <c r="V41" s="1933"/>
      <c r="W41" s="1934"/>
      <c r="X41" s="1933"/>
      <c r="Y41" s="1935"/>
      <c r="Z41" s="1978"/>
      <c r="AA41" s="1978"/>
      <c r="AB41" s="1978"/>
      <c r="AC41" s="1936"/>
      <c r="AD41" s="1936"/>
      <c r="AE41" s="1937"/>
    </row>
    <row r="42" spans="1:31">
      <c r="A42" s="1855">
        <v>37</v>
      </c>
      <c r="B42" s="2769"/>
      <c r="C42" s="2772"/>
      <c r="D42" s="1873" t="s">
        <v>5859</v>
      </c>
      <c r="E42" s="1940"/>
      <c r="F42" s="1940"/>
      <c r="G42" s="1940"/>
      <c r="H42" s="1940"/>
      <c r="I42" s="1940"/>
      <c r="J42" s="1940"/>
      <c r="K42" s="1940"/>
      <c r="L42" s="1940"/>
      <c r="M42" s="1933">
        <f>SUM(M32:M41)</f>
        <v>0</v>
      </c>
      <c r="N42" s="1933">
        <f>SUM(N32:N41)</f>
        <v>0</v>
      </c>
      <c r="O42" s="1933">
        <f>SUM(O32:O41)</f>
        <v>0</v>
      </c>
      <c r="P42" s="1933">
        <f>SUM(P32:P41)</f>
        <v>0</v>
      </c>
      <c r="Q42" s="1940"/>
      <c r="R42" s="1933">
        <f>SUM(R32:R41)</f>
        <v>0</v>
      </c>
      <c r="S42" s="1940"/>
      <c r="T42" s="1933">
        <f>SUM(T32:T41)</f>
        <v>0</v>
      </c>
      <c r="U42" s="1933">
        <f>SUM(U32:U41)</f>
        <v>0</v>
      </c>
      <c r="V42" s="1933">
        <f>SUM(V32:V41)</f>
        <v>0</v>
      </c>
      <c r="W42" s="1933">
        <f>SUM(W32:W41)</f>
        <v>0</v>
      </c>
      <c r="X42" s="1940"/>
      <c r="Y42" s="1941"/>
      <c r="Z42" s="1978"/>
      <c r="AA42" s="1978"/>
      <c r="AB42" s="1978"/>
      <c r="AC42" s="1941"/>
      <c r="AD42" s="1941"/>
      <c r="AE42" s="1979"/>
    </row>
    <row r="43" spans="1:31" ht="13.9" customHeight="1">
      <c r="A43" s="1855">
        <v>38</v>
      </c>
      <c r="B43" s="2769"/>
      <c r="C43" s="2772"/>
      <c r="D43" s="2801" t="s">
        <v>7203</v>
      </c>
      <c r="E43" s="1931"/>
      <c r="F43" s="1932"/>
      <c r="G43" s="1932"/>
      <c r="H43" s="1932"/>
      <c r="I43" s="1932"/>
      <c r="J43" s="1933"/>
      <c r="K43" s="1933"/>
      <c r="L43" s="1933"/>
      <c r="M43" s="1933"/>
      <c r="N43" s="1933"/>
      <c r="O43" s="1933"/>
      <c r="P43" s="1934"/>
      <c r="Q43" s="1933"/>
      <c r="R43" s="1933"/>
      <c r="S43" s="1933"/>
      <c r="T43" s="1933"/>
      <c r="U43" s="1934"/>
      <c r="V43" s="1933"/>
      <c r="W43" s="1934"/>
      <c r="X43" s="1933"/>
      <c r="Y43" s="1935"/>
      <c r="Z43" s="1978"/>
      <c r="AA43" s="1978"/>
      <c r="AB43" s="1978"/>
      <c r="AC43" s="1936"/>
      <c r="AD43" s="1936"/>
      <c r="AE43" s="1937"/>
    </row>
    <row r="44" spans="1:31">
      <c r="A44" s="1855">
        <v>39</v>
      </c>
      <c r="B44" s="2769"/>
      <c r="C44" s="2772"/>
      <c r="D44" s="2801"/>
      <c r="E44" s="1931"/>
      <c r="F44" s="1932"/>
      <c r="G44" s="1932"/>
      <c r="H44" s="1932"/>
      <c r="I44" s="1932"/>
      <c r="J44" s="1933"/>
      <c r="K44" s="1933"/>
      <c r="L44" s="1933"/>
      <c r="M44" s="1933"/>
      <c r="N44" s="1933"/>
      <c r="O44" s="1933"/>
      <c r="P44" s="1934"/>
      <c r="Q44" s="1933"/>
      <c r="R44" s="1933"/>
      <c r="S44" s="1933"/>
      <c r="T44" s="1933"/>
      <c r="U44" s="1934"/>
      <c r="V44" s="1933"/>
      <c r="W44" s="1934"/>
      <c r="X44" s="1933"/>
      <c r="Y44" s="1935"/>
      <c r="Z44" s="1978"/>
      <c r="AA44" s="1978"/>
      <c r="AB44" s="1978"/>
      <c r="AC44" s="1936"/>
      <c r="AD44" s="1936"/>
      <c r="AE44" s="1937"/>
    </row>
    <row r="45" spans="1:31">
      <c r="A45" s="1855">
        <v>40</v>
      </c>
      <c r="B45" s="2769"/>
      <c r="C45" s="2772"/>
      <c r="D45" s="2801"/>
      <c r="E45" s="1931"/>
      <c r="F45" s="1932"/>
      <c r="G45" s="1932"/>
      <c r="H45" s="1932"/>
      <c r="I45" s="1932"/>
      <c r="J45" s="1933"/>
      <c r="K45" s="1933"/>
      <c r="L45" s="1933"/>
      <c r="M45" s="1933"/>
      <c r="N45" s="1933"/>
      <c r="O45" s="1933"/>
      <c r="P45" s="1934"/>
      <c r="Q45" s="1933"/>
      <c r="R45" s="1933"/>
      <c r="S45" s="1933"/>
      <c r="T45" s="1933"/>
      <c r="U45" s="1934"/>
      <c r="V45" s="1933"/>
      <c r="W45" s="1934"/>
      <c r="X45" s="1933"/>
      <c r="Y45" s="1935"/>
      <c r="Z45" s="1978"/>
      <c r="AA45" s="1978"/>
      <c r="AB45" s="1978"/>
      <c r="AC45" s="1936"/>
      <c r="AD45" s="1936"/>
      <c r="AE45" s="1937"/>
    </row>
    <row r="46" spans="1:31">
      <c r="A46" s="1855">
        <v>41</v>
      </c>
      <c r="B46" s="2769"/>
      <c r="C46" s="2772"/>
      <c r="D46" s="2801"/>
      <c r="E46" s="1931"/>
      <c r="F46" s="1932"/>
      <c r="G46" s="1932"/>
      <c r="H46" s="1932"/>
      <c r="I46" s="1932"/>
      <c r="J46" s="1933"/>
      <c r="K46" s="1933"/>
      <c r="L46" s="1933"/>
      <c r="M46" s="1933"/>
      <c r="N46" s="1933"/>
      <c r="O46" s="1933"/>
      <c r="P46" s="1934"/>
      <c r="Q46" s="1933"/>
      <c r="R46" s="1933"/>
      <c r="S46" s="1933"/>
      <c r="T46" s="1933"/>
      <c r="U46" s="1934"/>
      <c r="V46" s="1933"/>
      <c r="W46" s="1934"/>
      <c r="X46" s="1933"/>
      <c r="Y46" s="1935"/>
      <c r="Z46" s="1978"/>
      <c r="AA46" s="1978"/>
      <c r="AB46" s="1978"/>
      <c r="AC46" s="1936"/>
      <c r="AD46" s="1936"/>
      <c r="AE46" s="1937"/>
    </row>
    <row r="47" spans="1:31">
      <c r="A47" s="1855">
        <v>42</v>
      </c>
      <c r="B47" s="2769"/>
      <c r="C47" s="2772"/>
      <c r="D47" s="2801"/>
      <c r="E47" s="1931"/>
      <c r="F47" s="1932"/>
      <c r="G47" s="1932"/>
      <c r="H47" s="1932"/>
      <c r="I47" s="1932"/>
      <c r="J47" s="1933"/>
      <c r="K47" s="1933"/>
      <c r="L47" s="1933"/>
      <c r="M47" s="1933"/>
      <c r="N47" s="1933"/>
      <c r="O47" s="1933"/>
      <c r="P47" s="1934"/>
      <c r="Q47" s="1933"/>
      <c r="R47" s="1933"/>
      <c r="S47" s="1933"/>
      <c r="T47" s="1933"/>
      <c r="U47" s="1934"/>
      <c r="V47" s="1933"/>
      <c r="W47" s="1934"/>
      <c r="X47" s="1933"/>
      <c r="Y47" s="1935"/>
      <c r="Z47" s="1978"/>
      <c r="AA47" s="1978"/>
      <c r="AB47" s="1978"/>
      <c r="AC47" s="1936"/>
      <c r="AD47" s="1936"/>
      <c r="AE47" s="1937"/>
    </row>
    <row r="48" spans="1:31">
      <c r="A48" s="1855">
        <v>43</v>
      </c>
      <c r="B48" s="2769"/>
      <c r="C48" s="2772"/>
      <c r="D48" s="2801"/>
      <c r="E48" s="1931"/>
      <c r="F48" s="1932"/>
      <c r="G48" s="1932"/>
      <c r="H48" s="1932"/>
      <c r="I48" s="1932"/>
      <c r="J48" s="1933"/>
      <c r="K48" s="1933"/>
      <c r="L48" s="1933"/>
      <c r="M48" s="1933"/>
      <c r="N48" s="1933"/>
      <c r="O48" s="1933"/>
      <c r="P48" s="1934"/>
      <c r="Q48" s="1933"/>
      <c r="R48" s="1933"/>
      <c r="S48" s="1933"/>
      <c r="T48" s="1933"/>
      <c r="U48" s="1934"/>
      <c r="V48" s="1933"/>
      <c r="W48" s="1934"/>
      <c r="X48" s="1933"/>
      <c r="Y48" s="1935"/>
      <c r="Z48" s="1978"/>
      <c r="AA48" s="1978"/>
      <c r="AB48" s="1978"/>
      <c r="AC48" s="1936"/>
      <c r="AD48" s="1936"/>
      <c r="AE48" s="1937"/>
    </row>
    <row r="49" spans="1:31">
      <c r="A49" s="1855">
        <v>44</v>
      </c>
      <c r="B49" s="2769"/>
      <c r="C49" s="2772"/>
      <c r="D49" s="2801"/>
      <c r="E49" s="1931"/>
      <c r="F49" s="1932"/>
      <c r="G49" s="1932"/>
      <c r="H49" s="1932"/>
      <c r="I49" s="1932"/>
      <c r="J49" s="1933"/>
      <c r="K49" s="1933"/>
      <c r="L49" s="1933"/>
      <c r="M49" s="1933"/>
      <c r="N49" s="1933"/>
      <c r="O49" s="1933"/>
      <c r="P49" s="1934"/>
      <c r="Q49" s="1933"/>
      <c r="R49" s="1933"/>
      <c r="S49" s="1933"/>
      <c r="T49" s="1933"/>
      <c r="U49" s="1934"/>
      <c r="V49" s="1933"/>
      <c r="W49" s="1934"/>
      <c r="X49" s="1933"/>
      <c r="Y49" s="1935"/>
      <c r="Z49" s="1978"/>
      <c r="AA49" s="1978"/>
      <c r="AB49" s="1978"/>
      <c r="AC49" s="1936"/>
      <c r="AD49" s="1936"/>
      <c r="AE49" s="1937"/>
    </row>
    <row r="50" spans="1:31">
      <c r="A50" s="1855">
        <v>45</v>
      </c>
      <c r="B50" s="2769"/>
      <c r="C50" s="2772"/>
      <c r="D50" s="2801"/>
      <c r="E50" s="1931"/>
      <c r="F50" s="1932"/>
      <c r="G50" s="1932"/>
      <c r="H50" s="1932"/>
      <c r="I50" s="1932"/>
      <c r="J50" s="1933"/>
      <c r="K50" s="1933"/>
      <c r="L50" s="1933"/>
      <c r="M50" s="1933"/>
      <c r="N50" s="1933"/>
      <c r="O50" s="1933"/>
      <c r="P50" s="1934"/>
      <c r="Q50" s="1933"/>
      <c r="R50" s="1933"/>
      <c r="S50" s="1933"/>
      <c r="T50" s="1933"/>
      <c r="U50" s="1934"/>
      <c r="V50" s="1933"/>
      <c r="W50" s="1934"/>
      <c r="X50" s="1933"/>
      <c r="Y50" s="1935"/>
      <c r="Z50" s="1978"/>
      <c r="AA50" s="1978"/>
      <c r="AB50" s="1978"/>
      <c r="AC50" s="1936"/>
      <c r="AD50" s="1936"/>
      <c r="AE50" s="1937"/>
    </row>
    <row r="51" spans="1:31">
      <c r="A51" s="1855">
        <v>46</v>
      </c>
      <c r="B51" s="2769"/>
      <c r="C51" s="2772"/>
      <c r="D51" s="2801"/>
      <c r="E51" s="1931"/>
      <c r="F51" s="1932"/>
      <c r="G51" s="1932"/>
      <c r="H51" s="1932"/>
      <c r="I51" s="1932"/>
      <c r="J51" s="1933"/>
      <c r="K51" s="1933"/>
      <c r="L51" s="1933"/>
      <c r="M51" s="1933"/>
      <c r="N51" s="1933"/>
      <c r="O51" s="1933"/>
      <c r="P51" s="1934"/>
      <c r="Q51" s="1933"/>
      <c r="R51" s="1933"/>
      <c r="S51" s="1933"/>
      <c r="T51" s="1933"/>
      <c r="U51" s="1934"/>
      <c r="V51" s="1933"/>
      <c r="W51" s="1934"/>
      <c r="X51" s="1933"/>
      <c r="Y51" s="1935"/>
      <c r="Z51" s="1978"/>
      <c r="AA51" s="1978"/>
      <c r="AB51" s="1978"/>
      <c r="AC51" s="1936"/>
      <c r="AD51" s="1936"/>
      <c r="AE51" s="1937"/>
    </row>
    <row r="52" spans="1:31">
      <c r="A52" s="1855">
        <v>47</v>
      </c>
      <c r="B52" s="2769"/>
      <c r="C52" s="2772"/>
      <c r="D52" s="2801"/>
      <c r="E52" s="1931"/>
      <c r="F52" s="1932"/>
      <c r="G52" s="1932"/>
      <c r="H52" s="1932"/>
      <c r="I52" s="1932"/>
      <c r="J52" s="1933"/>
      <c r="K52" s="1933"/>
      <c r="L52" s="1933"/>
      <c r="M52" s="1933"/>
      <c r="N52" s="1933"/>
      <c r="O52" s="1933"/>
      <c r="P52" s="1934"/>
      <c r="Q52" s="1933"/>
      <c r="R52" s="1933"/>
      <c r="S52" s="1933"/>
      <c r="T52" s="1933"/>
      <c r="U52" s="1934"/>
      <c r="V52" s="1933"/>
      <c r="W52" s="1934"/>
      <c r="X52" s="1933"/>
      <c r="Y52" s="1935"/>
      <c r="Z52" s="1978"/>
      <c r="AA52" s="1978"/>
      <c r="AB52" s="1978"/>
      <c r="AC52" s="1936"/>
      <c r="AD52" s="1936"/>
      <c r="AE52" s="1937"/>
    </row>
    <row r="53" spans="1:31" ht="17.25" thickBot="1">
      <c r="A53" s="1855">
        <v>48</v>
      </c>
      <c r="B53" s="2769"/>
      <c r="C53" s="2773"/>
      <c r="D53" s="1867" t="s">
        <v>5859</v>
      </c>
      <c r="E53" s="1944"/>
      <c r="F53" s="1944"/>
      <c r="G53" s="1944"/>
      <c r="H53" s="1944"/>
      <c r="I53" s="1944"/>
      <c r="J53" s="1944"/>
      <c r="K53" s="1944"/>
      <c r="L53" s="1944"/>
      <c r="M53" s="1945">
        <f>SUM(M43:M52)</f>
        <v>0</v>
      </c>
      <c r="N53" s="1945">
        <f>SUM(N43:N52)</f>
        <v>0</v>
      </c>
      <c r="O53" s="1945">
        <f>SUM(O43:O52)</f>
        <v>0</v>
      </c>
      <c r="P53" s="1945">
        <f>SUM(P43:P52)</f>
        <v>0</v>
      </c>
      <c r="Q53" s="1944"/>
      <c r="R53" s="1945">
        <f>SUM(R43:R52)</f>
        <v>0</v>
      </c>
      <c r="S53" s="1940"/>
      <c r="T53" s="1945">
        <f>SUM(T43:T52)</f>
        <v>0</v>
      </c>
      <c r="U53" s="1945">
        <f>SUM(U43:U52)</f>
        <v>0</v>
      </c>
      <c r="V53" s="1945">
        <f>SUM(V43:V52)</f>
        <v>0</v>
      </c>
      <c r="W53" s="1945">
        <f>SUM(W43:W52)</f>
        <v>0</v>
      </c>
      <c r="X53" s="1944"/>
      <c r="Y53" s="1944"/>
      <c r="Z53" s="1980"/>
      <c r="AA53" s="1980"/>
      <c r="AB53" s="1980"/>
      <c r="AC53" s="1944"/>
      <c r="AD53" s="1944"/>
      <c r="AE53" s="1981"/>
    </row>
    <row r="54" spans="1:31" ht="17.649999999999999" customHeight="1">
      <c r="A54" s="1982">
        <v>49</v>
      </c>
      <c r="B54" s="2769"/>
      <c r="C54" s="2786" t="s">
        <v>7244</v>
      </c>
      <c r="D54" s="2789" t="s">
        <v>7245</v>
      </c>
      <c r="E54" s="1983"/>
      <c r="F54" s="1984"/>
      <c r="G54" s="1984"/>
      <c r="H54" s="1984"/>
      <c r="I54" s="1984"/>
      <c r="J54" s="1985" t="s">
        <v>7246</v>
      </c>
      <c r="K54" s="1986"/>
      <c r="L54" s="1986"/>
      <c r="M54" s="1986"/>
      <c r="N54" s="1986"/>
      <c r="O54" s="1986"/>
      <c r="P54" s="1987"/>
      <c r="Q54" s="1851" t="s">
        <v>7247</v>
      </c>
      <c r="R54" s="1986"/>
      <c r="S54" s="1986"/>
      <c r="T54" s="1986"/>
      <c r="U54" s="1987"/>
      <c r="V54" s="1986"/>
      <c r="W54" s="1987"/>
      <c r="X54" s="1851" t="s">
        <v>7248</v>
      </c>
      <c r="Y54" s="1988"/>
      <c r="Z54" s="1988"/>
      <c r="AA54" s="1988"/>
      <c r="AB54" s="1988"/>
      <c r="AC54" s="1989"/>
      <c r="AD54" s="1989"/>
      <c r="AE54" s="1990"/>
    </row>
    <row r="55" spans="1:31">
      <c r="A55" s="1982">
        <v>50</v>
      </c>
      <c r="B55" s="2769"/>
      <c r="C55" s="2787"/>
      <c r="D55" s="2790"/>
      <c r="E55" s="1991"/>
      <c r="F55" s="1992"/>
      <c r="G55" s="1992"/>
      <c r="H55" s="1992"/>
      <c r="I55" s="1992"/>
      <c r="J55" s="1993" t="s">
        <v>7249</v>
      </c>
      <c r="K55" s="1994"/>
      <c r="L55" s="1994"/>
      <c r="M55" s="1994"/>
      <c r="N55" s="1994"/>
      <c r="O55" s="1994"/>
      <c r="P55" s="1995"/>
      <c r="Q55" s="1858" t="s">
        <v>7247</v>
      </c>
      <c r="R55" s="1994"/>
      <c r="S55" s="1994"/>
      <c r="T55" s="1994"/>
      <c r="U55" s="1995"/>
      <c r="V55" s="1994"/>
      <c r="W55" s="1995"/>
      <c r="X55" s="1858" t="s">
        <v>7248</v>
      </c>
      <c r="Y55" s="1996"/>
      <c r="Z55" s="1996"/>
      <c r="AA55" s="1996"/>
      <c r="AB55" s="1996"/>
      <c r="AC55" s="1997"/>
      <c r="AD55" s="1997"/>
      <c r="AE55" s="1998"/>
    </row>
    <row r="56" spans="1:31">
      <c r="A56" s="1982">
        <v>51</v>
      </c>
      <c r="B56" s="2769"/>
      <c r="C56" s="2787"/>
      <c r="D56" s="2790"/>
      <c r="E56" s="1991"/>
      <c r="F56" s="1992"/>
      <c r="G56" s="1992"/>
      <c r="H56" s="1992"/>
      <c r="I56" s="1992"/>
      <c r="J56" s="1993" t="s">
        <v>7249</v>
      </c>
      <c r="K56" s="1994"/>
      <c r="L56" s="1994"/>
      <c r="M56" s="1994"/>
      <c r="N56" s="1994"/>
      <c r="O56" s="1994"/>
      <c r="P56" s="1995"/>
      <c r="Q56" s="1858" t="s">
        <v>7247</v>
      </c>
      <c r="R56" s="1994"/>
      <c r="S56" s="1994"/>
      <c r="T56" s="1994"/>
      <c r="U56" s="1995"/>
      <c r="V56" s="1994"/>
      <c r="W56" s="1995"/>
      <c r="X56" s="1858" t="s">
        <v>7248</v>
      </c>
      <c r="Y56" s="1996"/>
      <c r="Z56" s="1996"/>
      <c r="AA56" s="1996"/>
      <c r="AB56" s="1996"/>
      <c r="AC56" s="1997"/>
      <c r="AD56" s="1997"/>
      <c r="AE56" s="1998"/>
    </row>
    <row r="57" spans="1:31">
      <c r="A57" s="1982">
        <v>52</v>
      </c>
      <c r="B57" s="2769"/>
      <c r="C57" s="2787"/>
      <c r="D57" s="2790"/>
      <c r="E57" s="1991"/>
      <c r="F57" s="1992"/>
      <c r="G57" s="1992"/>
      <c r="H57" s="1992"/>
      <c r="I57" s="1992"/>
      <c r="J57" s="1993" t="s">
        <v>7249</v>
      </c>
      <c r="K57" s="1994"/>
      <c r="L57" s="1994"/>
      <c r="M57" s="1994"/>
      <c r="N57" s="1994"/>
      <c r="O57" s="1994"/>
      <c r="P57" s="1995"/>
      <c r="Q57" s="1858" t="s">
        <v>7247</v>
      </c>
      <c r="R57" s="1994"/>
      <c r="S57" s="1994"/>
      <c r="T57" s="1994"/>
      <c r="U57" s="1995"/>
      <c r="V57" s="1994"/>
      <c r="W57" s="1995"/>
      <c r="X57" s="1858" t="s">
        <v>7248</v>
      </c>
      <c r="Y57" s="1996"/>
      <c r="Z57" s="1996"/>
      <c r="AA57" s="1996"/>
      <c r="AB57" s="1996"/>
      <c r="AC57" s="1997"/>
      <c r="AD57" s="1997"/>
      <c r="AE57" s="1998"/>
    </row>
    <row r="58" spans="1:31">
      <c r="A58" s="1982">
        <v>53</v>
      </c>
      <c r="B58" s="2769"/>
      <c r="C58" s="2787"/>
      <c r="D58" s="2790"/>
      <c r="E58" s="1991"/>
      <c r="F58" s="1992"/>
      <c r="G58" s="1992"/>
      <c r="H58" s="1992"/>
      <c r="I58" s="1992"/>
      <c r="J58" s="1993" t="s">
        <v>7249</v>
      </c>
      <c r="K58" s="1994"/>
      <c r="L58" s="1994"/>
      <c r="M58" s="1994"/>
      <c r="N58" s="1994"/>
      <c r="O58" s="1994"/>
      <c r="P58" s="1995"/>
      <c r="Q58" s="1858" t="s">
        <v>7247</v>
      </c>
      <c r="R58" s="1994"/>
      <c r="S58" s="1994"/>
      <c r="T58" s="1994"/>
      <c r="U58" s="1995"/>
      <c r="V58" s="1994"/>
      <c r="W58" s="1995"/>
      <c r="X58" s="1858" t="s">
        <v>7248</v>
      </c>
      <c r="Y58" s="1996"/>
      <c r="Z58" s="1996"/>
      <c r="AA58" s="1996"/>
      <c r="AB58" s="1996"/>
      <c r="AC58" s="1997"/>
      <c r="AD58" s="1997"/>
      <c r="AE58" s="1998"/>
    </row>
    <row r="59" spans="1:31">
      <c r="A59" s="1982">
        <v>54</v>
      </c>
      <c r="B59" s="2769"/>
      <c r="C59" s="2787"/>
      <c r="D59" s="2790"/>
      <c r="E59" s="1991"/>
      <c r="F59" s="1992"/>
      <c r="G59" s="1992"/>
      <c r="H59" s="1992"/>
      <c r="I59" s="1992"/>
      <c r="J59" s="1993" t="s">
        <v>7249</v>
      </c>
      <c r="K59" s="1994"/>
      <c r="L59" s="1994"/>
      <c r="M59" s="1994"/>
      <c r="N59" s="1994"/>
      <c r="O59" s="1994"/>
      <c r="P59" s="1995"/>
      <c r="Q59" s="1858" t="s">
        <v>7247</v>
      </c>
      <c r="R59" s="1994"/>
      <c r="S59" s="1994"/>
      <c r="T59" s="1994"/>
      <c r="U59" s="1995"/>
      <c r="V59" s="1994"/>
      <c r="W59" s="1995"/>
      <c r="X59" s="1858" t="s">
        <v>7248</v>
      </c>
      <c r="Y59" s="1996"/>
      <c r="Z59" s="1996"/>
      <c r="AA59" s="1996"/>
      <c r="AB59" s="1996"/>
      <c r="AC59" s="1997"/>
      <c r="AD59" s="1997"/>
      <c r="AE59" s="1998"/>
    </row>
    <row r="60" spans="1:31">
      <c r="A60" s="1982">
        <v>55</v>
      </c>
      <c r="B60" s="2769"/>
      <c r="C60" s="2787"/>
      <c r="D60" s="2790"/>
      <c r="E60" s="1991"/>
      <c r="F60" s="1992"/>
      <c r="G60" s="1992"/>
      <c r="H60" s="1992"/>
      <c r="I60" s="1992"/>
      <c r="J60" s="1993" t="s">
        <v>7249</v>
      </c>
      <c r="K60" s="1994"/>
      <c r="L60" s="1994"/>
      <c r="M60" s="1994"/>
      <c r="N60" s="1994"/>
      <c r="O60" s="1994"/>
      <c r="P60" s="1995"/>
      <c r="Q60" s="1858" t="s">
        <v>7247</v>
      </c>
      <c r="R60" s="1994"/>
      <c r="S60" s="1994"/>
      <c r="T60" s="1994"/>
      <c r="U60" s="1995"/>
      <c r="V60" s="1994"/>
      <c r="W60" s="1995"/>
      <c r="X60" s="1858" t="s">
        <v>7248</v>
      </c>
      <c r="Y60" s="1996"/>
      <c r="Z60" s="1996"/>
      <c r="AA60" s="1996"/>
      <c r="AB60" s="1996"/>
      <c r="AC60" s="1997"/>
      <c r="AD60" s="1997"/>
      <c r="AE60" s="1998"/>
    </row>
    <row r="61" spans="1:31">
      <c r="A61" s="1982">
        <v>56</v>
      </c>
      <c r="B61" s="2769"/>
      <c r="C61" s="2787"/>
      <c r="D61" s="2790"/>
      <c r="E61" s="1991"/>
      <c r="F61" s="1992"/>
      <c r="G61" s="1992"/>
      <c r="H61" s="1992"/>
      <c r="I61" s="1992"/>
      <c r="J61" s="1993" t="s">
        <v>7249</v>
      </c>
      <c r="K61" s="1994"/>
      <c r="L61" s="1994"/>
      <c r="M61" s="1994"/>
      <c r="N61" s="1994"/>
      <c r="O61" s="1994"/>
      <c r="P61" s="1995"/>
      <c r="Q61" s="1858" t="s">
        <v>7247</v>
      </c>
      <c r="R61" s="1994"/>
      <c r="S61" s="1994"/>
      <c r="T61" s="1994"/>
      <c r="U61" s="1995"/>
      <c r="V61" s="1994"/>
      <c r="W61" s="1995"/>
      <c r="X61" s="1858" t="s">
        <v>7248</v>
      </c>
      <c r="Y61" s="1996"/>
      <c r="Z61" s="1996"/>
      <c r="AA61" s="1996"/>
      <c r="AB61" s="1996"/>
      <c r="AC61" s="1997"/>
      <c r="AD61" s="1997"/>
      <c r="AE61" s="1998"/>
    </row>
    <row r="62" spans="1:31">
      <c r="A62" s="1982">
        <v>57</v>
      </c>
      <c r="B62" s="2769"/>
      <c r="C62" s="2787"/>
      <c r="D62" s="2790"/>
      <c r="E62" s="1991"/>
      <c r="F62" s="1992"/>
      <c r="G62" s="1992"/>
      <c r="H62" s="1992"/>
      <c r="I62" s="1992"/>
      <c r="J62" s="1993" t="s">
        <v>7249</v>
      </c>
      <c r="K62" s="1994"/>
      <c r="L62" s="1994"/>
      <c r="M62" s="1994"/>
      <c r="N62" s="1994"/>
      <c r="O62" s="1994"/>
      <c r="P62" s="1995"/>
      <c r="Q62" s="1858" t="s">
        <v>7247</v>
      </c>
      <c r="R62" s="1994"/>
      <c r="S62" s="1994"/>
      <c r="T62" s="1994"/>
      <c r="U62" s="1995"/>
      <c r="V62" s="1994"/>
      <c r="W62" s="1995"/>
      <c r="X62" s="1858" t="s">
        <v>7248</v>
      </c>
      <c r="Y62" s="1996"/>
      <c r="Z62" s="1996"/>
      <c r="AA62" s="1996"/>
      <c r="AB62" s="1996"/>
      <c r="AC62" s="1997"/>
      <c r="AD62" s="1997"/>
      <c r="AE62" s="1998"/>
    </row>
    <row r="63" spans="1:31">
      <c r="A63" s="1982">
        <v>58</v>
      </c>
      <c r="B63" s="2769"/>
      <c r="C63" s="2787"/>
      <c r="D63" s="2791"/>
      <c r="E63" s="1991"/>
      <c r="F63" s="1992"/>
      <c r="G63" s="1992"/>
      <c r="H63" s="1992"/>
      <c r="I63" s="1992"/>
      <c r="J63" s="1993" t="s">
        <v>7249</v>
      </c>
      <c r="K63" s="1994"/>
      <c r="L63" s="1994"/>
      <c r="M63" s="1994"/>
      <c r="N63" s="1994"/>
      <c r="O63" s="1994"/>
      <c r="P63" s="1995"/>
      <c r="Q63" s="1858" t="s">
        <v>7247</v>
      </c>
      <c r="R63" s="1994"/>
      <c r="S63" s="1994"/>
      <c r="T63" s="1994"/>
      <c r="U63" s="1995"/>
      <c r="V63" s="1994"/>
      <c r="W63" s="1995"/>
      <c r="X63" s="1858" t="s">
        <v>7248</v>
      </c>
      <c r="Y63" s="1996"/>
      <c r="Z63" s="1996"/>
      <c r="AA63" s="1996"/>
      <c r="AB63" s="1996"/>
      <c r="AC63" s="1997"/>
      <c r="AD63" s="1997"/>
      <c r="AE63" s="1998"/>
    </row>
    <row r="64" spans="1:31">
      <c r="A64" s="1982">
        <v>59</v>
      </c>
      <c r="B64" s="2769"/>
      <c r="C64" s="2787"/>
      <c r="D64" s="1999" t="s">
        <v>7250</v>
      </c>
      <c r="E64" s="2000"/>
      <c r="F64" s="2000"/>
      <c r="G64" s="2000"/>
      <c r="H64" s="2000"/>
      <c r="I64" s="2000"/>
      <c r="J64" s="2000"/>
      <c r="K64" s="2000"/>
      <c r="L64" s="2000"/>
      <c r="M64" s="1994">
        <f>SUM(M54:M63)</f>
        <v>0</v>
      </c>
      <c r="N64" s="1994">
        <f>SUM(N54:N63)</f>
        <v>0</v>
      </c>
      <c r="O64" s="1994">
        <f>SUM(O54:O63)</f>
        <v>0</v>
      </c>
      <c r="P64" s="1994">
        <f>SUM(P54:P63)</f>
        <v>0</v>
      </c>
      <c r="Q64" s="2000"/>
      <c r="R64" s="1994">
        <f>SUM(R54:R63)</f>
        <v>0</v>
      </c>
      <c r="S64" s="2000"/>
      <c r="T64" s="1994">
        <f>SUM(T54:T63)</f>
        <v>0</v>
      </c>
      <c r="U64" s="1994">
        <f>SUM(U54:U63)</f>
        <v>0</v>
      </c>
      <c r="V64" s="1994">
        <f>SUM(V54:V63)</f>
        <v>0</v>
      </c>
      <c r="W64" s="1994">
        <f>SUM(W54:W63)</f>
        <v>0</v>
      </c>
      <c r="X64" s="2001"/>
      <c r="Y64" s="2000"/>
      <c r="Z64" s="2000"/>
      <c r="AA64" s="2000"/>
      <c r="AB64" s="2000"/>
      <c r="AC64" s="2000"/>
      <c r="AD64" s="2000"/>
      <c r="AE64" s="2002"/>
    </row>
    <row r="65" spans="1:31" ht="17.649999999999999" customHeight="1">
      <c r="A65" s="1982">
        <v>60</v>
      </c>
      <c r="B65" s="2769"/>
      <c r="C65" s="2787"/>
      <c r="D65" s="2790" t="s">
        <v>7251</v>
      </c>
      <c r="E65" s="2003"/>
      <c r="F65" s="2004"/>
      <c r="G65" s="2004"/>
      <c r="H65" s="2004"/>
      <c r="I65" s="2004"/>
      <c r="J65" s="2005" t="s">
        <v>7246</v>
      </c>
      <c r="K65" s="2006"/>
      <c r="L65" s="2006"/>
      <c r="M65" s="2006"/>
      <c r="N65" s="2006"/>
      <c r="O65" s="2006"/>
      <c r="P65" s="2007"/>
      <c r="Q65" s="1898" t="s">
        <v>7247</v>
      </c>
      <c r="R65" s="2006"/>
      <c r="S65" s="2006"/>
      <c r="T65" s="2006"/>
      <c r="U65" s="2007"/>
      <c r="V65" s="2006"/>
      <c r="W65" s="2007"/>
      <c r="X65" s="1898" t="s">
        <v>7248</v>
      </c>
      <c r="Y65" s="2008"/>
      <c r="Z65" s="2008"/>
      <c r="AA65" s="2008"/>
      <c r="AB65" s="2008"/>
      <c r="AC65" s="2009"/>
      <c r="AD65" s="2009"/>
      <c r="AE65" s="2010"/>
    </row>
    <row r="66" spans="1:31">
      <c r="A66" s="1982">
        <v>61</v>
      </c>
      <c r="B66" s="2769"/>
      <c r="C66" s="2787"/>
      <c r="D66" s="2790"/>
      <c r="E66" s="1991"/>
      <c r="F66" s="1992"/>
      <c r="G66" s="1992"/>
      <c r="H66" s="1992"/>
      <c r="I66" s="1992"/>
      <c r="J66" s="1993" t="s">
        <v>7249</v>
      </c>
      <c r="K66" s="1994"/>
      <c r="L66" s="1994"/>
      <c r="M66" s="1994"/>
      <c r="N66" s="1994"/>
      <c r="O66" s="1994"/>
      <c r="P66" s="1995"/>
      <c r="Q66" s="1858" t="s">
        <v>7247</v>
      </c>
      <c r="R66" s="1994"/>
      <c r="S66" s="1994"/>
      <c r="T66" s="1994"/>
      <c r="U66" s="1995"/>
      <c r="V66" s="1994"/>
      <c r="W66" s="1995"/>
      <c r="X66" s="1858" t="s">
        <v>7248</v>
      </c>
      <c r="Y66" s="1996"/>
      <c r="Z66" s="1996"/>
      <c r="AA66" s="1996"/>
      <c r="AB66" s="1996"/>
      <c r="AC66" s="1997"/>
      <c r="AD66" s="1997"/>
      <c r="AE66" s="1998"/>
    </row>
    <row r="67" spans="1:31">
      <c r="A67" s="1982">
        <v>62</v>
      </c>
      <c r="B67" s="2769"/>
      <c r="C67" s="2787"/>
      <c r="D67" s="2790"/>
      <c r="E67" s="1991"/>
      <c r="F67" s="1992"/>
      <c r="G67" s="1992"/>
      <c r="H67" s="1992"/>
      <c r="I67" s="1992"/>
      <c r="J67" s="1993" t="s">
        <v>7249</v>
      </c>
      <c r="K67" s="1994"/>
      <c r="L67" s="1994"/>
      <c r="M67" s="1994"/>
      <c r="N67" s="1994"/>
      <c r="O67" s="1994"/>
      <c r="P67" s="1995"/>
      <c r="Q67" s="1881" t="s">
        <v>7247</v>
      </c>
      <c r="R67" s="1994"/>
      <c r="S67" s="1994"/>
      <c r="T67" s="1994"/>
      <c r="U67" s="1995"/>
      <c r="V67" s="1994"/>
      <c r="W67" s="1995"/>
      <c r="X67" s="1858" t="s">
        <v>7248</v>
      </c>
      <c r="Y67" s="1996"/>
      <c r="Z67" s="1996"/>
      <c r="AA67" s="1996"/>
      <c r="AB67" s="1996"/>
      <c r="AC67" s="1997"/>
      <c r="AD67" s="1997"/>
      <c r="AE67" s="1998"/>
    </row>
    <row r="68" spans="1:31">
      <c r="A68" s="1982">
        <v>63</v>
      </c>
      <c r="B68" s="2769"/>
      <c r="C68" s="2787"/>
      <c r="D68" s="2790"/>
      <c r="E68" s="1991"/>
      <c r="F68" s="1992"/>
      <c r="G68" s="1992"/>
      <c r="H68" s="1992"/>
      <c r="I68" s="1992"/>
      <c r="J68" s="1993" t="s">
        <v>7249</v>
      </c>
      <c r="K68" s="1994"/>
      <c r="L68" s="1994"/>
      <c r="M68" s="1994"/>
      <c r="N68" s="1994"/>
      <c r="O68" s="1994"/>
      <c r="P68" s="1995"/>
      <c r="Q68" s="1898" t="s">
        <v>7247</v>
      </c>
      <c r="R68" s="1994"/>
      <c r="S68" s="1994"/>
      <c r="T68" s="1994"/>
      <c r="U68" s="1995"/>
      <c r="V68" s="1994"/>
      <c r="W68" s="1995"/>
      <c r="X68" s="1858" t="s">
        <v>7248</v>
      </c>
      <c r="Y68" s="1996"/>
      <c r="Z68" s="1996"/>
      <c r="AA68" s="1996"/>
      <c r="AB68" s="1996"/>
      <c r="AC68" s="1997"/>
      <c r="AD68" s="1997"/>
      <c r="AE68" s="1998"/>
    </row>
    <row r="69" spans="1:31">
      <c r="A69" s="1982">
        <v>64</v>
      </c>
      <c r="B69" s="2769"/>
      <c r="C69" s="2787"/>
      <c r="D69" s="2790"/>
      <c r="E69" s="1991"/>
      <c r="F69" s="1992"/>
      <c r="G69" s="1992"/>
      <c r="H69" s="1992"/>
      <c r="I69" s="1992"/>
      <c r="J69" s="1993" t="s">
        <v>7249</v>
      </c>
      <c r="K69" s="1994"/>
      <c r="L69" s="1994"/>
      <c r="M69" s="1994"/>
      <c r="N69" s="1994"/>
      <c r="O69" s="1994"/>
      <c r="P69" s="1995"/>
      <c r="Q69" s="1858" t="s">
        <v>7247</v>
      </c>
      <c r="R69" s="1994"/>
      <c r="S69" s="1994"/>
      <c r="T69" s="1994"/>
      <c r="U69" s="1995"/>
      <c r="V69" s="1994"/>
      <c r="W69" s="1995"/>
      <c r="X69" s="1858" t="s">
        <v>7248</v>
      </c>
      <c r="Y69" s="1996"/>
      <c r="Z69" s="1996"/>
      <c r="AA69" s="1996"/>
      <c r="AB69" s="1996"/>
      <c r="AC69" s="1997"/>
      <c r="AD69" s="1997"/>
      <c r="AE69" s="1998"/>
    </row>
    <row r="70" spans="1:31">
      <c r="A70" s="1982">
        <v>65</v>
      </c>
      <c r="B70" s="2769"/>
      <c r="C70" s="2787"/>
      <c r="D70" s="2790"/>
      <c r="E70" s="1991"/>
      <c r="F70" s="1992"/>
      <c r="G70" s="1992"/>
      <c r="H70" s="1992"/>
      <c r="I70" s="1992"/>
      <c r="J70" s="1993" t="s">
        <v>7249</v>
      </c>
      <c r="K70" s="1994"/>
      <c r="L70" s="1994"/>
      <c r="M70" s="1994"/>
      <c r="N70" s="1994"/>
      <c r="O70" s="1994"/>
      <c r="P70" s="1995"/>
      <c r="Q70" s="1858" t="s">
        <v>7247</v>
      </c>
      <c r="R70" s="1994"/>
      <c r="S70" s="1994"/>
      <c r="T70" s="1994"/>
      <c r="U70" s="1995"/>
      <c r="V70" s="1994"/>
      <c r="W70" s="1995"/>
      <c r="X70" s="1858" t="s">
        <v>7248</v>
      </c>
      <c r="Y70" s="1996"/>
      <c r="Z70" s="1996"/>
      <c r="AA70" s="1996"/>
      <c r="AB70" s="1996"/>
      <c r="AC70" s="1997"/>
      <c r="AD70" s="1997"/>
      <c r="AE70" s="1998"/>
    </row>
    <row r="71" spans="1:31">
      <c r="A71" s="1982">
        <v>66</v>
      </c>
      <c r="B71" s="2769"/>
      <c r="C71" s="2787"/>
      <c r="D71" s="2790"/>
      <c r="E71" s="1991"/>
      <c r="F71" s="1992"/>
      <c r="G71" s="1992"/>
      <c r="H71" s="1992"/>
      <c r="I71" s="1992"/>
      <c r="J71" s="1993" t="s">
        <v>7249</v>
      </c>
      <c r="K71" s="1994"/>
      <c r="L71" s="1994"/>
      <c r="M71" s="1994"/>
      <c r="N71" s="1994"/>
      <c r="O71" s="1994"/>
      <c r="P71" s="1995"/>
      <c r="Q71" s="1858" t="s">
        <v>7247</v>
      </c>
      <c r="R71" s="1994"/>
      <c r="S71" s="1994"/>
      <c r="T71" s="1994"/>
      <c r="U71" s="1995"/>
      <c r="V71" s="1994"/>
      <c r="W71" s="1995"/>
      <c r="X71" s="1858" t="s">
        <v>7248</v>
      </c>
      <c r="Y71" s="1996"/>
      <c r="Z71" s="1996"/>
      <c r="AA71" s="1996"/>
      <c r="AB71" s="1996"/>
      <c r="AC71" s="1997"/>
      <c r="AD71" s="1997"/>
      <c r="AE71" s="1998"/>
    </row>
    <row r="72" spans="1:31">
      <c r="A72" s="1982">
        <v>67</v>
      </c>
      <c r="B72" s="2769"/>
      <c r="C72" s="2787"/>
      <c r="D72" s="2790"/>
      <c r="E72" s="1991"/>
      <c r="F72" s="1992"/>
      <c r="G72" s="1992"/>
      <c r="H72" s="1992"/>
      <c r="I72" s="1992"/>
      <c r="J72" s="1993" t="s">
        <v>7249</v>
      </c>
      <c r="K72" s="1994"/>
      <c r="L72" s="1994"/>
      <c r="M72" s="1994"/>
      <c r="N72" s="1994"/>
      <c r="O72" s="1994"/>
      <c r="P72" s="1995"/>
      <c r="Q72" s="1858" t="s">
        <v>7247</v>
      </c>
      <c r="R72" s="1994"/>
      <c r="S72" s="1994"/>
      <c r="T72" s="1994"/>
      <c r="U72" s="1995"/>
      <c r="V72" s="1994"/>
      <c r="W72" s="1995"/>
      <c r="X72" s="1858" t="s">
        <v>7248</v>
      </c>
      <c r="Y72" s="1996"/>
      <c r="Z72" s="1996"/>
      <c r="AA72" s="1996"/>
      <c r="AB72" s="1996"/>
      <c r="AC72" s="1997"/>
      <c r="AD72" s="1997"/>
      <c r="AE72" s="1998"/>
    </row>
    <row r="73" spans="1:31">
      <c r="A73" s="1982">
        <v>68</v>
      </c>
      <c r="B73" s="2769"/>
      <c r="C73" s="2787"/>
      <c r="D73" s="2790"/>
      <c r="E73" s="1991"/>
      <c r="F73" s="1992"/>
      <c r="G73" s="1992"/>
      <c r="H73" s="1992"/>
      <c r="I73" s="1992"/>
      <c r="J73" s="1993" t="s">
        <v>7249</v>
      </c>
      <c r="K73" s="1994"/>
      <c r="L73" s="1994"/>
      <c r="M73" s="1994"/>
      <c r="N73" s="1994"/>
      <c r="O73" s="1994"/>
      <c r="P73" s="1995"/>
      <c r="Q73" s="1858" t="s">
        <v>7247</v>
      </c>
      <c r="R73" s="1994"/>
      <c r="S73" s="1994"/>
      <c r="T73" s="1994"/>
      <c r="U73" s="1995"/>
      <c r="V73" s="1994"/>
      <c r="W73" s="1995"/>
      <c r="X73" s="1858" t="s">
        <v>7248</v>
      </c>
      <c r="Y73" s="1996"/>
      <c r="Z73" s="1996"/>
      <c r="AA73" s="1996"/>
      <c r="AB73" s="1996"/>
      <c r="AC73" s="1997"/>
      <c r="AD73" s="1997"/>
      <c r="AE73" s="1998"/>
    </row>
    <row r="74" spans="1:31">
      <c r="A74" s="1982">
        <v>69</v>
      </c>
      <c r="B74" s="2769"/>
      <c r="C74" s="2787"/>
      <c r="D74" s="2791"/>
      <c r="E74" s="1991"/>
      <c r="F74" s="1992"/>
      <c r="G74" s="1992"/>
      <c r="H74" s="1992"/>
      <c r="I74" s="1992"/>
      <c r="J74" s="1993" t="s">
        <v>7249</v>
      </c>
      <c r="K74" s="1994"/>
      <c r="L74" s="1994"/>
      <c r="M74" s="1994"/>
      <c r="N74" s="1994"/>
      <c r="O74" s="1994"/>
      <c r="P74" s="1995"/>
      <c r="Q74" s="1858" t="s">
        <v>7247</v>
      </c>
      <c r="R74" s="1994"/>
      <c r="S74" s="1994"/>
      <c r="T74" s="1994"/>
      <c r="U74" s="1995"/>
      <c r="V74" s="1994"/>
      <c r="W74" s="1995"/>
      <c r="X74" s="1858" t="s">
        <v>7248</v>
      </c>
      <c r="Y74" s="1996"/>
      <c r="Z74" s="1996"/>
      <c r="AA74" s="1996"/>
      <c r="AB74" s="1996"/>
      <c r="AC74" s="1997"/>
      <c r="AD74" s="1997"/>
      <c r="AE74" s="1998"/>
    </row>
    <row r="75" spans="1:31" ht="17.25" thickBot="1">
      <c r="A75" s="1982">
        <v>70</v>
      </c>
      <c r="B75" s="2769"/>
      <c r="C75" s="2788"/>
      <c r="D75" s="1999" t="s">
        <v>7250</v>
      </c>
      <c r="E75" s="2000"/>
      <c r="F75" s="2000"/>
      <c r="G75" s="2000"/>
      <c r="H75" s="2000"/>
      <c r="I75" s="2000"/>
      <c r="J75" s="2000"/>
      <c r="K75" s="2000"/>
      <c r="L75" s="2000"/>
      <c r="M75" s="1994">
        <f>SUM(M65:M74)</f>
        <v>0</v>
      </c>
      <c r="N75" s="1994">
        <f>SUM(N65:N74)</f>
        <v>0</v>
      </c>
      <c r="O75" s="1994">
        <f>SUM(O65:O74)</f>
        <v>0</v>
      </c>
      <c r="P75" s="1994">
        <f>SUM(P65:P74)</f>
        <v>0</v>
      </c>
      <c r="Q75" s="2000"/>
      <c r="R75" s="1994">
        <f>SUM(R65:R74)</f>
        <v>0</v>
      </c>
      <c r="S75" s="2000"/>
      <c r="T75" s="1994">
        <f>SUM(T65:T74)</f>
        <v>0</v>
      </c>
      <c r="U75" s="1994">
        <f>SUM(U65:U74)</f>
        <v>0</v>
      </c>
      <c r="V75" s="1994">
        <f>SUM(V65:V74)</f>
        <v>0</v>
      </c>
      <c r="W75" s="1994">
        <f>SUM(W65:W74)</f>
        <v>0</v>
      </c>
      <c r="X75" s="2000"/>
      <c r="Y75" s="2000"/>
      <c r="Z75" s="2011"/>
      <c r="AA75" s="2011"/>
      <c r="AB75" s="2011"/>
      <c r="AC75" s="2000"/>
      <c r="AD75" s="2000"/>
      <c r="AE75" s="2012"/>
    </row>
    <row r="76" spans="1:31" ht="16.5" customHeight="1">
      <c r="A76" s="1982">
        <v>71</v>
      </c>
      <c r="B76" s="2769"/>
      <c r="C76" s="2781" t="s">
        <v>7252</v>
      </c>
      <c r="D76" s="2754" t="s">
        <v>7144</v>
      </c>
      <c r="E76" s="1946"/>
      <c r="F76" s="1925"/>
      <c r="G76" s="1925"/>
      <c r="H76" s="1925"/>
      <c r="I76" s="1925"/>
      <c r="J76" s="1926"/>
      <c r="K76" s="1926"/>
      <c r="L76" s="1926"/>
      <c r="M76" s="1926"/>
      <c r="N76" s="1926"/>
      <c r="O76" s="1926"/>
      <c r="P76" s="1927"/>
      <c r="Q76" s="1926"/>
      <c r="R76" s="1926"/>
      <c r="S76" s="1926"/>
      <c r="T76" s="1926"/>
      <c r="U76" s="1927"/>
      <c r="V76" s="1926"/>
      <c r="W76" s="1927"/>
      <c r="X76" s="1926"/>
      <c r="Y76" s="1928"/>
      <c r="Z76" s="1977"/>
      <c r="AA76" s="1977"/>
      <c r="AB76" s="1977"/>
      <c r="AC76" s="1929"/>
      <c r="AD76" s="1929"/>
      <c r="AE76" s="1947"/>
    </row>
    <row r="77" spans="1:31">
      <c r="A77" s="1982">
        <v>72</v>
      </c>
      <c r="B77" s="2769"/>
      <c r="C77" s="2782"/>
      <c r="D77" s="2755"/>
      <c r="E77" s="1931"/>
      <c r="F77" s="1932"/>
      <c r="G77" s="1932"/>
      <c r="H77" s="1932"/>
      <c r="I77" s="1932"/>
      <c r="J77" s="1933"/>
      <c r="K77" s="1933"/>
      <c r="L77" s="1933"/>
      <c r="M77" s="1933"/>
      <c r="N77" s="1933"/>
      <c r="O77" s="1933"/>
      <c r="P77" s="1934"/>
      <c r="Q77" s="1933"/>
      <c r="R77" s="1933"/>
      <c r="S77" s="1933"/>
      <c r="T77" s="1933"/>
      <c r="U77" s="1934"/>
      <c r="V77" s="1933"/>
      <c r="W77" s="1934"/>
      <c r="X77" s="1933"/>
      <c r="Y77" s="1935"/>
      <c r="Z77" s="1978"/>
      <c r="AA77" s="1978"/>
      <c r="AB77" s="1978"/>
      <c r="AC77" s="1936"/>
      <c r="AD77" s="1936"/>
      <c r="AE77" s="1937"/>
    </row>
    <row r="78" spans="1:31">
      <c r="A78" s="1982">
        <v>73</v>
      </c>
      <c r="B78" s="2769"/>
      <c r="C78" s="2782"/>
      <c r="D78" s="2755"/>
      <c r="E78" s="1931"/>
      <c r="F78" s="1932"/>
      <c r="G78" s="1932"/>
      <c r="H78" s="1932"/>
      <c r="I78" s="1932"/>
      <c r="J78" s="1933"/>
      <c r="K78" s="1933"/>
      <c r="L78" s="1933"/>
      <c r="M78" s="1933"/>
      <c r="N78" s="1933"/>
      <c r="O78" s="1933"/>
      <c r="P78" s="1934"/>
      <c r="Q78" s="1933"/>
      <c r="R78" s="1933"/>
      <c r="S78" s="1933"/>
      <c r="T78" s="1933"/>
      <c r="U78" s="1934"/>
      <c r="V78" s="1933"/>
      <c r="W78" s="1934"/>
      <c r="X78" s="1933"/>
      <c r="Y78" s="1935"/>
      <c r="Z78" s="1978"/>
      <c r="AA78" s="1978"/>
      <c r="AB78" s="1978"/>
      <c r="AC78" s="1936"/>
      <c r="AD78" s="1936"/>
      <c r="AE78" s="1937"/>
    </row>
    <row r="79" spans="1:31">
      <c r="A79" s="1982">
        <v>74</v>
      </c>
      <c r="B79" s="2769"/>
      <c r="C79" s="2782"/>
      <c r="D79" s="2755"/>
      <c r="E79" s="1931"/>
      <c r="F79" s="1932"/>
      <c r="G79" s="1932"/>
      <c r="H79" s="1932"/>
      <c r="I79" s="1932"/>
      <c r="J79" s="1933"/>
      <c r="K79" s="1933"/>
      <c r="L79" s="1933"/>
      <c r="M79" s="1933"/>
      <c r="N79" s="1933"/>
      <c r="O79" s="1933"/>
      <c r="P79" s="1934"/>
      <c r="Q79" s="1933"/>
      <c r="R79" s="1933"/>
      <c r="S79" s="1933"/>
      <c r="T79" s="1933"/>
      <c r="U79" s="1934"/>
      <c r="V79" s="1933"/>
      <c r="W79" s="1934"/>
      <c r="X79" s="1933"/>
      <c r="Y79" s="1935"/>
      <c r="Z79" s="1978"/>
      <c r="AA79" s="1978"/>
      <c r="AB79" s="1978"/>
      <c r="AC79" s="1936"/>
      <c r="AD79" s="1936"/>
      <c r="AE79" s="1937"/>
    </row>
    <row r="80" spans="1:31">
      <c r="A80" s="1982">
        <v>75</v>
      </c>
      <c r="B80" s="2769"/>
      <c r="C80" s="2782"/>
      <c r="D80" s="2755"/>
      <c r="E80" s="1931"/>
      <c r="F80" s="1932"/>
      <c r="G80" s="1932"/>
      <c r="H80" s="1932"/>
      <c r="I80" s="1932"/>
      <c r="J80" s="1933"/>
      <c r="K80" s="1933"/>
      <c r="L80" s="1933"/>
      <c r="M80" s="1933"/>
      <c r="N80" s="1933"/>
      <c r="O80" s="1933"/>
      <c r="P80" s="1934"/>
      <c r="Q80" s="1933"/>
      <c r="R80" s="1933"/>
      <c r="S80" s="1933"/>
      <c r="T80" s="1933"/>
      <c r="U80" s="1934"/>
      <c r="V80" s="1933"/>
      <c r="W80" s="1934"/>
      <c r="X80" s="1933"/>
      <c r="Y80" s="1935"/>
      <c r="Z80" s="1978"/>
      <c r="AA80" s="1978"/>
      <c r="AB80" s="1978"/>
      <c r="AC80" s="1936"/>
      <c r="AD80" s="1936"/>
      <c r="AE80" s="1937"/>
    </row>
    <row r="81" spans="1:31">
      <c r="A81" s="1982">
        <v>76</v>
      </c>
      <c r="B81" s="2769"/>
      <c r="C81" s="2782"/>
      <c r="D81" s="2755"/>
      <c r="E81" s="1931"/>
      <c r="F81" s="1932"/>
      <c r="G81" s="1932"/>
      <c r="H81" s="1932"/>
      <c r="I81" s="1932"/>
      <c r="J81" s="1933"/>
      <c r="K81" s="1933"/>
      <c r="L81" s="1933"/>
      <c r="M81" s="1933"/>
      <c r="N81" s="1933"/>
      <c r="O81" s="1933"/>
      <c r="P81" s="1934"/>
      <c r="Q81" s="1933"/>
      <c r="R81" s="1933"/>
      <c r="S81" s="1933"/>
      <c r="T81" s="1933"/>
      <c r="U81" s="1934"/>
      <c r="V81" s="1933"/>
      <c r="W81" s="1934"/>
      <c r="X81" s="1933"/>
      <c r="Y81" s="1935"/>
      <c r="Z81" s="1978"/>
      <c r="AA81" s="1978"/>
      <c r="AB81" s="1978"/>
      <c r="AC81" s="1936"/>
      <c r="AD81" s="1936"/>
      <c r="AE81" s="1937"/>
    </row>
    <row r="82" spans="1:31">
      <c r="A82" s="1982">
        <v>77</v>
      </c>
      <c r="B82" s="2769"/>
      <c r="C82" s="2782"/>
      <c r="D82" s="2755"/>
      <c r="E82" s="1931"/>
      <c r="F82" s="1932"/>
      <c r="G82" s="1932"/>
      <c r="H82" s="1932"/>
      <c r="I82" s="1932"/>
      <c r="J82" s="1933"/>
      <c r="K82" s="1933"/>
      <c r="L82" s="1933"/>
      <c r="M82" s="1933"/>
      <c r="N82" s="1933"/>
      <c r="O82" s="1933"/>
      <c r="P82" s="1934"/>
      <c r="Q82" s="1933"/>
      <c r="R82" s="1933"/>
      <c r="S82" s="1933"/>
      <c r="T82" s="1933"/>
      <c r="U82" s="1934"/>
      <c r="V82" s="1933"/>
      <c r="W82" s="1934"/>
      <c r="X82" s="1933"/>
      <c r="Y82" s="1935"/>
      <c r="Z82" s="1978"/>
      <c r="AA82" s="1978"/>
      <c r="AB82" s="1978"/>
      <c r="AC82" s="1936"/>
      <c r="AD82" s="1936"/>
      <c r="AE82" s="1937"/>
    </row>
    <row r="83" spans="1:31">
      <c r="A83" s="1982">
        <v>78</v>
      </c>
      <c r="B83" s="2769"/>
      <c r="C83" s="2782"/>
      <c r="D83" s="2755"/>
      <c r="E83" s="1931"/>
      <c r="F83" s="1932"/>
      <c r="G83" s="1932"/>
      <c r="H83" s="1932"/>
      <c r="I83" s="1932"/>
      <c r="J83" s="1933"/>
      <c r="K83" s="1933"/>
      <c r="L83" s="1933"/>
      <c r="M83" s="1933"/>
      <c r="N83" s="1933"/>
      <c r="O83" s="1933"/>
      <c r="P83" s="1934"/>
      <c r="Q83" s="1933"/>
      <c r="R83" s="1933"/>
      <c r="S83" s="1933"/>
      <c r="T83" s="1933"/>
      <c r="U83" s="1934"/>
      <c r="V83" s="1933"/>
      <c r="W83" s="1934"/>
      <c r="X83" s="1933"/>
      <c r="Y83" s="1935"/>
      <c r="Z83" s="1978"/>
      <c r="AA83" s="1978"/>
      <c r="AB83" s="1978"/>
      <c r="AC83" s="1936"/>
      <c r="AD83" s="1936"/>
      <c r="AE83" s="1937"/>
    </row>
    <row r="84" spans="1:31">
      <c r="A84" s="1982">
        <v>79</v>
      </c>
      <c r="B84" s="2769"/>
      <c r="C84" s="2782"/>
      <c r="D84" s="2755"/>
      <c r="E84" s="1931"/>
      <c r="F84" s="1932"/>
      <c r="G84" s="1932"/>
      <c r="H84" s="1932"/>
      <c r="I84" s="1932"/>
      <c r="J84" s="1933"/>
      <c r="K84" s="1933"/>
      <c r="L84" s="1933"/>
      <c r="M84" s="1933"/>
      <c r="N84" s="1933"/>
      <c r="O84" s="1933"/>
      <c r="P84" s="1934"/>
      <c r="Q84" s="1933"/>
      <c r="R84" s="1933"/>
      <c r="S84" s="1933"/>
      <c r="T84" s="1933"/>
      <c r="U84" s="1934"/>
      <c r="V84" s="1933"/>
      <c r="W84" s="1934"/>
      <c r="X84" s="1933"/>
      <c r="Y84" s="1935"/>
      <c r="Z84" s="1978"/>
      <c r="AA84" s="1978"/>
      <c r="AB84" s="1978"/>
      <c r="AC84" s="1936"/>
      <c r="AD84" s="1936"/>
      <c r="AE84" s="1937"/>
    </row>
    <row r="85" spans="1:31">
      <c r="A85" s="1982">
        <v>80</v>
      </c>
      <c r="B85" s="2769"/>
      <c r="C85" s="2782"/>
      <c r="D85" s="2755"/>
      <c r="E85" s="1931"/>
      <c r="F85" s="1932"/>
      <c r="G85" s="1932"/>
      <c r="H85" s="1932"/>
      <c r="I85" s="1932"/>
      <c r="J85" s="1933"/>
      <c r="K85" s="1933"/>
      <c r="L85" s="1933"/>
      <c r="M85" s="1933"/>
      <c r="N85" s="1933"/>
      <c r="O85" s="1933"/>
      <c r="P85" s="1934"/>
      <c r="Q85" s="1933"/>
      <c r="R85" s="1933"/>
      <c r="S85" s="1933"/>
      <c r="T85" s="1933"/>
      <c r="U85" s="1934"/>
      <c r="V85" s="1933"/>
      <c r="W85" s="1934"/>
      <c r="X85" s="1933"/>
      <c r="Y85" s="1935"/>
      <c r="Z85" s="1978"/>
      <c r="AA85" s="1978"/>
      <c r="AB85" s="1978"/>
      <c r="AC85" s="1936"/>
      <c r="AD85" s="1936"/>
      <c r="AE85" s="1937"/>
    </row>
    <row r="86" spans="1:31">
      <c r="A86" s="1982">
        <v>81</v>
      </c>
      <c r="B86" s="2769"/>
      <c r="C86" s="2782"/>
      <c r="D86" s="1873" t="s">
        <v>5859</v>
      </c>
      <c r="E86" s="1940"/>
      <c r="F86" s="1940"/>
      <c r="G86" s="1940"/>
      <c r="H86" s="1940"/>
      <c r="I86" s="1940"/>
      <c r="J86" s="1940"/>
      <c r="K86" s="1940"/>
      <c r="L86" s="1940"/>
      <c r="M86" s="1933">
        <f>SUM(M76:M85)</f>
        <v>0</v>
      </c>
      <c r="N86" s="1933">
        <f>SUM(N76:N85)</f>
        <v>0</v>
      </c>
      <c r="O86" s="1933">
        <f>SUM(O76:O85)</f>
        <v>0</v>
      </c>
      <c r="P86" s="1933">
        <f>SUM(P76:P85)</f>
        <v>0</v>
      </c>
      <c r="Q86" s="1940"/>
      <c r="R86" s="1933">
        <f>SUM(R76:R85)</f>
        <v>0</v>
      </c>
      <c r="S86" s="1940"/>
      <c r="T86" s="1933">
        <f>SUM(T76:T85)</f>
        <v>0</v>
      </c>
      <c r="U86" s="1933">
        <f>SUM(U76:U85)</f>
        <v>0</v>
      </c>
      <c r="V86" s="1933">
        <f>SUM(V76:V85)</f>
        <v>0</v>
      </c>
      <c r="W86" s="1933">
        <f>SUM(W76:W85)</f>
        <v>0</v>
      </c>
      <c r="X86" s="1940"/>
      <c r="Y86" s="1940"/>
      <c r="Z86" s="2001"/>
      <c r="AA86" s="2001"/>
      <c r="AB86" s="2001"/>
      <c r="AC86" s="1940"/>
      <c r="AD86" s="1940"/>
      <c r="AE86" s="1981"/>
    </row>
    <row r="87" spans="1:31" ht="13.9" customHeight="1">
      <c r="A87" s="1982">
        <v>82</v>
      </c>
      <c r="B87" s="2769"/>
      <c r="C87" s="2782"/>
      <c r="D87" s="2755" t="s">
        <v>7201</v>
      </c>
      <c r="E87" s="1931"/>
      <c r="F87" s="1932"/>
      <c r="G87" s="1932"/>
      <c r="H87" s="1932"/>
      <c r="I87" s="1932"/>
      <c r="J87" s="1933"/>
      <c r="K87" s="1933"/>
      <c r="L87" s="1933"/>
      <c r="M87" s="1933"/>
      <c r="N87" s="1933"/>
      <c r="O87" s="1933"/>
      <c r="P87" s="1934"/>
      <c r="Q87" s="1933"/>
      <c r="R87" s="1933"/>
      <c r="S87" s="1933"/>
      <c r="T87" s="1933"/>
      <c r="U87" s="1934"/>
      <c r="V87" s="1933"/>
      <c r="W87" s="1934"/>
      <c r="X87" s="1933"/>
      <c r="Y87" s="1935"/>
      <c r="Z87" s="1978"/>
      <c r="AA87" s="1978"/>
      <c r="AB87" s="1978"/>
      <c r="AC87" s="1936"/>
      <c r="AD87" s="1936"/>
      <c r="AE87" s="1937"/>
    </row>
    <row r="88" spans="1:31">
      <c r="A88" s="1982">
        <v>83</v>
      </c>
      <c r="B88" s="2769"/>
      <c r="C88" s="2782"/>
      <c r="D88" s="2755"/>
      <c r="E88" s="1931"/>
      <c r="F88" s="1932"/>
      <c r="G88" s="1932"/>
      <c r="H88" s="1932"/>
      <c r="I88" s="1932"/>
      <c r="J88" s="1933"/>
      <c r="K88" s="1933"/>
      <c r="L88" s="1933"/>
      <c r="M88" s="1933"/>
      <c r="N88" s="1933"/>
      <c r="O88" s="1933"/>
      <c r="P88" s="1934"/>
      <c r="Q88" s="1934"/>
      <c r="R88" s="1933"/>
      <c r="S88" s="1934"/>
      <c r="T88" s="1933"/>
      <c r="U88" s="1948"/>
      <c r="V88" s="1933"/>
      <c r="W88" s="1948"/>
      <c r="X88" s="1933"/>
      <c r="Y88" s="1935"/>
      <c r="Z88" s="1978"/>
      <c r="AA88" s="1978"/>
      <c r="AB88" s="1978"/>
      <c r="AC88" s="1936"/>
      <c r="AD88" s="1936"/>
      <c r="AE88" s="1937"/>
    </row>
    <row r="89" spans="1:31">
      <c r="A89" s="1982">
        <v>84</v>
      </c>
      <c r="B89" s="2769"/>
      <c r="C89" s="2782"/>
      <c r="D89" s="2755"/>
      <c r="E89" s="1931"/>
      <c r="F89" s="1932"/>
      <c r="G89" s="1932"/>
      <c r="H89" s="1932"/>
      <c r="I89" s="1932"/>
      <c r="J89" s="1933"/>
      <c r="K89" s="1933"/>
      <c r="L89" s="1933"/>
      <c r="M89" s="1933"/>
      <c r="N89" s="1933"/>
      <c r="O89" s="1933"/>
      <c r="P89" s="1934"/>
      <c r="Q89" s="1934"/>
      <c r="R89" s="1933"/>
      <c r="S89" s="1934"/>
      <c r="T89" s="1933"/>
      <c r="U89" s="1948"/>
      <c r="V89" s="1933"/>
      <c r="W89" s="1948"/>
      <c r="X89" s="1933"/>
      <c r="Y89" s="1935"/>
      <c r="Z89" s="1978"/>
      <c r="AA89" s="1978"/>
      <c r="AB89" s="1978"/>
      <c r="AC89" s="1936"/>
      <c r="AD89" s="1936"/>
      <c r="AE89" s="1937"/>
    </row>
    <row r="90" spans="1:31">
      <c r="A90" s="1982">
        <v>85</v>
      </c>
      <c r="B90" s="2769"/>
      <c r="C90" s="2782"/>
      <c r="D90" s="2755"/>
      <c r="E90" s="1931"/>
      <c r="F90" s="1932"/>
      <c r="G90" s="1932"/>
      <c r="H90" s="1932"/>
      <c r="I90" s="1932"/>
      <c r="J90" s="1933"/>
      <c r="K90" s="1933"/>
      <c r="L90" s="1933"/>
      <c r="M90" s="1933"/>
      <c r="N90" s="1933"/>
      <c r="O90" s="1933"/>
      <c r="P90" s="1934"/>
      <c r="Q90" s="1934"/>
      <c r="R90" s="1933"/>
      <c r="S90" s="1934"/>
      <c r="T90" s="1933"/>
      <c r="U90" s="1948"/>
      <c r="V90" s="1933"/>
      <c r="W90" s="1948"/>
      <c r="X90" s="1933"/>
      <c r="Y90" s="1935"/>
      <c r="Z90" s="1978"/>
      <c r="AA90" s="1978"/>
      <c r="AB90" s="1978"/>
      <c r="AC90" s="1936"/>
      <c r="AD90" s="1936"/>
      <c r="AE90" s="1937"/>
    </row>
    <row r="91" spans="1:31">
      <c r="A91" s="1982">
        <v>86</v>
      </c>
      <c r="B91" s="2769"/>
      <c r="C91" s="2782"/>
      <c r="D91" s="2755"/>
      <c r="E91" s="1931"/>
      <c r="F91" s="1932"/>
      <c r="G91" s="1932"/>
      <c r="H91" s="1932"/>
      <c r="I91" s="1932"/>
      <c r="J91" s="1933"/>
      <c r="K91" s="1933"/>
      <c r="L91" s="1933"/>
      <c r="M91" s="1933"/>
      <c r="N91" s="1933"/>
      <c r="O91" s="1933"/>
      <c r="P91" s="1934"/>
      <c r="Q91" s="1934"/>
      <c r="R91" s="1933"/>
      <c r="S91" s="1934"/>
      <c r="T91" s="1933"/>
      <c r="U91" s="1948"/>
      <c r="V91" s="1933"/>
      <c r="W91" s="1948"/>
      <c r="X91" s="1933"/>
      <c r="Y91" s="1935"/>
      <c r="Z91" s="1978"/>
      <c r="AA91" s="1978"/>
      <c r="AB91" s="1978"/>
      <c r="AC91" s="1936"/>
      <c r="AD91" s="1936"/>
      <c r="AE91" s="1937"/>
    </row>
    <row r="92" spans="1:31">
      <c r="A92" s="1982">
        <v>87</v>
      </c>
      <c r="B92" s="2769"/>
      <c r="C92" s="2782"/>
      <c r="D92" s="2755"/>
      <c r="E92" s="1931"/>
      <c r="F92" s="1932"/>
      <c r="G92" s="1932"/>
      <c r="H92" s="1932"/>
      <c r="I92" s="1932"/>
      <c r="J92" s="1933"/>
      <c r="K92" s="1933"/>
      <c r="L92" s="1933"/>
      <c r="M92" s="1933"/>
      <c r="N92" s="1933"/>
      <c r="O92" s="1933"/>
      <c r="P92" s="1934"/>
      <c r="Q92" s="1934"/>
      <c r="R92" s="1933"/>
      <c r="S92" s="1934"/>
      <c r="T92" s="1933"/>
      <c r="U92" s="1948"/>
      <c r="V92" s="1933"/>
      <c r="W92" s="1948"/>
      <c r="X92" s="1933"/>
      <c r="Y92" s="1935"/>
      <c r="Z92" s="1978"/>
      <c r="AA92" s="1978"/>
      <c r="AB92" s="1978"/>
      <c r="AC92" s="1936"/>
      <c r="AD92" s="1936"/>
      <c r="AE92" s="1937"/>
    </row>
    <row r="93" spans="1:31">
      <c r="A93" s="1982">
        <v>88</v>
      </c>
      <c r="B93" s="2769"/>
      <c r="C93" s="2782"/>
      <c r="D93" s="2755"/>
      <c r="E93" s="1931"/>
      <c r="F93" s="1932"/>
      <c r="G93" s="1932"/>
      <c r="H93" s="1932"/>
      <c r="I93" s="1932"/>
      <c r="J93" s="1933"/>
      <c r="K93" s="1933"/>
      <c r="L93" s="1933"/>
      <c r="M93" s="1933"/>
      <c r="N93" s="1933"/>
      <c r="O93" s="1933"/>
      <c r="P93" s="1934"/>
      <c r="Q93" s="1934"/>
      <c r="R93" s="1933"/>
      <c r="S93" s="1934"/>
      <c r="T93" s="1933"/>
      <c r="U93" s="1948"/>
      <c r="V93" s="1933"/>
      <c r="W93" s="1948"/>
      <c r="X93" s="1933"/>
      <c r="Y93" s="1935"/>
      <c r="Z93" s="1978"/>
      <c r="AA93" s="1978"/>
      <c r="AB93" s="1978"/>
      <c r="AC93" s="1936"/>
      <c r="AD93" s="1936"/>
      <c r="AE93" s="1937"/>
    </row>
    <row r="94" spans="1:31">
      <c r="A94" s="1982">
        <v>89</v>
      </c>
      <c r="B94" s="2769"/>
      <c r="C94" s="2782"/>
      <c r="D94" s="2755"/>
      <c r="E94" s="1931"/>
      <c r="F94" s="1932"/>
      <c r="G94" s="1932"/>
      <c r="H94" s="1932"/>
      <c r="I94" s="1932"/>
      <c r="J94" s="1933"/>
      <c r="K94" s="1933"/>
      <c r="L94" s="1933"/>
      <c r="M94" s="1933"/>
      <c r="N94" s="1933"/>
      <c r="O94" s="1933"/>
      <c r="P94" s="1934"/>
      <c r="Q94" s="1934"/>
      <c r="R94" s="1933"/>
      <c r="S94" s="1934"/>
      <c r="T94" s="1933"/>
      <c r="U94" s="1948"/>
      <c r="V94" s="1933"/>
      <c r="W94" s="1948"/>
      <c r="X94" s="1933"/>
      <c r="Y94" s="1935"/>
      <c r="Z94" s="1978"/>
      <c r="AA94" s="1978"/>
      <c r="AB94" s="1978"/>
      <c r="AC94" s="1936"/>
      <c r="AD94" s="1936"/>
      <c r="AE94" s="1937"/>
    </row>
    <row r="95" spans="1:31">
      <c r="A95" s="1982">
        <v>90</v>
      </c>
      <c r="B95" s="2769"/>
      <c r="C95" s="2782"/>
      <c r="D95" s="2755"/>
      <c r="E95" s="1931"/>
      <c r="F95" s="1932"/>
      <c r="G95" s="1932"/>
      <c r="H95" s="1932"/>
      <c r="I95" s="1932"/>
      <c r="J95" s="1933"/>
      <c r="K95" s="1933"/>
      <c r="L95" s="1933"/>
      <c r="M95" s="1933"/>
      <c r="N95" s="1933"/>
      <c r="O95" s="1933"/>
      <c r="P95" s="1934"/>
      <c r="Q95" s="1934"/>
      <c r="R95" s="1933"/>
      <c r="S95" s="1934"/>
      <c r="T95" s="1933"/>
      <c r="U95" s="1948"/>
      <c r="V95" s="1933"/>
      <c r="W95" s="1948"/>
      <c r="X95" s="1933"/>
      <c r="Y95" s="1935"/>
      <c r="Z95" s="1978"/>
      <c r="AA95" s="1978"/>
      <c r="AB95" s="1978"/>
      <c r="AC95" s="1936"/>
      <c r="AD95" s="1936"/>
      <c r="AE95" s="1937"/>
    </row>
    <row r="96" spans="1:31">
      <c r="A96" s="1982">
        <v>91</v>
      </c>
      <c r="B96" s="2769"/>
      <c r="C96" s="2782"/>
      <c r="D96" s="2755"/>
      <c r="E96" s="1931"/>
      <c r="F96" s="1932"/>
      <c r="G96" s="1932"/>
      <c r="H96" s="1932"/>
      <c r="I96" s="1932"/>
      <c r="J96" s="1933"/>
      <c r="K96" s="1933"/>
      <c r="L96" s="1933"/>
      <c r="M96" s="1933"/>
      <c r="N96" s="1933"/>
      <c r="O96" s="1933"/>
      <c r="P96" s="1934"/>
      <c r="Q96" s="1934"/>
      <c r="R96" s="1933"/>
      <c r="S96" s="1934"/>
      <c r="T96" s="1933"/>
      <c r="U96" s="1948"/>
      <c r="V96" s="1933"/>
      <c r="W96" s="1948"/>
      <c r="X96" s="1933"/>
      <c r="Y96" s="1935"/>
      <c r="Z96" s="1978"/>
      <c r="AA96" s="1978"/>
      <c r="AB96" s="1978"/>
      <c r="AC96" s="1936"/>
      <c r="AD96" s="1936"/>
      <c r="AE96" s="1937"/>
    </row>
    <row r="97" spans="1:31">
      <c r="A97" s="1982">
        <v>92</v>
      </c>
      <c r="B97" s="2769"/>
      <c r="C97" s="2782"/>
      <c r="D97" s="1873" t="s">
        <v>5859</v>
      </c>
      <c r="E97" s="1940"/>
      <c r="F97" s="1940"/>
      <c r="G97" s="1940"/>
      <c r="H97" s="1940"/>
      <c r="I97" s="1940"/>
      <c r="J97" s="1940"/>
      <c r="K97" s="1940"/>
      <c r="L97" s="1940"/>
      <c r="M97" s="1933">
        <f>SUM(M87:M96)</f>
        <v>0</v>
      </c>
      <c r="N97" s="1933">
        <f>SUM(N87:N96)</f>
        <v>0</v>
      </c>
      <c r="O97" s="1933">
        <f>SUM(O87:O96)</f>
        <v>0</v>
      </c>
      <c r="P97" s="1933">
        <f>SUM(P87:P96)</f>
        <v>0</v>
      </c>
      <c r="Q97" s="1940"/>
      <c r="R97" s="1933">
        <f>SUM(R87:R96)</f>
        <v>0</v>
      </c>
      <c r="S97" s="1940"/>
      <c r="T97" s="1933">
        <f>SUM(T87:T96)</f>
        <v>0</v>
      </c>
      <c r="U97" s="1933">
        <f>SUM(U87:U96)</f>
        <v>0</v>
      </c>
      <c r="V97" s="1933">
        <f>SUM(V87:V96)</f>
        <v>0</v>
      </c>
      <c r="W97" s="1933">
        <f>SUM(W87:W96)</f>
        <v>0</v>
      </c>
      <c r="X97" s="1940"/>
      <c r="Y97" s="1940"/>
      <c r="Z97" s="1978"/>
      <c r="AA97" s="1978"/>
      <c r="AB97" s="1978"/>
      <c r="AC97" s="1940"/>
      <c r="AD97" s="1940"/>
      <c r="AE97" s="1981"/>
    </row>
    <row r="98" spans="1:31" ht="13.9" customHeight="1">
      <c r="A98" s="1982">
        <v>93</v>
      </c>
      <c r="B98" s="2769"/>
      <c r="C98" s="2782"/>
      <c r="D98" s="2801" t="s">
        <v>7203</v>
      </c>
      <c r="E98" s="1931"/>
      <c r="F98" s="1932"/>
      <c r="G98" s="1932"/>
      <c r="H98" s="1932"/>
      <c r="I98" s="1932"/>
      <c r="J98" s="1933"/>
      <c r="K98" s="1933"/>
      <c r="L98" s="1933"/>
      <c r="M98" s="1933"/>
      <c r="N98" s="1933"/>
      <c r="O98" s="1933"/>
      <c r="P98" s="1934"/>
      <c r="Q98" s="1934"/>
      <c r="R98" s="1933"/>
      <c r="S98" s="1934"/>
      <c r="T98" s="1933"/>
      <c r="U98" s="1948"/>
      <c r="V98" s="1933"/>
      <c r="W98" s="1948"/>
      <c r="X98" s="1933"/>
      <c r="Y98" s="1935"/>
      <c r="Z98" s="1978"/>
      <c r="AA98" s="1978"/>
      <c r="AB98" s="1978"/>
      <c r="AC98" s="1936"/>
      <c r="AD98" s="1936"/>
      <c r="AE98" s="1937"/>
    </row>
    <row r="99" spans="1:31">
      <c r="A99" s="1982">
        <v>94</v>
      </c>
      <c r="B99" s="2769"/>
      <c r="C99" s="2782"/>
      <c r="D99" s="2801"/>
      <c r="E99" s="1931"/>
      <c r="F99" s="1932"/>
      <c r="G99" s="1932"/>
      <c r="H99" s="1932"/>
      <c r="I99" s="1932"/>
      <c r="J99" s="1933"/>
      <c r="K99" s="1933"/>
      <c r="L99" s="1933"/>
      <c r="M99" s="1933"/>
      <c r="N99" s="1933"/>
      <c r="O99" s="1933"/>
      <c r="P99" s="1934"/>
      <c r="Q99" s="1934"/>
      <c r="R99" s="1933"/>
      <c r="S99" s="1934"/>
      <c r="T99" s="1933"/>
      <c r="U99" s="1948"/>
      <c r="V99" s="1933"/>
      <c r="W99" s="1948"/>
      <c r="X99" s="1933"/>
      <c r="Y99" s="1935"/>
      <c r="Z99" s="1978"/>
      <c r="AA99" s="1978"/>
      <c r="AB99" s="1978"/>
      <c r="AC99" s="1936"/>
      <c r="AD99" s="1936"/>
      <c r="AE99" s="1937"/>
    </row>
    <row r="100" spans="1:31">
      <c r="A100" s="1982">
        <v>95</v>
      </c>
      <c r="B100" s="2769"/>
      <c r="C100" s="2782"/>
      <c r="D100" s="2801"/>
      <c r="E100" s="1931"/>
      <c r="F100" s="1932"/>
      <c r="G100" s="1932"/>
      <c r="H100" s="1932"/>
      <c r="I100" s="1932"/>
      <c r="J100" s="1933"/>
      <c r="K100" s="1933"/>
      <c r="L100" s="1933"/>
      <c r="M100" s="1933"/>
      <c r="N100" s="1933"/>
      <c r="O100" s="1933"/>
      <c r="P100" s="1934"/>
      <c r="Q100" s="1934"/>
      <c r="R100" s="1933"/>
      <c r="S100" s="1934"/>
      <c r="T100" s="1933"/>
      <c r="U100" s="1948"/>
      <c r="V100" s="1933"/>
      <c r="W100" s="1948"/>
      <c r="X100" s="1933"/>
      <c r="Y100" s="1935"/>
      <c r="Z100" s="1978"/>
      <c r="AA100" s="1978"/>
      <c r="AB100" s="1978"/>
      <c r="AC100" s="1936"/>
      <c r="AD100" s="1936"/>
      <c r="AE100" s="1937"/>
    </row>
    <row r="101" spans="1:31">
      <c r="A101" s="1982">
        <v>96</v>
      </c>
      <c r="B101" s="2769"/>
      <c r="C101" s="2782"/>
      <c r="D101" s="2801"/>
      <c r="E101" s="1931"/>
      <c r="F101" s="1932"/>
      <c r="G101" s="1932"/>
      <c r="H101" s="1932"/>
      <c r="I101" s="1932"/>
      <c r="J101" s="1933"/>
      <c r="K101" s="1933"/>
      <c r="L101" s="1933"/>
      <c r="M101" s="1933"/>
      <c r="N101" s="1933"/>
      <c r="O101" s="1933"/>
      <c r="P101" s="1934"/>
      <c r="Q101" s="1934"/>
      <c r="R101" s="1933"/>
      <c r="S101" s="1934"/>
      <c r="T101" s="1933"/>
      <c r="U101" s="1948"/>
      <c r="V101" s="1933"/>
      <c r="W101" s="1948"/>
      <c r="X101" s="1933"/>
      <c r="Y101" s="1935"/>
      <c r="Z101" s="1978"/>
      <c r="AA101" s="1978"/>
      <c r="AB101" s="1978"/>
      <c r="AC101" s="1936"/>
      <c r="AD101" s="1936"/>
      <c r="AE101" s="1937"/>
    </row>
    <row r="102" spans="1:31">
      <c r="A102" s="1982">
        <v>97</v>
      </c>
      <c r="B102" s="2769"/>
      <c r="C102" s="2782"/>
      <c r="D102" s="2801"/>
      <c r="E102" s="1931"/>
      <c r="F102" s="1932"/>
      <c r="G102" s="1932"/>
      <c r="H102" s="1932"/>
      <c r="I102" s="1932"/>
      <c r="J102" s="1933"/>
      <c r="K102" s="1933"/>
      <c r="L102" s="1933"/>
      <c r="M102" s="1933"/>
      <c r="N102" s="1933"/>
      <c r="O102" s="1933"/>
      <c r="P102" s="1934"/>
      <c r="Q102" s="1934"/>
      <c r="R102" s="1933"/>
      <c r="S102" s="1934"/>
      <c r="T102" s="1933"/>
      <c r="U102" s="1948"/>
      <c r="V102" s="1933"/>
      <c r="W102" s="1948"/>
      <c r="X102" s="1933"/>
      <c r="Y102" s="1935"/>
      <c r="Z102" s="1978"/>
      <c r="AA102" s="1978"/>
      <c r="AB102" s="1978"/>
      <c r="AC102" s="1936"/>
      <c r="AD102" s="1936"/>
      <c r="AE102" s="1937"/>
    </row>
    <row r="103" spans="1:31">
      <c r="A103" s="1982">
        <v>98</v>
      </c>
      <c r="B103" s="2769"/>
      <c r="C103" s="2782"/>
      <c r="D103" s="2801"/>
      <c r="E103" s="1931"/>
      <c r="F103" s="1932"/>
      <c r="G103" s="1932"/>
      <c r="H103" s="1932"/>
      <c r="I103" s="1932"/>
      <c r="J103" s="1933"/>
      <c r="K103" s="1933"/>
      <c r="L103" s="1933"/>
      <c r="M103" s="1933"/>
      <c r="N103" s="1933"/>
      <c r="O103" s="1933"/>
      <c r="P103" s="1934"/>
      <c r="Q103" s="1934"/>
      <c r="R103" s="1933"/>
      <c r="S103" s="1934"/>
      <c r="T103" s="1933"/>
      <c r="U103" s="1948"/>
      <c r="V103" s="1933"/>
      <c r="W103" s="1948"/>
      <c r="X103" s="1933"/>
      <c r="Y103" s="1935"/>
      <c r="Z103" s="1978"/>
      <c r="AA103" s="1978"/>
      <c r="AB103" s="1978"/>
      <c r="AC103" s="1936"/>
      <c r="AD103" s="1936"/>
      <c r="AE103" s="1937"/>
    </row>
    <row r="104" spans="1:31">
      <c r="A104" s="1982">
        <v>99</v>
      </c>
      <c r="B104" s="2769"/>
      <c r="C104" s="2782"/>
      <c r="D104" s="2801"/>
      <c r="E104" s="1931"/>
      <c r="F104" s="1932"/>
      <c r="G104" s="1932"/>
      <c r="H104" s="1932"/>
      <c r="I104" s="1932"/>
      <c r="J104" s="1933"/>
      <c r="K104" s="1933"/>
      <c r="L104" s="1933"/>
      <c r="M104" s="1933"/>
      <c r="N104" s="1933"/>
      <c r="O104" s="1933"/>
      <c r="P104" s="1934"/>
      <c r="Q104" s="1933"/>
      <c r="R104" s="1933"/>
      <c r="S104" s="1933"/>
      <c r="T104" s="1933"/>
      <c r="U104" s="1934"/>
      <c r="V104" s="1933"/>
      <c r="W104" s="1934"/>
      <c r="X104" s="1933"/>
      <c r="Y104" s="1935"/>
      <c r="Z104" s="1978"/>
      <c r="AA104" s="1978"/>
      <c r="AB104" s="1978"/>
      <c r="AC104" s="1936"/>
      <c r="AD104" s="1936"/>
      <c r="AE104" s="1937"/>
    </row>
    <row r="105" spans="1:31">
      <c r="A105" s="1982">
        <v>100</v>
      </c>
      <c r="B105" s="2769"/>
      <c r="C105" s="2782"/>
      <c r="D105" s="2801"/>
      <c r="E105" s="1931"/>
      <c r="F105" s="1932"/>
      <c r="G105" s="1932"/>
      <c r="H105" s="1932"/>
      <c r="I105" s="1932"/>
      <c r="J105" s="1933"/>
      <c r="K105" s="1933"/>
      <c r="L105" s="1933"/>
      <c r="M105" s="1933"/>
      <c r="N105" s="1933"/>
      <c r="O105" s="1933"/>
      <c r="P105" s="1934"/>
      <c r="Q105" s="1933"/>
      <c r="R105" s="1933"/>
      <c r="S105" s="1933"/>
      <c r="T105" s="1933"/>
      <c r="U105" s="1934"/>
      <c r="V105" s="1933"/>
      <c r="W105" s="1934"/>
      <c r="X105" s="1933"/>
      <c r="Y105" s="1935"/>
      <c r="Z105" s="1978"/>
      <c r="AA105" s="1978"/>
      <c r="AB105" s="1978"/>
      <c r="AC105" s="1936"/>
      <c r="AD105" s="1936"/>
      <c r="AE105" s="1937"/>
    </row>
    <row r="106" spans="1:31">
      <c r="A106" s="1982">
        <v>101</v>
      </c>
      <c r="B106" s="2769"/>
      <c r="C106" s="2782"/>
      <c r="D106" s="2801"/>
      <c r="E106" s="1931"/>
      <c r="F106" s="1932"/>
      <c r="G106" s="1932"/>
      <c r="H106" s="1932"/>
      <c r="I106" s="1932"/>
      <c r="J106" s="1933"/>
      <c r="K106" s="1933"/>
      <c r="L106" s="1933"/>
      <c r="M106" s="1933"/>
      <c r="N106" s="1933"/>
      <c r="O106" s="1933"/>
      <c r="P106" s="1934"/>
      <c r="Q106" s="1933"/>
      <c r="R106" s="1933"/>
      <c r="S106" s="1933"/>
      <c r="T106" s="1933"/>
      <c r="U106" s="1934"/>
      <c r="V106" s="1933"/>
      <c r="W106" s="1934"/>
      <c r="X106" s="1933"/>
      <c r="Y106" s="1935"/>
      <c r="Z106" s="1978"/>
      <c r="AA106" s="1978"/>
      <c r="AB106" s="1978"/>
      <c r="AC106" s="1936"/>
      <c r="AD106" s="1936"/>
      <c r="AE106" s="1937"/>
    </row>
    <row r="107" spans="1:31">
      <c r="A107" s="1982">
        <v>102</v>
      </c>
      <c r="B107" s="2769"/>
      <c r="C107" s="2782"/>
      <c r="D107" s="2801"/>
      <c r="E107" s="1931"/>
      <c r="F107" s="1932"/>
      <c r="G107" s="1932"/>
      <c r="H107" s="1932"/>
      <c r="I107" s="1932"/>
      <c r="J107" s="1933"/>
      <c r="K107" s="1933"/>
      <c r="L107" s="1933"/>
      <c r="M107" s="1933"/>
      <c r="N107" s="1933"/>
      <c r="O107" s="1933"/>
      <c r="P107" s="1934"/>
      <c r="Q107" s="1933"/>
      <c r="R107" s="1933"/>
      <c r="S107" s="1933"/>
      <c r="T107" s="1933"/>
      <c r="U107" s="1934"/>
      <c r="V107" s="1933"/>
      <c r="W107" s="1934"/>
      <c r="X107" s="1933"/>
      <c r="Y107" s="1935"/>
      <c r="Z107" s="1978"/>
      <c r="AA107" s="1978"/>
      <c r="AB107" s="1978"/>
      <c r="AC107" s="1936"/>
      <c r="AD107" s="1936"/>
      <c r="AE107" s="1937"/>
    </row>
    <row r="108" spans="1:31" ht="17.25" thickBot="1">
      <c r="A108" s="1982">
        <v>103</v>
      </c>
      <c r="B108" s="2769"/>
      <c r="C108" s="2783"/>
      <c r="D108" s="1867" t="s">
        <v>5859</v>
      </c>
      <c r="E108" s="1944"/>
      <c r="F108" s="1944"/>
      <c r="G108" s="1944"/>
      <c r="H108" s="1944"/>
      <c r="I108" s="1944"/>
      <c r="J108" s="1944"/>
      <c r="K108" s="1944"/>
      <c r="L108" s="1944"/>
      <c r="M108" s="1945">
        <f>SUM(M98:M107)</f>
        <v>0</v>
      </c>
      <c r="N108" s="1945">
        <f>SUM(N98:N107)</f>
        <v>0</v>
      </c>
      <c r="O108" s="1945">
        <f>SUM(O98:O107)</f>
        <v>0</v>
      </c>
      <c r="P108" s="1945">
        <f>SUM(P98:P107)</f>
        <v>0</v>
      </c>
      <c r="Q108" s="1944"/>
      <c r="R108" s="1945">
        <f>SUM(R98:R107)</f>
        <v>0</v>
      </c>
      <c r="S108" s="1940"/>
      <c r="T108" s="1945">
        <f>SUM(T98:T107)</f>
        <v>0</v>
      </c>
      <c r="U108" s="1945">
        <f>SUM(U98:U107)</f>
        <v>0</v>
      </c>
      <c r="V108" s="1945">
        <f>SUM(V98:V107)</f>
        <v>0</v>
      </c>
      <c r="W108" s="1945">
        <f>SUM(W98:W107)</f>
        <v>0</v>
      </c>
      <c r="X108" s="1944"/>
      <c r="Y108" s="1944"/>
      <c r="Z108" s="1980"/>
      <c r="AA108" s="1980"/>
      <c r="AB108" s="1980"/>
      <c r="AC108" s="1944"/>
      <c r="AD108" s="1944"/>
      <c r="AE108" s="1981"/>
    </row>
    <row r="109" spans="1:31" ht="16.5" customHeight="1">
      <c r="A109" s="1982">
        <v>104</v>
      </c>
      <c r="B109" s="2769"/>
      <c r="C109" s="2771" t="s">
        <v>7206</v>
      </c>
      <c r="D109" s="2798" t="s">
        <v>7207</v>
      </c>
      <c r="E109" s="1946"/>
      <c r="F109" s="1925"/>
      <c r="G109" s="1925"/>
      <c r="H109" s="1925"/>
      <c r="I109" s="1925"/>
      <c r="J109" s="1926"/>
      <c r="K109" s="1926"/>
      <c r="L109" s="1926"/>
      <c r="M109" s="1926"/>
      <c r="N109" s="1926"/>
      <c r="O109" s="1926"/>
      <c r="P109" s="1927"/>
      <c r="Q109" s="1926"/>
      <c r="R109" s="1926"/>
      <c r="S109" s="1926"/>
      <c r="T109" s="1949"/>
      <c r="U109" s="1927"/>
      <c r="V109" s="1949"/>
      <c r="W109" s="1927"/>
      <c r="X109" s="1926"/>
      <c r="Y109" s="1928"/>
      <c r="Z109" s="2013"/>
      <c r="AA109" s="2013"/>
      <c r="AB109" s="2014"/>
      <c r="AC109" s="1929"/>
      <c r="AD109" s="1929"/>
      <c r="AE109" s="1947"/>
    </row>
    <row r="110" spans="1:31">
      <c r="A110" s="1982">
        <v>105</v>
      </c>
      <c r="B110" s="2769"/>
      <c r="C110" s="2772"/>
      <c r="D110" s="2801"/>
      <c r="E110" s="1931"/>
      <c r="F110" s="1932"/>
      <c r="G110" s="1932"/>
      <c r="H110" s="1932"/>
      <c r="I110" s="1932"/>
      <c r="J110" s="1933"/>
      <c r="K110" s="1933"/>
      <c r="L110" s="1933"/>
      <c r="M110" s="1933"/>
      <c r="N110" s="1933"/>
      <c r="O110" s="1933"/>
      <c r="P110" s="1934"/>
      <c r="Q110" s="1933"/>
      <c r="R110" s="1933"/>
      <c r="S110" s="1933"/>
      <c r="T110" s="1948"/>
      <c r="U110" s="1934"/>
      <c r="V110" s="1948"/>
      <c r="W110" s="1934"/>
      <c r="X110" s="1933"/>
      <c r="Y110" s="1935"/>
      <c r="Z110" s="1978"/>
      <c r="AA110" s="1978"/>
      <c r="AB110" s="1978"/>
      <c r="AC110" s="1936"/>
      <c r="AD110" s="1936"/>
      <c r="AE110" s="1937"/>
    </row>
    <row r="111" spans="1:31">
      <c r="A111" s="1982">
        <v>106</v>
      </c>
      <c r="B111" s="2769"/>
      <c r="C111" s="2772"/>
      <c r="D111" s="2801"/>
      <c r="E111" s="1931"/>
      <c r="F111" s="1932"/>
      <c r="G111" s="1932"/>
      <c r="H111" s="1932"/>
      <c r="I111" s="1932"/>
      <c r="J111" s="1933"/>
      <c r="K111" s="1933"/>
      <c r="L111" s="1933"/>
      <c r="M111" s="1933"/>
      <c r="N111" s="1933"/>
      <c r="O111" s="1933"/>
      <c r="P111" s="1934"/>
      <c r="Q111" s="1933"/>
      <c r="R111" s="1933"/>
      <c r="S111" s="1933"/>
      <c r="T111" s="1948"/>
      <c r="U111" s="1934"/>
      <c r="V111" s="1948"/>
      <c r="W111" s="1934"/>
      <c r="X111" s="1933"/>
      <c r="Y111" s="1935"/>
      <c r="Z111" s="1978"/>
      <c r="AA111" s="1978"/>
      <c r="AB111" s="1978"/>
      <c r="AC111" s="1936"/>
      <c r="AD111" s="1936"/>
      <c r="AE111" s="1937"/>
    </row>
    <row r="112" spans="1:31">
      <c r="A112" s="1982">
        <v>107</v>
      </c>
      <c r="B112" s="2769"/>
      <c r="C112" s="2772"/>
      <c r="D112" s="2801"/>
      <c r="E112" s="1931"/>
      <c r="F112" s="1932"/>
      <c r="G112" s="1932"/>
      <c r="H112" s="1932"/>
      <c r="I112" s="1932"/>
      <c r="J112" s="1933"/>
      <c r="K112" s="1933"/>
      <c r="L112" s="1933"/>
      <c r="M112" s="1933"/>
      <c r="N112" s="1933"/>
      <c r="O112" s="1933"/>
      <c r="P112" s="1934"/>
      <c r="Q112" s="1933"/>
      <c r="R112" s="1933"/>
      <c r="S112" s="1933"/>
      <c r="T112" s="1948"/>
      <c r="U112" s="1934"/>
      <c r="V112" s="1948"/>
      <c r="W112" s="1934"/>
      <c r="X112" s="1933"/>
      <c r="Y112" s="1935"/>
      <c r="Z112" s="1978"/>
      <c r="AA112" s="1978"/>
      <c r="AB112" s="1978"/>
      <c r="AC112" s="1936"/>
      <c r="AD112" s="1936"/>
      <c r="AE112" s="1937"/>
    </row>
    <row r="113" spans="1:31">
      <c r="A113" s="1982">
        <v>108</v>
      </c>
      <c r="B113" s="2769"/>
      <c r="C113" s="2772"/>
      <c r="D113" s="2801"/>
      <c r="E113" s="1931"/>
      <c r="F113" s="1932"/>
      <c r="G113" s="1932"/>
      <c r="H113" s="1932"/>
      <c r="I113" s="1932"/>
      <c r="J113" s="1933"/>
      <c r="K113" s="1933"/>
      <c r="L113" s="1933"/>
      <c r="M113" s="1933"/>
      <c r="N113" s="1933"/>
      <c r="O113" s="1933"/>
      <c r="P113" s="1934"/>
      <c r="Q113" s="1933"/>
      <c r="R113" s="1933"/>
      <c r="S113" s="1933"/>
      <c r="T113" s="1948"/>
      <c r="U113" s="1934"/>
      <c r="V113" s="1948"/>
      <c r="W113" s="1934"/>
      <c r="X113" s="1933"/>
      <c r="Y113" s="1935"/>
      <c r="Z113" s="1978"/>
      <c r="AA113" s="1978"/>
      <c r="AB113" s="1978"/>
      <c r="AC113" s="1936"/>
      <c r="AD113" s="1936"/>
      <c r="AE113" s="1937"/>
    </row>
    <row r="114" spans="1:31">
      <c r="A114" s="1982">
        <v>109</v>
      </c>
      <c r="B114" s="2769"/>
      <c r="C114" s="2772"/>
      <c r="D114" s="2801"/>
      <c r="E114" s="1931"/>
      <c r="F114" s="1932"/>
      <c r="G114" s="1932"/>
      <c r="H114" s="1932"/>
      <c r="I114" s="1932"/>
      <c r="J114" s="1933"/>
      <c r="K114" s="1933"/>
      <c r="L114" s="1933"/>
      <c r="M114" s="1933"/>
      <c r="N114" s="1933"/>
      <c r="O114" s="1933"/>
      <c r="P114" s="1934"/>
      <c r="Q114" s="1933"/>
      <c r="R114" s="1933"/>
      <c r="S114" s="1933"/>
      <c r="T114" s="1948"/>
      <c r="U114" s="1934"/>
      <c r="V114" s="1948"/>
      <c r="W114" s="1934"/>
      <c r="X114" s="1933"/>
      <c r="Y114" s="1935"/>
      <c r="Z114" s="1978"/>
      <c r="AA114" s="1978"/>
      <c r="AB114" s="1978"/>
      <c r="AC114" s="1936"/>
      <c r="AD114" s="1936"/>
      <c r="AE114" s="1937"/>
    </row>
    <row r="115" spans="1:31">
      <c r="A115" s="1982">
        <v>110</v>
      </c>
      <c r="B115" s="2769"/>
      <c r="C115" s="2772"/>
      <c r="D115" s="1873" t="s">
        <v>5859</v>
      </c>
      <c r="E115" s="1940"/>
      <c r="F115" s="1940"/>
      <c r="G115" s="1940"/>
      <c r="H115" s="1940"/>
      <c r="I115" s="1940"/>
      <c r="J115" s="1940"/>
      <c r="K115" s="1940"/>
      <c r="L115" s="1940"/>
      <c r="M115" s="1933">
        <f>SUM(M109:M114)</f>
        <v>0</v>
      </c>
      <c r="N115" s="1933">
        <f>SUM(N109:N114)</f>
        <v>0</v>
      </c>
      <c r="O115" s="1933">
        <f>SUM(O109:O114)</f>
        <v>0</v>
      </c>
      <c r="P115" s="1933">
        <f>SUM(P109:P114)</f>
        <v>0</v>
      </c>
      <c r="Q115" s="1940"/>
      <c r="R115" s="1933">
        <f>SUM(R109:R114)</f>
        <v>0</v>
      </c>
      <c r="S115" s="1940"/>
      <c r="T115" s="1933">
        <f>SUM(T109:T114)</f>
        <v>0</v>
      </c>
      <c r="U115" s="1933">
        <f>SUM(U109:U114)</f>
        <v>0</v>
      </c>
      <c r="V115" s="1933">
        <f>SUM(V109:V114)</f>
        <v>0</v>
      </c>
      <c r="W115" s="1933">
        <f>SUM(W109:W114)</f>
        <v>0</v>
      </c>
      <c r="X115" s="1940"/>
      <c r="Y115" s="1940"/>
      <c r="Z115" s="1978"/>
      <c r="AA115" s="1978"/>
      <c r="AB115" s="1978"/>
      <c r="AC115" s="1940"/>
      <c r="AD115" s="1940"/>
      <c r="AE115" s="1981"/>
    </row>
    <row r="116" spans="1:31" ht="13.9" customHeight="1">
      <c r="A116" s="1982">
        <v>111</v>
      </c>
      <c r="B116" s="2769"/>
      <c r="C116" s="2772"/>
      <c r="D116" s="2801" t="s">
        <v>7201</v>
      </c>
      <c r="E116" s="1931"/>
      <c r="F116" s="1932"/>
      <c r="G116" s="1932"/>
      <c r="H116" s="1932"/>
      <c r="I116" s="1932"/>
      <c r="J116" s="1933"/>
      <c r="K116" s="1933"/>
      <c r="L116" s="1933"/>
      <c r="M116" s="1933"/>
      <c r="N116" s="1933"/>
      <c r="O116" s="1933"/>
      <c r="P116" s="1934"/>
      <c r="Q116" s="1933"/>
      <c r="R116" s="1933"/>
      <c r="S116" s="1933"/>
      <c r="T116" s="1948"/>
      <c r="U116" s="1934"/>
      <c r="V116" s="1948"/>
      <c r="W116" s="1934"/>
      <c r="X116" s="1933"/>
      <c r="Y116" s="1935"/>
      <c r="Z116" s="1978"/>
      <c r="AA116" s="1978"/>
      <c r="AB116" s="1978"/>
      <c r="AC116" s="1936"/>
      <c r="AD116" s="1936"/>
      <c r="AE116" s="1937"/>
    </row>
    <row r="117" spans="1:31">
      <c r="A117" s="1982">
        <v>112</v>
      </c>
      <c r="B117" s="2769"/>
      <c r="C117" s="2772"/>
      <c r="D117" s="2801"/>
      <c r="E117" s="1931"/>
      <c r="F117" s="1932"/>
      <c r="G117" s="1932"/>
      <c r="H117" s="1932"/>
      <c r="I117" s="1932"/>
      <c r="J117" s="1933"/>
      <c r="K117" s="1933"/>
      <c r="L117" s="1933"/>
      <c r="M117" s="1933"/>
      <c r="N117" s="1933"/>
      <c r="O117" s="1933"/>
      <c r="P117" s="1934"/>
      <c r="Q117" s="1933"/>
      <c r="R117" s="1933"/>
      <c r="S117" s="1933"/>
      <c r="T117" s="1948"/>
      <c r="U117" s="1934"/>
      <c r="V117" s="1948"/>
      <c r="W117" s="1934"/>
      <c r="X117" s="1933"/>
      <c r="Y117" s="1935"/>
      <c r="Z117" s="1978"/>
      <c r="AA117" s="1978"/>
      <c r="AB117" s="1978"/>
      <c r="AC117" s="1936"/>
      <c r="AD117" s="1936"/>
      <c r="AE117" s="1937"/>
    </row>
    <row r="118" spans="1:31">
      <c r="A118" s="1982">
        <v>113</v>
      </c>
      <c r="B118" s="2769"/>
      <c r="C118" s="2772"/>
      <c r="D118" s="2801"/>
      <c r="E118" s="1931"/>
      <c r="F118" s="1932"/>
      <c r="G118" s="1932"/>
      <c r="H118" s="1932"/>
      <c r="I118" s="1932"/>
      <c r="J118" s="1933"/>
      <c r="K118" s="1933"/>
      <c r="L118" s="1933"/>
      <c r="M118" s="1933"/>
      <c r="N118" s="1933"/>
      <c r="O118" s="1933"/>
      <c r="P118" s="1934"/>
      <c r="Q118" s="1933"/>
      <c r="R118" s="1933"/>
      <c r="S118" s="1933"/>
      <c r="T118" s="1948"/>
      <c r="U118" s="1934"/>
      <c r="V118" s="1948"/>
      <c r="W118" s="1934"/>
      <c r="X118" s="1933"/>
      <c r="Y118" s="1935"/>
      <c r="Z118" s="1978"/>
      <c r="AA118" s="1978"/>
      <c r="AB118" s="1978"/>
      <c r="AC118" s="1936"/>
      <c r="AD118" s="1936"/>
      <c r="AE118" s="1937"/>
    </row>
    <row r="119" spans="1:31">
      <c r="A119" s="1982">
        <v>114</v>
      </c>
      <c r="B119" s="2769"/>
      <c r="C119" s="2772"/>
      <c r="D119" s="2801"/>
      <c r="E119" s="1931"/>
      <c r="F119" s="1932"/>
      <c r="G119" s="1932"/>
      <c r="H119" s="1932"/>
      <c r="I119" s="1932"/>
      <c r="J119" s="1933"/>
      <c r="K119" s="1933"/>
      <c r="L119" s="1933"/>
      <c r="M119" s="1933"/>
      <c r="N119" s="1933"/>
      <c r="O119" s="1933"/>
      <c r="P119" s="1934"/>
      <c r="Q119" s="1933"/>
      <c r="R119" s="1933"/>
      <c r="S119" s="1933"/>
      <c r="T119" s="1948"/>
      <c r="U119" s="1934"/>
      <c r="V119" s="1948"/>
      <c r="W119" s="1934"/>
      <c r="X119" s="1933"/>
      <c r="Y119" s="1935"/>
      <c r="Z119" s="1978"/>
      <c r="AA119" s="1978"/>
      <c r="AB119" s="1978"/>
      <c r="AC119" s="1936"/>
      <c r="AD119" s="1936"/>
      <c r="AE119" s="1937"/>
    </row>
    <row r="120" spans="1:31" ht="16.5" customHeight="1">
      <c r="A120" s="1982">
        <v>115</v>
      </c>
      <c r="B120" s="2769"/>
      <c r="C120" s="2772"/>
      <c r="D120" s="2801"/>
      <c r="E120" s="1931"/>
      <c r="F120" s="1932"/>
      <c r="G120" s="1932"/>
      <c r="H120" s="1932"/>
      <c r="I120" s="1932"/>
      <c r="J120" s="1933"/>
      <c r="K120" s="1933"/>
      <c r="L120" s="1933"/>
      <c r="M120" s="1933"/>
      <c r="N120" s="1933"/>
      <c r="O120" s="1933"/>
      <c r="P120" s="1934"/>
      <c r="Q120" s="1933"/>
      <c r="R120" s="1933"/>
      <c r="S120" s="1933"/>
      <c r="T120" s="1948"/>
      <c r="U120" s="1934"/>
      <c r="V120" s="1948"/>
      <c r="W120" s="1934"/>
      <c r="X120" s="1933"/>
      <c r="Y120" s="1935"/>
      <c r="Z120" s="1978"/>
      <c r="AA120" s="1978"/>
      <c r="AB120" s="1978"/>
      <c r="AC120" s="1936"/>
      <c r="AD120" s="1936"/>
      <c r="AE120" s="1937"/>
    </row>
    <row r="121" spans="1:31" ht="16.5" customHeight="1">
      <c r="A121" s="1982">
        <v>116</v>
      </c>
      <c r="B121" s="2769"/>
      <c r="C121" s="2772"/>
      <c r="D121" s="2801"/>
      <c r="E121" s="1931"/>
      <c r="F121" s="1932"/>
      <c r="G121" s="1932"/>
      <c r="H121" s="1932"/>
      <c r="I121" s="1932"/>
      <c r="J121" s="1933"/>
      <c r="K121" s="1933"/>
      <c r="L121" s="1933"/>
      <c r="M121" s="1933"/>
      <c r="N121" s="1933"/>
      <c r="O121" s="1933"/>
      <c r="P121" s="1934"/>
      <c r="Q121" s="1933"/>
      <c r="R121" s="1933"/>
      <c r="S121" s="1933"/>
      <c r="T121" s="1948"/>
      <c r="U121" s="1934"/>
      <c r="V121" s="1948"/>
      <c r="W121" s="1934"/>
      <c r="X121" s="1933"/>
      <c r="Y121" s="1935"/>
      <c r="Z121" s="1978"/>
      <c r="AA121" s="1978"/>
      <c r="AB121" s="1978"/>
      <c r="AC121" s="1936"/>
      <c r="AD121" s="1936"/>
      <c r="AE121" s="1937"/>
    </row>
    <row r="122" spans="1:31">
      <c r="A122" s="1982">
        <v>117</v>
      </c>
      <c r="B122" s="2769"/>
      <c r="C122" s="2772"/>
      <c r="D122" s="1873" t="s">
        <v>5859</v>
      </c>
      <c r="E122" s="1940"/>
      <c r="F122" s="1940"/>
      <c r="G122" s="1940"/>
      <c r="H122" s="1940"/>
      <c r="I122" s="1940"/>
      <c r="J122" s="1940"/>
      <c r="K122" s="1940"/>
      <c r="L122" s="1940"/>
      <c r="M122" s="1933">
        <f>SUM(M116:M121)</f>
        <v>0</v>
      </c>
      <c r="N122" s="1933">
        <f>SUM(N116:N121)</f>
        <v>0</v>
      </c>
      <c r="O122" s="1933">
        <f>SUM(O116:O121)</f>
        <v>0</v>
      </c>
      <c r="P122" s="1933">
        <f>SUM(P116:P121)</f>
        <v>0</v>
      </c>
      <c r="Q122" s="1940"/>
      <c r="R122" s="1933">
        <f>SUM(R116:R121)</f>
        <v>0</v>
      </c>
      <c r="S122" s="1940"/>
      <c r="T122" s="1933">
        <f>SUM(T116:T121)</f>
        <v>0</v>
      </c>
      <c r="U122" s="1933">
        <f>SUM(U116:U121)</f>
        <v>0</v>
      </c>
      <c r="V122" s="1933">
        <f>SUM(V116:V121)</f>
        <v>0</v>
      </c>
      <c r="W122" s="1933">
        <f>SUM(W116:W121)</f>
        <v>0</v>
      </c>
      <c r="X122" s="1940"/>
      <c r="Y122" s="1940"/>
      <c r="Z122" s="2001"/>
      <c r="AA122" s="2001"/>
      <c r="AB122" s="2001"/>
      <c r="AC122" s="1940"/>
      <c r="AD122" s="1940"/>
      <c r="AE122" s="1981"/>
    </row>
    <row r="123" spans="1:31" ht="13.9" customHeight="1">
      <c r="A123" s="1982">
        <v>118</v>
      </c>
      <c r="B123" s="2769"/>
      <c r="C123" s="2772"/>
      <c r="D123" s="2801" t="s">
        <v>7203</v>
      </c>
      <c r="E123" s="1931"/>
      <c r="F123" s="1932"/>
      <c r="G123" s="1932"/>
      <c r="H123" s="1932"/>
      <c r="I123" s="1932"/>
      <c r="J123" s="1933"/>
      <c r="K123" s="1933"/>
      <c r="L123" s="1933"/>
      <c r="M123" s="1933"/>
      <c r="N123" s="1933"/>
      <c r="O123" s="1933"/>
      <c r="P123" s="1934"/>
      <c r="Q123" s="1933"/>
      <c r="R123" s="1933"/>
      <c r="S123" s="1933"/>
      <c r="T123" s="1948"/>
      <c r="U123" s="1934"/>
      <c r="V123" s="1948"/>
      <c r="W123" s="1934"/>
      <c r="X123" s="1933"/>
      <c r="Y123" s="1935"/>
      <c r="Z123" s="1978"/>
      <c r="AA123" s="1978"/>
      <c r="AB123" s="1978"/>
      <c r="AC123" s="1936"/>
      <c r="AD123" s="1936"/>
      <c r="AE123" s="1937"/>
    </row>
    <row r="124" spans="1:31">
      <c r="A124" s="1982">
        <v>119</v>
      </c>
      <c r="B124" s="2769"/>
      <c r="C124" s="2772"/>
      <c r="D124" s="2801"/>
      <c r="E124" s="1931"/>
      <c r="F124" s="1932"/>
      <c r="G124" s="1932"/>
      <c r="H124" s="1932"/>
      <c r="I124" s="1932"/>
      <c r="J124" s="1933"/>
      <c r="K124" s="1933"/>
      <c r="L124" s="1933"/>
      <c r="M124" s="1933"/>
      <c r="N124" s="1933"/>
      <c r="O124" s="1933"/>
      <c r="P124" s="1934"/>
      <c r="Q124" s="1933"/>
      <c r="R124" s="1933"/>
      <c r="S124" s="1933"/>
      <c r="T124" s="1948"/>
      <c r="U124" s="1934"/>
      <c r="V124" s="1948"/>
      <c r="W124" s="1934"/>
      <c r="X124" s="1933"/>
      <c r="Y124" s="1935"/>
      <c r="Z124" s="1978"/>
      <c r="AA124" s="1978"/>
      <c r="AB124" s="1978"/>
      <c r="AC124" s="1936"/>
      <c r="AD124" s="1936"/>
      <c r="AE124" s="1937"/>
    </row>
    <row r="125" spans="1:31">
      <c r="A125" s="1982">
        <v>120</v>
      </c>
      <c r="B125" s="2769"/>
      <c r="C125" s="2772"/>
      <c r="D125" s="2801"/>
      <c r="E125" s="1931"/>
      <c r="F125" s="1932"/>
      <c r="G125" s="1932"/>
      <c r="H125" s="1932"/>
      <c r="I125" s="1932"/>
      <c r="J125" s="1933"/>
      <c r="K125" s="1933"/>
      <c r="L125" s="1933"/>
      <c r="M125" s="1933"/>
      <c r="N125" s="1933"/>
      <c r="O125" s="1933"/>
      <c r="P125" s="1934"/>
      <c r="Q125" s="1933"/>
      <c r="R125" s="1933"/>
      <c r="S125" s="1933"/>
      <c r="T125" s="1948"/>
      <c r="U125" s="1934"/>
      <c r="V125" s="1948"/>
      <c r="W125" s="1934"/>
      <c r="X125" s="1933"/>
      <c r="Y125" s="1935"/>
      <c r="Z125" s="1978"/>
      <c r="AA125" s="1978"/>
      <c r="AB125" s="1978"/>
      <c r="AC125" s="1936"/>
      <c r="AD125" s="1936"/>
      <c r="AE125" s="1937"/>
    </row>
    <row r="126" spans="1:31">
      <c r="A126" s="1982">
        <v>121</v>
      </c>
      <c r="B126" s="2769"/>
      <c r="C126" s="2772"/>
      <c r="D126" s="2801"/>
      <c r="E126" s="1931"/>
      <c r="F126" s="1932"/>
      <c r="G126" s="1932"/>
      <c r="H126" s="1932"/>
      <c r="I126" s="1932"/>
      <c r="J126" s="1933"/>
      <c r="K126" s="1933"/>
      <c r="L126" s="1933"/>
      <c r="M126" s="1933"/>
      <c r="N126" s="1933"/>
      <c r="O126" s="1933"/>
      <c r="P126" s="1934"/>
      <c r="Q126" s="1933"/>
      <c r="R126" s="1933"/>
      <c r="S126" s="1933"/>
      <c r="T126" s="1948"/>
      <c r="U126" s="1934"/>
      <c r="V126" s="1948"/>
      <c r="W126" s="1934"/>
      <c r="X126" s="1933"/>
      <c r="Y126" s="1935"/>
      <c r="Z126" s="1978"/>
      <c r="AA126" s="1978"/>
      <c r="AB126" s="1978"/>
      <c r="AC126" s="1936"/>
      <c r="AD126" s="1936"/>
      <c r="AE126" s="1937"/>
    </row>
    <row r="127" spans="1:31">
      <c r="A127" s="1982">
        <v>122</v>
      </c>
      <c r="B127" s="2769"/>
      <c r="C127" s="2772"/>
      <c r="D127" s="2801"/>
      <c r="E127" s="1931"/>
      <c r="F127" s="1932"/>
      <c r="G127" s="1932"/>
      <c r="H127" s="1932"/>
      <c r="I127" s="1932"/>
      <c r="J127" s="1933"/>
      <c r="K127" s="1933"/>
      <c r="L127" s="1933"/>
      <c r="M127" s="1933"/>
      <c r="N127" s="1933"/>
      <c r="O127" s="1933"/>
      <c r="P127" s="1934"/>
      <c r="Q127" s="1933"/>
      <c r="R127" s="1933"/>
      <c r="S127" s="1933"/>
      <c r="T127" s="1948"/>
      <c r="U127" s="1934"/>
      <c r="V127" s="1948"/>
      <c r="W127" s="1934"/>
      <c r="X127" s="1933"/>
      <c r="Y127" s="1935"/>
      <c r="Z127" s="1978"/>
      <c r="AA127" s="1978"/>
      <c r="AB127" s="1978"/>
      <c r="AC127" s="1936"/>
      <c r="AD127" s="1936"/>
      <c r="AE127" s="1937"/>
    </row>
    <row r="128" spans="1:31">
      <c r="A128" s="1982">
        <v>123</v>
      </c>
      <c r="B128" s="2769"/>
      <c r="C128" s="2772"/>
      <c r="D128" s="2801"/>
      <c r="E128" s="1931"/>
      <c r="F128" s="1932"/>
      <c r="G128" s="1932"/>
      <c r="H128" s="1932"/>
      <c r="I128" s="1932"/>
      <c r="J128" s="1933"/>
      <c r="K128" s="1933"/>
      <c r="L128" s="1933"/>
      <c r="M128" s="1933"/>
      <c r="N128" s="1933"/>
      <c r="O128" s="1933"/>
      <c r="P128" s="1934"/>
      <c r="Q128" s="1933"/>
      <c r="R128" s="1933"/>
      <c r="S128" s="1933"/>
      <c r="T128" s="1948"/>
      <c r="U128" s="1934"/>
      <c r="V128" s="1948"/>
      <c r="W128" s="1934"/>
      <c r="X128" s="1933"/>
      <c r="Y128" s="1935"/>
      <c r="Z128" s="1978"/>
      <c r="AA128" s="1978"/>
      <c r="AB128" s="1978"/>
      <c r="AC128" s="1936"/>
      <c r="AD128" s="1936"/>
      <c r="AE128" s="1937"/>
    </row>
    <row r="129" spans="1:31" ht="17.25" thickBot="1">
      <c r="A129" s="2015">
        <v>124</v>
      </c>
      <c r="B129" s="2770"/>
      <c r="C129" s="2800"/>
      <c r="D129" s="1862" t="s">
        <v>5859</v>
      </c>
      <c r="E129" s="2016"/>
      <c r="F129" s="2017"/>
      <c r="G129" s="2017"/>
      <c r="H129" s="2017"/>
      <c r="I129" s="2017"/>
      <c r="J129" s="2018"/>
      <c r="K129" s="2018"/>
      <c r="L129" s="2018"/>
      <c r="M129" s="2019">
        <f>SUM(M123:M128)</f>
        <v>0</v>
      </c>
      <c r="N129" s="2019">
        <f>SUM(N123:N128)</f>
        <v>0</v>
      </c>
      <c r="O129" s="2019">
        <f>SUM(O123:O128)</f>
        <v>0</v>
      </c>
      <c r="P129" s="2019">
        <f>SUM(P123:P128)</f>
        <v>0</v>
      </c>
      <c r="Q129" s="2018"/>
      <c r="R129" s="2019">
        <f>SUM(R123:R128)</f>
        <v>0</v>
      </c>
      <c r="S129" s="2018"/>
      <c r="T129" s="2019">
        <f>SUM(T123:T128)</f>
        <v>0</v>
      </c>
      <c r="U129" s="2019">
        <f>SUM(U123:U128)</f>
        <v>0</v>
      </c>
      <c r="V129" s="2019">
        <f>SUM(V123:V128)</f>
        <v>0</v>
      </c>
      <c r="W129" s="2019">
        <f>SUM(W123:W128)</f>
        <v>0</v>
      </c>
      <c r="X129" s="2018"/>
      <c r="Y129" s="2018"/>
      <c r="Z129" s="2001"/>
      <c r="AA129" s="2001"/>
      <c r="AB129" s="2001"/>
      <c r="AC129" s="2018"/>
      <c r="AD129" s="2018"/>
      <c r="AE129" s="2020"/>
    </row>
    <row r="130" spans="1:31" ht="17.25" thickBot="1">
      <c r="A130" s="2021">
        <v>125</v>
      </c>
      <c r="B130" s="2766" t="s">
        <v>7208</v>
      </c>
      <c r="C130" s="2767"/>
      <c r="D130" s="2022"/>
      <c r="E130" s="2023"/>
      <c r="F130" s="2024"/>
      <c r="G130" s="2024"/>
      <c r="H130" s="2024"/>
      <c r="I130" s="2024"/>
      <c r="J130" s="2025"/>
      <c r="K130" s="2025"/>
      <c r="L130" s="2025"/>
      <c r="M130" s="2026">
        <f>M129+M122+M115+M108+M97+M86+M75+M64+M53+M42+M31+M18</f>
        <v>0</v>
      </c>
      <c r="N130" s="49">
        <f t="shared" ref="N130:V130" si="0">N129+N122+N115+N108+N97+N86+N75+N64+N53+N42+N31+N18</f>
        <v>0</v>
      </c>
      <c r="O130" s="49">
        <f t="shared" si="0"/>
        <v>0</v>
      </c>
      <c r="P130" s="49">
        <f t="shared" si="0"/>
        <v>0</v>
      </c>
      <c r="Q130" s="49"/>
      <c r="R130" s="49">
        <f t="shared" si="0"/>
        <v>0</v>
      </c>
      <c r="S130" s="49"/>
      <c r="T130" s="49">
        <f>T129+T122+T115+T108+T97+T86+T75+T64+T53+T42+T31+T18</f>
        <v>0</v>
      </c>
      <c r="U130" s="49">
        <f t="shared" si="0"/>
        <v>0</v>
      </c>
      <c r="V130" s="49">
        <f t="shared" si="0"/>
        <v>0</v>
      </c>
      <c r="W130" s="49">
        <f>W129+W122+W115+W108+W97+W86+W75+W64+W53+W42+W31+W18</f>
        <v>0</v>
      </c>
      <c r="X130" s="2025"/>
      <c r="Y130" s="2025"/>
      <c r="Z130" s="2027"/>
      <c r="AA130" s="2027"/>
      <c r="AB130" s="2027"/>
      <c r="AC130" s="2028"/>
      <c r="AD130" s="2028"/>
      <c r="AE130" s="2029"/>
    </row>
    <row r="131" spans="1:31" ht="16.5" customHeight="1">
      <c r="A131" s="2021">
        <v>126</v>
      </c>
      <c r="B131" s="2816" t="s">
        <v>7235</v>
      </c>
      <c r="C131" s="2771" t="s">
        <v>7210</v>
      </c>
      <c r="D131" s="2798" t="s">
        <v>7211</v>
      </c>
      <c r="E131" s="1946"/>
      <c r="F131" s="1925"/>
      <c r="G131" s="1925"/>
      <c r="H131" s="1925"/>
      <c r="I131" s="1925"/>
      <c r="J131" s="1926"/>
      <c r="K131" s="1926"/>
      <c r="L131" s="1926"/>
      <c r="M131" s="1926"/>
      <c r="N131" s="1926"/>
      <c r="O131" s="1926"/>
      <c r="P131" s="1927"/>
      <c r="Q131" s="1926"/>
      <c r="R131" s="1926"/>
      <c r="S131" s="1926"/>
      <c r="T131" s="1929"/>
      <c r="U131" s="1929"/>
      <c r="V131" s="1929"/>
      <c r="W131" s="1929"/>
      <c r="X131" s="1960"/>
      <c r="Y131" s="1961"/>
      <c r="Z131" s="2013"/>
      <c r="AA131" s="2013"/>
      <c r="AB131" s="2014"/>
      <c r="AC131" s="1929"/>
      <c r="AD131" s="1929"/>
      <c r="AE131" s="1930"/>
    </row>
    <row r="132" spans="1:31" ht="16.5" customHeight="1">
      <c r="A132" s="1982">
        <v>127</v>
      </c>
      <c r="B132" s="2817"/>
      <c r="C132" s="2772"/>
      <c r="D132" s="2801"/>
      <c r="E132" s="1931"/>
      <c r="F132" s="1932"/>
      <c r="G132" s="1932"/>
      <c r="H132" s="1932"/>
      <c r="I132" s="1932"/>
      <c r="J132" s="1933"/>
      <c r="K132" s="1933"/>
      <c r="L132" s="1933"/>
      <c r="M132" s="1933"/>
      <c r="N132" s="1933"/>
      <c r="O132" s="1933"/>
      <c r="P132" s="1934"/>
      <c r="Q132" s="1933"/>
      <c r="R132" s="1933"/>
      <c r="S132" s="1933"/>
      <c r="T132" s="1936"/>
      <c r="U132" s="1936"/>
      <c r="V132" s="1936"/>
      <c r="W132" s="1936"/>
      <c r="X132" s="1940"/>
      <c r="Y132" s="1963"/>
      <c r="Z132" s="2001"/>
      <c r="AA132" s="2001"/>
      <c r="AB132" s="1978"/>
      <c r="AC132" s="1936"/>
      <c r="AD132" s="1936"/>
      <c r="AE132" s="1937"/>
    </row>
    <row r="133" spans="1:31" ht="16.5" customHeight="1">
      <c r="A133" s="1982">
        <v>128</v>
      </c>
      <c r="B133" s="2817"/>
      <c r="C133" s="2772"/>
      <c r="D133" s="2801"/>
      <c r="E133" s="1931"/>
      <c r="F133" s="1932"/>
      <c r="G133" s="1932"/>
      <c r="H133" s="1932"/>
      <c r="I133" s="1932"/>
      <c r="J133" s="1933"/>
      <c r="K133" s="1933"/>
      <c r="L133" s="1933"/>
      <c r="M133" s="1933"/>
      <c r="N133" s="1933"/>
      <c r="O133" s="1933"/>
      <c r="P133" s="1934"/>
      <c r="Q133" s="1933"/>
      <c r="R133" s="1933"/>
      <c r="S133" s="1933"/>
      <c r="T133" s="1936"/>
      <c r="U133" s="1936"/>
      <c r="V133" s="1936"/>
      <c r="W133" s="1936"/>
      <c r="X133" s="1940"/>
      <c r="Y133" s="1963"/>
      <c r="Z133" s="2001"/>
      <c r="AA133" s="2001"/>
      <c r="AB133" s="1978"/>
      <c r="AC133" s="1936"/>
      <c r="AD133" s="1936"/>
      <c r="AE133" s="1937"/>
    </row>
    <row r="134" spans="1:31" ht="16.5" customHeight="1">
      <c r="A134" s="1982">
        <v>129</v>
      </c>
      <c r="B134" s="2817"/>
      <c r="C134" s="2772"/>
      <c r="D134" s="2801"/>
      <c r="E134" s="1931"/>
      <c r="F134" s="1932"/>
      <c r="G134" s="1932"/>
      <c r="H134" s="1932"/>
      <c r="I134" s="1932"/>
      <c r="J134" s="1933"/>
      <c r="K134" s="1933"/>
      <c r="L134" s="1933"/>
      <c r="M134" s="1933"/>
      <c r="N134" s="1933"/>
      <c r="O134" s="1933"/>
      <c r="P134" s="1934"/>
      <c r="Q134" s="1933"/>
      <c r="R134" s="1933"/>
      <c r="S134" s="1933"/>
      <c r="T134" s="1936"/>
      <c r="U134" s="1936"/>
      <c r="V134" s="1936"/>
      <c r="W134" s="1936"/>
      <c r="X134" s="1940"/>
      <c r="Y134" s="1963"/>
      <c r="Z134" s="2001"/>
      <c r="AA134" s="2001"/>
      <c r="AB134" s="1978"/>
      <c r="AC134" s="1936"/>
      <c r="AD134" s="1936"/>
      <c r="AE134" s="1937"/>
    </row>
    <row r="135" spans="1:31" ht="16.5" customHeight="1">
      <c r="A135" s="1982">
        <v>130</v>
      </c>
      <c r="B135" s="2817"/>
      <c r="C135" s="2772"/>
      <c r="D135" s="2801"/>
      <c r="E135" s="1931"/>
      <c r="F135" s="1932"/>
      <c r="G135" s="1932"/>
      <c r="H135" s="1932"/>
      <c r="I135" s="1932"/>
      <c r="J135" s="1933"/>
      <c r="K135" s="1933"/>
      <c r="L135" s="1933"/>
      <c r="M135" s="1933"/>
      <c r="N135" s="1933"/>
      <c r="O135" s="1933"/>
      <c r="P135" s="1934"/>
      <c r="Q135" s="1933"/>
      <c r="R135" s="1933"/>
      <c r="S135" s="1933"/>
      <c r="T135" s="1936"/>
      <c r="U135" s="1936"/>
      <c r="V135" s="1936"/>
      <c r="W135" s="1936"/>
      <c r="X135" s="1940"/>
      <c r="Y135" s="1963"/>
      <c r="Z135" s="2001"/>
      <c r="AA135" s="2001"/>
      <c r="AB135" s="1978"/>
      <c r="AC135" s="1936"/>
      <c r="AD135" s="1936"/>
      <c r="AE135" s="1937"/>
    </row>
    <row r="136" spans="1:31" ht="16.5" customHeight="1">
      <c r="A136" s="1982">
        <v>131</v>
      </c>
      <c r="B136" s="2817"/>
      <c r="C136" s="2772"/>
      <c r="D136" s="2801"/>
      <c r="E136" s="1931"/>
      <c r="F136" s="1932"/>
      <c r="G136" s="1932"/>
      <c r="H136" s="1932"/>
      <c r="I136" s="1932"/>
      <c r="J136" s="1933"/>
      <c r="K136" s="1933"/>
      <c r="L136" s="1933"/>
      <c r="M136" s="1933"/>
      <c r="N136" s="1933"/>
      <c r="O136" s="1933"/>
      <c r="P136" s="1934"/>
      <c r="Q136" s="1933"/>
      <c r="R136" s="1933"/>
      <c r="S136" s="1933"/>
      <c r="T136" s="1936"/>
      <c r="U136" s="1936"/>
      <c r="V136" s="1936"/>
      <c r="W136" s="1936"/>
      <c r="X136" s="1940"/>
      <c r="Y136" s="1963"/>
      <c r="Z136" s="2001"/>
      <c r="AA136" s="2001"/>
      <c r="AB136" s="1978"/>
      <c r="AC136" s="1936"/>
      <c r="AD136" s="1936"/>
      <c r="AE136" s="1937"/>
    </row>
    <row r="137" spans="1:31" ht="16.5" customHeight="1">
      <c r="A137" s="1982">
        <v>132</v>
      </c>
      <c r="B137" s="2817"/>
      <c r="C137" s="2772"/>
      <c r="D137" s="1892" t="s">
        <v>5859</v>
      </c>
      <c r="E137" s="1940"/>
      <c r="F137" s="1940"/>
      <c r="G137" s="1940"/>
      <c r="H137" s="1940"/>
      <c r="I137" s="1940"/>
      <c r="J137" s="1940"/>
      <c r="K137" s="1940"/>
      <c r="L137" s="1940"/>
      <c r="M137" s="1933">
        <f>SUM(M131:M136)</f>
        <v>0</v>
      </c>
      <c r="N137" s="1933">
        <f>SUM(N131:N136)</f>
        <v>0</v>
      </c>
      <c r="O137" s="1933">
        <f>SUM(O131:O136)</f>
        <v>0</v>
      </c>
      <c r="P137" s="1933">
        <f>SUM(P131:P136)</f>
        <v>0</v>
      </c>
      <c r="Q137" s="1940"/>
      <c r="R137" s="1933">
        <f>SUM(R131:R136)</f>
        <v>0</v>
      </c>
      <c r="S137" s="1940"/>
      <c r="T137" s="1933">
        <f>SUM(T131:T136)</f>
        <v>0</v>
      </c>
      <c r="U137" s="1933">
        <f>SUM(U131:U136)</f>
        <v>0</v>
      </c>
      <c r="V137" s="1933">
        <f>SUM(V131:V136)</f>
        <v>0</v>
      </c>
      <c r="W137" s="1933">
        <f>SUM(W131:W136)</f>
        <v>0</v>
      </c>
      <c r="X137" s="1940"/>
      <c r="Y137" s="1963"/>
      <c r="Z137" s="2001"/>
      <c r="AA137" s="2001"/>
      <c r="AB137" s="1978"/>
      <c r="AC137" s="1963"/>
      <c r="AD137" s="1963"/>
      <c r="AE137" s="2030"/>
    </row>
    <row r="138" spans="1:31" ht="16.5" customHeight="1">
      <c r="A138" s="1982">
        <v>133</v>
      </c>
      <c r="B138" s="2817"/>
      <c r="C138" s="2772"/>
      <c r="D138" s="2801" t="s">
        <v>7212</v>
      </c>
      <c r="E138" s="1931"/>
      <c r="F138" s="1932"/>
      <c r="G138" s="1932"/>
      <c r="H138" s="1932"/>
      <c r="I138" s="1932"/>
      <c r="J138" s="1933"/>
      <c r="K138" s="1933"/>
      <c r="L138" s="1933"/>
      <c r="M138" s="1933"/>
      <c r="N138" s="1933"/>
      <c r="O138" s="1933"/>
      <c r="P138" s="1934"/>
      <c r="Q138" s="1933"/>
      <c r="R138" s="1933"/>
      <c r="S138" s="1933"/>
      <c r="T138" s="1936"/>
      <c r="U138" s="1936"/>
      <c r="V138" s="1936"/>
      <c r="W138" s="1936"/>
      <c r="X138" s="1940"/>
      <c r="Y138" s="1963"/>
      <c r="Z138" s="2001"/>
      <c r="AA138" s="2001"/>
      <c r="AB138" s="1978"/>
      <c r="AC138" s="1936"/>
      <c r="AD138" s="1936"/>
      <c r="AE138" s="1937"/>
    </row>
    <row r="139" spans="1:31" ht="16.5" customHeight="1">
      <c r="A139" s="1982">
        <v>134</v>
      </c>
      <c r="B139" s="2817"/>
      <c r="C139" s="2772"/>
      <c r="D139" s="2801"/>
      <c r="E139" s="1931"/>
      <c r="F139" s="1932"/>
      <c r="G139" s="1932"/>
      <c r="H139" s="1932"/>
      <c r="I139" s="1932"/>
      <c r="J139" s="1933"/>
      <c r="K139" s="1933"/>
      <c r="L139" s="1933"/>
      <c r="M139" s="1933"/>
      <c r="N139" s="1933"/>
      <c r="O139" s="1933"/>
      <c r="P139" s="1934"/>
      <c r="Q139" s="1933"/>
      <c r="R139" s="1933"/>
      <c r="S139" s="1933"/>
      <c r="T139" s="1936"/>
      <c r="U139" s="1936"/>
      <c r="V139" s="1936"/>
      <c r="W139" s="1936"/>
      <c r="X139" s="1940"/>
      <c r="Y139" s="1963"/>
      <c r="Z139" s="2001"/>
      <c r="AA139" s="2001"/>
      <c r="AB139" s="1978"/>
      <c r="AC139" s="1936"/>
      <c r="AD139" s="1936"/>
      <c r="AE139" s="1937"/>
    </row>
    <row r="140" spans="1:31" ht="16.5" customHeight="1">
      <c r="A140" s="1982">
        <v>135</v>
      </c>
      <c r="B140" s="2817"/>
      <c r="C140" s="2772"/>
      <c r="D140" s="2801"/>
      <c r="E140" s="1931"/>
      <c r="F140" s="1932"/>
      <c r="G140" s="1932"/>
      <c r="H140" s="1932"/>
      <c r="I140" s="1932"/>
      <c r="J140" s="1933"/>
      <c r="K140" s="1933"/>
      <c r="L140" s="1933"/>
      <c r="M140" s="1933"/>
      <c r="N140" s="1933"/>
      <c r="O140" s="1933"/>
      <c r="P140" s="1934"/>
      <c r="Q140" s="1933"/>
      <c r="R140" s="1933"/>
      <c r="S140" s="1933"/>
      <c r="T140" s="1936"/>
      <c r="U140" s="1936"/>
      <c r="V140" s="1936"/>
      <c r="W140" s="1936"/>
      <c r="X140" s="1940"/>
      <c r="Y140" s="1963"/>
      <c r="Z140" s="2001"/>
      <c r="AA140" s="2001"/>
      <c r="AB140" s="1978"/>
      <c r="AC140" s="1936"/>
      <c r="AD140" s="1936"/>
      <c r="AE140" s="1937"/>
    </row>
    <row r="141" spans="1:31" ht="16.5" customHeight="1">
      <c r="A141" s="1982">
        <v>136</v>
      </c>
      <c r="B141" s="2817"/>
      <c r="C141" s="2772"/>
      <c r="D141" s="2801"/>
      <c r="E141" s="1931"/>
      <c r="F141" s="1932"/>
      <c r="G141" s="1932"/>
      <c r="H141" s="1932"/>
      <c r="I141" s="1932"/>
      <c r="J141" s="1933"/>
      <c r="K141" s="1933"/>
      <c r="L141" s="1933"/>
      <c r="M141" s="1933"/>
      <c r="N141" s="1933"/>
      <c r="O141" s="1933"/>
      <c r="P141" s="1934"/>
      <c r="Q141" s="1933"/>
      <c r="R141" s="1933"/>
      <c r="S141" s="1933"/>
      <c r="T141" s="1936"/>
      <c r="U141" s="1936"/>
      <c r="V141" s="1936"/>
      <c r="W141" s="1936"/>
      <c r="X141" s="1940"/>
      <c r="Y141" s="1963"/>
      <c r="Z141" s="2001"/>
      <c r="AA141" s="2001"/>
      <c r="AB141" s="1978"/>
      <c r="AC141" s="1936"/>
      <c r="AD141" s="1936"/>
      <c r="AE141" s="1937"/>
    </row>
    <row r="142" spans="1:31">
      <c r="A142" s="1982">
        <v>137</v>
      </c>
      <c r="B142" s="2817"/>
      <c r="C142" s="2772"/>
      <c r="D142" s="2801"/>
      <c r="E142" s="1931"/>
      <c r="F142" s="1932"/>
      <c r="G142" s="1932"/>
      <c r="H142" s="1932"/>
      <c r="I142" s="1932"/>
      <c r="J142" s="1933"/>
      <c r="K142" s="1933"/>
      <c r="L142" s="1933"/>
      <c r="M142" s="1933"/>
      <c r="N142" s="1933"/>
      <c r="O142" s="1933"/>
      <c r="P142" s="1934"/>
      <c r="Q142" s="1933"/>
      <c r="R142" s="1933"/>
      <c r="S142" s="1933"/>
      <c r="T142" s="1936"/>
      <c r="U142" s="1936"/>
      <c r="V142" s="1936"/>
      <c r="W142" s="1936"/>
      <c r="X142" s="1940"/>
      <c r="Y142" s="1963"/>
      <c r="Z142" s="2001"/>
      <c r="AA142" s="2001"/>
      <c r="AB142" s="1978"/>
      <c r="AC142" s="1936"/>
      <c r="AD142" s="1936"/>
      <c r="AE142" s="1937"/>
    </row>
    <row r="143" spans="1:31">
      <c r="A143" s="1982">
        <v>138</v>
      </c>
      <c r="B143" s="2817"/>
      <c r="C143" s="2772"/>
      <c r="D143" s="2801"/>
      <c r="E143" s="1931"/>
      <c r="F143" s="1932"/>
      <c r="G143" s="1932"/>
      <c r="H143" s="1932"/>
      <c r="I143" s="1932"/>
      <c r="J143" s="1933"/>
      <c r="K143" s="1933"/>
      <c r="L143" s="1933"/>
      <c r="M143" s="1933"/>
      <c r="N143" s="1933"/>
      <c r="O143" s="1933"/>
      <c r="P143" s="1934"/>
      <c r="Q143" s="1933"/>
      <c r="R143" s="1933"/>
      <c r="S143" s="1933"/>
      <c r="T143" s="1936"/>
      <c r="U143" s="1936"/>
      <c r="V143" s="1936"/>
      <c r="W143" s="1936"/>
      <c r="X143" s="1940"/>
      <c r="Y143" s="1963"/>
      <c r="Z143" s="2001"/>
      <c r="AA143" s="2001"/>
      <c r="AB143" s="1978"/>
      <c r="AC143" s="1936"/>
      <c r="AD143" s="1936"/>
      <c r="AE143" s="1937"/>
    </row>
    <row r="144" spans="1:31" ht="17.25" thickBot="1">
      <c r="A144" s="1982">
        <v>139</v>
      </c>
      <c r="B144" s="2817"/>
      <c r="C144" s="2773"/>
      <c r="D144" s="1964" t="s">
        <v>5859</v>
      </c>
      <c r="E144" s="1944"/>
      <c r="F144" s="1944"/>
      <c r="G144" s="1944"/>
      <c r="H144" s="1944"/>
      <c r="I144" s="1944"/>
      <c r="J144" s="1944"/>
      <c r="K144" s="1944"/>
      <c r="L144" s="1944"/>
      <c r="M144" s="1945">
        <f>SUM(M138:M143)</f>
        <v>0</v>
      </c>
      <c r="N144" s="1945">
        <f>SUM(N138:N143)</f>
        <v>0</v>
      </c>
      <c r="O144" s="1945">
        <f>SUM(O138:O143)</f>
        <v>0</v>
      </c>
      <c r="P144" s="1945">
        <f>SUM(P138:P143)</f>
        <v>0</v>
      </c>
      <c r="Q144" s="1944"/>
      <c r="R144" s="1945">
        <f>SUM(R138:R143)</f>
        <v>0</v>
      </c>
      <c r="S144" s="1940"/>
      <c r="T144" s="1945">
        <f>SUM(T138:T143)</f>
        <v>0</v>
      </c>
      <c r="U144" s="1945">
        <f>SUM(U138:U143)</f>
        <v>0</v>
      </c>
      <c r="V144" s="1945">
        <f>SUM(V138:V143)</f>
        <v>0</v>
      </c>
      <c r="W144" s="1945">
        <f>SUM(W138:W143)</f>
        <v>0</v>
      </c>
      <c r="X144" s="1944"/>
      <c r="Y144" s="1965"/>
      <c r="Z144" s="1980"/>
      <c r="AA144" s="1980"/>
      <c r="AB144" s="2031"/>
      <c r="AC144" s="1965"/>
      <c r="AD144" s="1965"/>
      <c r="AE144" s="2030"/>
    </row>
    <row r="145" spans="1:31" ht="16.5" customHeight="1">
      <c r="A145" s="1982">
        <v>140</v>
      </c>
      <c r="B145" s="2817"/>
      <c r="C145" s="2795" t="s">
        <v>7205</v>
      </c>
      <c r="D145" s="2798" t="s">
        <v>7213</v>
      </c>
      <c r="E145" s="1946"/>
      <c r="F145" s="1925"/>
      <c r="G145" s="1925"/>
      <c r="H145" s="1925"/>
      <c r="I145" s="1925"/>
      <c r="J145" s="1926"/>
      <c r="K145" s="1926"/>
      <c r="L145" s="1926"/>
      <c r="M145" s="1926"/>
      <c r="N145" s="1926"/>
      <c r="O145" s="1926"/>
      <c r="P145" s="1927"/>
      <c r="Q145" s="1926"/>
      <c r="R145" s="1926"/>
      <c r="S145" s="1926"/>
      <c r="T145" s="1929"/>
      <c r="U145" s="1929"/>
      <c r="V145" s="1929"/>
      <c r="W145" s="1929"/>
      <c r="X145" s="1966"/>
      <c r="Y145" s="1961"/>
      <c r="Z145" s="2032"/>
      <c r="AA145" s="2032"/>
      <c r="AB145" s="2014"/>
      <c r="AC145" s="1929"/>
      <c r="AD145" s="1929"/>
      <c r="AE145" s="1947"/>
    </row>
    <row r="146" spans="1:31">
      <c r="A146" s="1982">
        <v>141</v>
      </c>
      <c r="B146" s="2817"/>
      <c r="C146" s="2796"/>
      <c r="D146" s="2799"/>
      <c r="E146" s="1931"/>
      <c r="F146" s="1932"/>
      <c r="G146" s="1932"/>
      <c r="H146" s="1932"/>
      <c r="I146" s="1932"/>
      <c r="J146" s="1933"/>
      <c r="K146" s="1933"/>
      <c r="L146" s="1933"/>
      <c r="M146" s="1933"/>
      <c r="N146" s="1933"/>
      <c r="O146" s="1933"/>
      <c r="P146" s="1934"/>
      <c r="Q146" s="1934"/>
      <c r="R146" s="1933"/>
      <c r="S146" s="1934"/>
      <c r="T146" s="1936"/>
      <c r="U146" s="1936"/>
      <c r="V146" s="1936"/>
      <c r="W146" s="1936"/>
      <c r="X146" s="1940"/>
      <c r="Y146" s="1967"/>
      <c r="Z146" s="2001"/>
      <c r="AA146" s="2001"/>
      <c r="AB146" s="2033"/>
      <c r="AC146" s="1936"/>
      <c r="AD146" s="1936"/>
      <c r="AE146" s="1937"/>
    </row>
    <row r="147" spans="1:31">
      <c r="A147" s="1982">
        <v>142</v>
      </c>
      <c r="B147" s="2817"/>
      <c r="C147" s="2796"/>
      <c r="D147" s="2799"/>
      <c r="E147" s="1931"/>
      <c r="F147" s="1932"/>
      <c r="G147" s="1932"/>
      <c r="H147" s="1932"/>
      <c r="I147" s="1932"/>
      <c r="J147" s="1933"/>
      <c r="K147" s="1933"/>
      <c r="L147" s="1933"/>
      <c r="M147" s="1933"/>
      <c r="N147" s="1933"/>
      <c r="O147" s="1933"/>
      <c r="P147" s="1934"/>
      <c r="Q147" s="1934"/>
      <c r="R147" s="1933"/>
      <c r="S147" s="1934"/>
      <c r="T147" s="1936"/>
      <c r="U147" s="1936"/>
      <c r="V147" s="1936"/>
      <c r="W147" s="1936"/>
      <c r="X147" s="1940"/>
      <c r="Y147" s="1967"/>
      <c r="Z147" s="2001"/>
      <c r="AA147" s="2001"/>
      <c r="AB147" s="2033"/>
      <c r="AC147" s="1936"/>
      <c r="AD147" s="1936"/>
      <c r="AE147" s="1937"/>
    </row>
    <row r="148" spans="1:31">
      <c r="A148" s="1982">
        <v>143</v>
      </c>
      <c r="B148" s="2817"/>
      <c r="C148" s="2796"/>
      <c r="D148" s="2799"/>
      <c r="E148" s="1931"/>
      <c r="F148" s="1932"/>
      <c r="G148" s="1932"/>
      <c r="H148" s="1932"/>
      <c r="I148" s="1932"/>
      <c r="J148" s="1933"/>
      <c r="K148" s="1933"/>
      <c r="L148" s="1933"/>
      <c r="M148" s="1933"/>
      <c r="N148" s="1933"/>
      <c r="O148" s="1933"/>
      <c r="P148" s="1934"/>
      <c r="Q148" s="1934"/>
      <c r="R148" s="1933"/>
      <c r="S148" s="1934"/>
      <c r="T148" s="1936"/>
      <c r="U148" s="1936"/>
      <c r="V148" s="1936"/>
      <c r="W148" s="1936"/>
      <c r="X148" s="1940"/>
      <c r="Y148" s="1967"/>
      <c r="Z148" s="2001"/>
      <c r="AA148" s="2001"/>
      <c r="AB148" s="2033"/>
      <c r="AC148" s="1936"/>
      <c r="AD148" s="1936"/>
      <c r="AE148" s="1937"/>
    </row>
    <row r="149" spans="1:31">
      <c r="A149" s="1982">
        <v>144</v>
      </c>
      <c r="B149" s="2817"/>
      <c r="C149" s="2796"/>
      <c r="D149" s="2799"/>
      <c r="E149" s="1931"/>
      <c r="F149" s="1932"/>
      <c r="G149" s="1932"/>
      <c r="H149" s="1932"/>
      <c r="I149" s="1932"/>
      <c r="J149" s="1933"/>
      <c r="K149" s="1933"/>
      <c r="L149" s="1933"/>
      <c r="M149" s="1933"/>
      <c r="N149" s="1933"/>
      <c r="O149" s="1933"/>
      <c r="P149" s="1934"/>
      <c r="Q149" s="1934"/>
      <c r="R149" s="1933"/>
      <c r="S149" s="1934"/>
      <c r="T149" s="1936"/>
      <c r="U149" s="1936"/>
      <c r="V149" s="1936"/>
      <c r="W149" s="1936"/>
      <c r="X149" s="1940"/>
      <c r="Y149" s="1967"/>
      <c r="Z149" s="2001"/>
      <c r="AA149" s="2001"/>
      <c r="AB149" s="2033"/>
      <c r="AC149" s="1936"/>
      <c r="AD149" s="1936"/>
      <c r="AE149" s="1937"/>
    </row>
    <row r="150" spans="1:31">
      <c r="A150" s="1982">
        <v>145</v>
      </c>
      <c r="B150" s="2817"/>
      <c r="C150" s="2796"/>
      <c r="D150" s="2799"/>
      <c r="E150" s="1931"/>
      <c r="F150" s="1932"/>
      <c r="G150" s="1932"/>
      <c r="H150" s="1932"/>
      <c r="I150" s="1932"/>
      <c r="J150" s="1933"/>
      <c r="K150" s="1933"/>
      <c r="L150" s="1933"/>
      <c r="M150" s="1933"/>
      <c r="N150" s="1933"/>
      <c r="O150" s="1933"/>
      <c r="P150" s="1934"/>
      <c r="Q150" s="1934"/>
      <c r="R150" s="1933"/>
      <c r="S150" s="1934"/>
      <c r="T150" s="1936"/>
      <c r="U150" s="1936"/>
      <c r="V150" s="1936"/>
      <c r="W150" s="1936"/>
      <c r="X150" s="1940"/>
      <c r="Y150" s="1967"/>
      <c r="Z150" s="2001"/>
      <c r="AA150" s="2001"/>
      <c r="AB150" s="2033"/>
      <c r="AC150" s="1936"/>
      <c r="AD150" s="1936"/>
      <c r="AE150" s="1937"/>
    </row>
    <row r="151" spans="1:31">
      <c r="A151" s="1982">
        <v>146</v>
      </c>
      <c r="B151" s="2817"/>
      <c r="C151" s="2796"/>
      <c r="D151" s="1892" t="s">
        <v>5859</v>
      </c>
      <c r="E151" s="1940"/>
      <c r="F151" s="1940"/>
      <c r="G151" s="1940"/>
      <c r="H151" s="1940"/>
      <c r="I151" s="1940"/>
      <c r="J151" s="1940"/>
      <c r="K151" s="1940"/>
      <c r="L151" s="1940"/>
      <c r="M151" s="1933">
        <f>SUM(M145:M150)</f>
        <v>0</v>
      </c>
      <c r="N151" s="1933">
        <f>SUM(N145:N150)</f>
        <v>0</v>
      </c>
      <c r="O151" s="1933">
        <f>SUM(O145:O150)</f>
        <v>0</v>
      </c>
      <c r="P151" s="1933">
        <f>SUM(P145:P150)</f>
        <v>0</v>
      </c>
      <c r="Q151" s="1940"/>
      <c r="R151" s="1933">
        <f>SUM(R145:R150)</f>
        <v>0</v>
      </c>
      <c r="S151" s="1940"/>
      <c r="T151" s="1933">
        <f>SUM(T145:T150)</f>
        <v>0</v>
      </c>
      <c r="U151" s="1933">
        <f>SUM(U145:U150)</f>
        <v>0</v>
      </c>
      <c r="V151" s="1933">
        <f>SUM(V145:V150)</f>
        <v>0</v>
      </c>
      <c r="W151" s="1933">
        <f>SUM(W145:W150)</f>
        <v>0</v>
      </c>
      <c r="X151" s="1940"/>
      <c r="Y151" s="1967"/>
      <c r="Z151" s="2001"/>
      <c r="AA151" s="2001"/>
      <c r="AB151" s="2033"/>
      <c r="AC151" s="1967"/>
      <c r="AD151" s="1967"/>
      <c r="AE151" s="2034"/>
    </row>
    <row r="152" spans="1:31" ht="17.649999999999999" customHeight="1">
      <c r="A152" s="1982">
        <v>147</v>
      </c>
      <c r="B152" s="2817"/>
      <c r="C152" s="2796"/>
      <c r="D152" s="2755" t="s">
        <v>7211</v>
      </c>
      <c r="E152" s="1931"/>
      <c r="F152" s="1932"/>
      <c r="G152" s="1932"/>
      <c r="H152" s="1932"/>
      <c r="I152" s="1932"/>
      <c r="J152" s="1933"/>
      <c r="K152" s="1933"/>
      <c r="L152" s="1933"/>
      <c r="M152" s="1933"/>
      <c r="N152" s="1933"/>
      <c r="O152" s="1933"/>
      <c r="P152" s="1934"/>
      <c r="Q152" s="1934"/>
      <c r="R152" s="1933"/>
      <c r="S152" s="1934"/>
      <c r="T152" s="1936"/>
      <c r="U152" s="1936"/>
      <c r="V152" s="1936"/>
      <c r="W152" s="1936"/>
      <c r="X152" s="1940"/>
      <c r="Y152" s="1967"/>
      <c r="Z152" s="2001"/>
      <c r="AA152" s="2001"/>
      <c r="AB152" s="2033"/>
      <c r="AC152" s="1936"/>
      <c r="AD152" s="1936"/>
      <c r="AE152" s="1937"/>
    </row>
    <row r="153" spans="1:31">
      <c r="A153" s="1982">
        <v>148</v>
      </c>
      <c r="B153" s="2817"/>
      <c r="C153" s="2796"/>
      <c r="D153" s="2755"/>
      <c r="E153" s="1931"/>
      <c r="F153" s="1932"/>
      <c r="G153" s="1932"/>
      <c r="H153" s="1932"/>
      <c r="I153" s="1932"/>
      <c r="J153" s="1933"/>
      <c r="K153" s="1933"/>
      <c r="L153" s="1933"/>
      <c r="M153" s="1933"/>
      <c r="N153" s="1933"/>
      <c r="O153" s="1933"/>
      <c r="P153" s="1934"/>
      <c r="Q153" s="1934"/>
      <c r="R153" s="1933"/>
      <c r="S153" s="1934"/>
      <c r="T153" s="1936"/>
      <c r="U153" s="1936"/>
      <c r="V153" s="1936"/>
      <c r="W153" s="1936"/>
      <c r="X153" s="1940"/>
      <c r="Y153" s="1967"/>
      <c r="Z153" s="2001"/>
      <c r="AA153" s="2001"/>
      <c r="AB153" s="2033"/>
      <c r="AC153" s="1936"/>
      <c r="AD153" s="1936"/>
      <c r="AE153" s="1937"/>
    </row>
    <row r="154" spans="1:31">
      <c r="A154" s="1982">
        <v>149</v>
      </c>
      <c r="B154" s="2817"/>
      <c r="C154" s="2796"/>
      <c r="D154" s="2755"/>
      <c r="E154" s="1931"/>
      <c r="F154" s="1932"/>
      <c r="G154" s="1932"/>
      <c r="H154" s="1932"/>
      <c r="I154" s="1932"/>
      <c r="J154" s="1933"/>
      <c r="K154" s="1933"/>
      <c r="L154" s="1933"/>
      <c r="M154" s="1933"/>
      <c r="N154" s="1933"/>
      <c r="O154" s="1933"/>
      <c r="P154" s="1934"/>
      <c r="Q154" s="1934"/>
      <c r="R154" s="1933"/>
      <c r="S154" s="1934"/>
      <c r="T154" s="1936"/>
      <c r="U154" s="1936"/>
      <c r="V154" s="1936"/>
      <c r="W154" s="1936"/>
      <c r="X154" s="1940"/>
      <c r="Y154" s="1967"/>
      <c r="Z154" s="2001"/>
      <c r="AA154" s="2001"/>
      <c r="AB154" s="2033"/>
      <c r="AC154" s="1936"/>
      <c r="AD154" s="1936"/>
      <c r="AE154" s="1937"/>
    </row>
    <row r="155" spans="1:31">
      <c r="A155" s="1982">
        <v>150</v>
      </c>
      <c r="B155" s="2817"/>
      <c r="C155" s="2796"/>
      <c r="D155" s="2755"/>
      <c r="E155" s="1931"/>
      <c r="F155" s="1932"/>
      <c r="G155" s="1932"/>
      <c r="H155" s="1932"/>
      <c r="I155" s="1932"/>
      <c r="J155" s="1933"/>
      <c r="K155" s="1933"/>
      <c r="L155" s="1933"/>
      <c r="M155" s="1933"/>
      <c r="N155" s="1933"/>
      <c r="O155" s="1933"/>
      <c r="P155" s="1934"/>
      <c r="Q155" s="1934"/>
      <c r="R155" s="1933"/>
      <c r="S155" s="1934"/>
      <c r="T155" s="1936"/>
      <c r="U155" s="1936"/>
      <c r="V155" s="1936"/>
      <c r="W155" s="1936"/>
      <c r="X155" s="1940"/>
      <c r="Y155" s="1967"/>
      <c r="Z155" s="2001"/>
      <c r="AA155" s="2001"/>
      <c r="AB155" s="2033"/>
      <c r="AC155" s="1936"/>
      <c r="AD155" s="1936"/>
      <c r="AE155" s="1937"/>
    </row>
    <row r="156" spans="1:31">
      <c r="A156" s="1982">
        <v>151</v>
      </c>
      <c r="B156" s="2817"/>
      <c r="C156" s="2796"/>
      <c r="D156" s="2755"/>
      <c r="E156" s="1931"/>
      <c r="F156" s="1932"/>
      <c r="G156" s="1932"/>
      <c r="H156" s="1932"/>
      <c r="I156" s="1932"/>
      <c r="J156" s="1933"/>
      <c r="K156" s="1933"/>
      <c r="L156" s="1933"/>
      <c r="M156" s="1933"/>
      <c r="N156" s="1933"/>
      <c r="O156" s="1933"/>
      <c r="P156" s="1934"/>
      <c r="Q156" s="1934"/>
      <c r="R156" s="1933"/>
      <c r="S156" s="1934"/>
      <c r="T156" s="1936"/>
      <c r="U156" s="1936"/>
      <c r="V156" s="1936"/>
      <c r="W156" s="1936"/>
      <c r="X156" s="1940"/>
      <c r="Y156" s="1967"/>
      <c r="Z156" s="2001"/>
      <c r="AA156" s="2001"/>
      <c r="AB156" s="2033"/>
      <c r="AC156" s="1936"/>
      <c r="AD156" s="1936"/>
      <c r="AE156" s="1937"/>
    </row>
    <row r="157" spans="1:31">
      <c r="A157" s="1982">
        <v>152</v>
      </c>
      <c r="B157" s="2817"/>
      <c r="C157" s="2796"/>
      <c r="D157" s="2755"/>
      <c r="E157" s="1931"/>
      <c r="F157" s="1932"/>
      <c r="G157" s="1932"/>
      <c r="H157" s="1932"/>
      <c r="I157" s="1932"/>
      <c r="J157" s="1933"/>
      <c r="K157" s="1933"/>
      <c r="L157" s="1933"/>
      <c r="M157" s="1933"/>
      <c r="N157" s="1933"/>
      <c r="O157" s="1933"/>
      <c r="P157" s="1934"/>
      <c r="Q157" s="1934"/>
      <c r="R157" s="1933"/>
      <c r="S157" s="1934"/>
      <c r="T157" s="1936"/>
      <c r="U157" s="1936"/>
      <c r="V157" s="1936"/>
      <c r="W157" s="1936"/>
      <c r="X157" s="1940"/>
      <c r="Y157" s="1967"/>
      <c r="Z157" s="2001"/>
      <c r="AA157" s="2001"/>
      <c r="AB157" s="2033"/>
      <c r="AC157" s="1936"/>
      <c r="AD157" s="1936"/>
      <c r="AE157" s="1937"/>
    </row>
    <row r="158" spans="1:31">
      <c r="A158" s="1982">
        <v>153</v>
      </c>
      <c r="B158" s="2817"/>
      <c r="C158" s="2796"/>
      <c r="D158" s="1892" t="s">
        <v>5859</v>
      </c>
      <c r="E158" s="1940"/>
      <c r="F158" s="1940"/>
      <c r="G158" s="1940"/>
      <c r="H158" s="1940"/>
      <c r="I158" s="1940"/>
      <c r="J158" s="1940"/>
      <c r="K158" s="1940"/>
      <c r="L158" s="1940"/>
      <c r="M158" s="1933">
        <f>SUM(M152:M157)</f>
        <v>0</v>
      </c>
      <c r="N158" s="1933">
        <f>SUM(N152:N157)</f>
        <v>0</v>
      </c>
      <c r="O158" s="1933">
        <f>SUM(O152:O157)</f>
        <v>0</v>
      </c>
      <c r="P158" s="1933">
        <f>SUM(P152:P157)</f>
        <v>0</v>
      </c>
      <c r="Q158" s="1940"/>
      <c r="R158" s="1933">
        <f>SUM(R152:R157)</f>
        <v>0</v>
      </c>
      <c r="S158" s="1940"/>
      <c r="T158" s="1933">
        <f>SUM(T152:T157)</f>
        <v>0</v>
      </c>
      <c r="U158" s="1933">
        <f>SUM(U152:U157)</f>
        <v>0</v>
      </c>
      <c r="V158" s="1933">
        <f>SUM(V152:V157)</f>
        <v>0</v>
      </c>
      <c r="W158" s="1933">
        <f>SUM(W152:W157)</f>
        <v>0</v>
      </c>
      <c r="X158" s="1940"/>
      <c r="Y158" s="1967"/>
      <c r="Z158" s="2001"/>
      <c r="AA158" s="2001"/>
      <c r="AB158" s="2033"/>
      <c r="AC158" s="1967"/>
      <c r="AD158" s="1967"/>
      <c r="AE158" s="2034"/>
    </row>
    <row r="159" spans="1:31" ht="16.5" customHeight="1">
      <c r="A159" s="1982">
        <v>154</v>
      </c>
      <c r="B159" s="2817"/>
      <c r="C159" s="2796"/>
      <c r="D159" s="2755" t="s">
        <v>7212</v>
      </c>
      <c r="E159" s="1931"/>
      <c r="F159" s="1932"/>
      <c r="G159" s="1932"/>
      <c r="H159" s="1932"/>
      <c r="I159" s="1932"/>
      <c r="J159" s="1933"/>
      <c r="K159" s="1933"/>
      <c r="L159" s="1933"/>
      <c r="M159" s="1933"/>
      <c r="N159" s="1933"/>
      <c r="O159" s="1933"/>
      <c r="P159" s="1934"/>
      <c r="Q159" s="1934"/>
      <c r="R159" s="1933"/>
      <c r="S159" s="1934"/>
      <c r="T159" s="1936"/>
      <c r="U159" s="1936"/>
      <c r="V159" s="1936"/>
      <c r="W159" s="1936"/>
      <c r="X159" s="1940"/>
      <c r="Y159" s="1967"/>
      <c r="Z159" s="2001"/>
      <c r="AA159" s="2001"/>
      <c r="AB159" s="2033"/>
      <c r="AC159" s="1936"/>
      <c r="AD159" s="1936"/>
      <c r="AE159" s="1937"/>
    </row>
    <row r="160" spans="1:31" ht="15.75" customHeight="1">
      <c r="A160" s="1982">
        <v>155</v>
      </c>
      <c r="B160" s="2817"/>
      <c r="C160" s="2796"/>
      <c r="D160" s="2755"/>
      <c r="E160" s="1931"/>
      <c r="F160" s="1932"/>
      <c r="G160" s="1932"/>
      <c r="H160" s="1932"/>
      <c r="I160" s="1932"/>
      <c r="J160" s="1933"/>
      <c r="K160" s="1933"/>
      <c r="L160" s="1933"/>
      <c r="M160" s="1933"/>
      <c r="N160" s="1933"/>
      <c r="O160" s="1933"/>
      <c r="P160" s="1934"/>
      <c r="Q160" s="1933"/>
      <c r="R160" s="1933"/>
      <c r="S160" s="1933"/>
      <c r="T160" s="1936"/>
      <c r="U160" s="1936"/>
      <c r="V160" s="1936"/>
      <c r="W160" s="1936"/>
      <c r="X160" s="1940"/>
      <c r="Y160" s="1963"/>
      <c r="Z160" s="2001"/>
      <c r="AA160" s="2001"/>
      <c r="AB160" s="1978"/>
      <c r="AC160" s="1936"/>
      <c r="AD160" s="1936"/>
      <c r="AE160" s="1937"/>
    </row>
    <row r="161" spans="1:31" ht="15.75" customHeight="1">
      <c r="A161" s="1982">
        <v>156</v>
      </c>
      <c r="B161" s="2817"/>
      <c r="C161" s="2796"/>
      <c r="D161" s="2755"/>
      <c r="E161" s="1931"/>
      <c r="F161" s="1932"/>
      <c r="G161" s="1932"/>
      <c r="H161" s="1932"/>
      <c r="I161" s="1932"/>
      <c r="J161" s="1933"/>
      <c r="K161" s="1933"/>
      <c r="L161" s="1933"/>
      <c r="M161" s="1933"/>
      <c r="N161" s="1933"/>
      <c r="O161" s="1933"/>
      <c r="P161" s="1934"/>
      <c r="Q161" s="1933"/>
      <c r="R161" s="1933"/>
      <c r="S161" s="1933"/>
      <c r="T161" s="1936"/>
      <c r="U161" s="1936"/>
      <c r="V161" s="1936"/>
      <c r="W161" s="1936"/>
      <c r="X161" s="1940"/>
      <c r="Y161" s="1963"/>
      <c r="Z161" s="2001"/>
      <c r="AA161" s="2001"/>
      <c r="AB161" s="1978"/>
      <c r="AC161" s="1936"/>
      <c r="AD161" s="1936"/>
      <c r="AE161" s="1937"/>
    </row>
    <row r="162" spans="1:31" ht="16.5" customHeight="1">
      <c r="A162" s="1982">
        <v>157</v>
      </c>
      <c r="B162" s="2817"/>
      <c r="C162" s="2796"/>
      <c r="D162" s="2755"/>
      <c r="E162" s="1931"/>
      <c r="F162" s="1932"/>
      <c r="G162" s="1932"/>
      <c r="H162" s="1932"/>
      <c r="I162" s="1932"/>
      <c r="J162" s="1933"/>
      <c r="K162" s="1933"/>
      <c r="L162" s="1933"/>
      <c r="M162" s="1933"/>
      <c r="N162" s="1933"/>
      <c r="O162" s="1933"/>
      <c r="P162" s="1934"/>
      <c r="Q162" s="1933"/>
      <c r="R162" s="1933"/>
      <c r="S162" s="1933"/>
      <c r="T162" s="1936"/>
      <c r="U162" s="1936"/>
      <c r="V162" s="1936"/>
      <c r="W162" s="1936"/>
      <c r="X162" s="1940"/>
      <c r="Y162" s="1963"/>
      <c r="Z162" s="2001"/>
      <c r="AA162" s="2001"/>
      <c r="AB162" s="1978"/>
      <c r="AC162" s="1936"/>
      <c r="AD162" s="1936"/>
      <c r="AE162" s="1937"/>
    </row>
    <row r="163" spans="1:31">
      <c r="A163" s="1982">
        <v>158</v>
      </c>
      <c r="B163" s="2817"/>
      <c r="C163" s="2796"/>
      <c r="D163" s="2755"/>
      <c r="E163" s="1931"/>
      <c r="F163" s="1932"/>
      <c r="G163" s="1932"/>
      <c r="H163" s="1932"/>
      <c r="I163" s="1932"/>
      <c r="J163" s="1933"/>
      <c r="K163" s="1933"/>
      <c r="L163" s="1933"/>
      <c r="M163" s="1933"/>
      <c r="N163" s="1933"/>
      <c r="O163" s="1933"/>
      <c r="P163" s="1934"/>
      <c r="Q163" s="1933"/>
      <c r="R163" s="1933"/>
      <c r="S163" s="1933"/>
      <c r="T163" s="1936"/>
      <c r="U163" s="1936"/>
      <c r="V163" s="1936"/>
      <c r="W163" s="1936"/>
      <c r="X163" s="1940"/>
      <c r="Y163" s="1963"/>
      <c r="Z163" s="2001"/>
      <c r="AA163" s="2001"/>
      <c r="AB163" s="1978"/>
      <c r="AC163" s="1936"/>
      <c r="AD163" s="1936"/>
      <c r="AE163" s="1937"/>
    </row>
    <row r="164" spans="1:31">
      <c r="A164" s="1982">
        <v>159</v>
      </c>
      <c r="B164" s="2817"/>
      <c r="C164" s="2796"/>
      <c r="D164" s="2755"/>
      <c r="E164" s="1931"/>
      <c r="F164" s="1932"/>
      <c r="G164" s="1932"/>
      <c r="H164" s="1932"/>
      <c r="I164" s="1932"/>
      <c r="J164" s="1933"/>
      <c r="K164" s="1933"/>
      <c r="L164" s="1933"/>
      <c r="M164" s="1933"/>
      <c r="N164" s="1933"/>
      <c r="O164" s="1933"/>
      <c r="P164" s="1934"/>
      <c r="Q164" s="1933"/>
      <c r="R164" s="1933"/>
      <c r="S164" s="1933"/>
      <c r="T164" s="1936"/>
      <c r="U164" s="1936"/>
      <c r="V164" s="1936"/>
      <c r="W164" s="1936"/>
      <c r="X164" s="1940"/>
      <c r="Y164" s="1963"/>
      <c r="Z164" s="2001"/>
      <c r="AA164" s="2001"/>
      <c r="AB164" s="1978"/>
      <c r="AC164" s="1936"/>
      <c r="AD164" s="1936"/>
      <c r="AE164" s="1937"/>
    </row>
    <row r="165" spans="1:31" ht="17.25" thickBot="1">
      <c r="A165" s="1982">
        <v>160</v>
      </c>
      <c r="B165" s="2817"/>
      <c r="C165" s="2797"/>
      <c r="D165" s="1964" t="s">
        <v>5859</v>
      </c>
      <c r="E165" s="1944"/>
      <c r="F165" s="1944"/>
      <c r="G165" s="1944"/>
      <c r="H165" s="1944"/>
      <c r="I165" s="1944"/>
      <c r="J165" s="1944"/>
      <c r="K165" s="1944"/>
      <c r="L165" s="1944"/>
      <c r="M165" s="1945">
        <f>SUM(M159:M164)</f>
        <v>0</v>
      </c>
      <c r="N165" s="1945">
        <f>SUM(N159:N164)</f>
        <v>0</v>
      </c>
      <c r="O165" s="1945">
        <f>SUM(O159:O164)</f>
        <v>0</v>
      </c>
      <c r="P165" s="1945">
        <f>SUM(P159:P164)</f>
        <v>0</v>
      </c>
      <c r="Q165" s="1944"/>
      <c r="R165" s="1945">
        <f>SUM(R159:R164)</f>
        <v>0</v>
      </c>
      <c r="S165" s="1940"/>
      <c r="T165" s="1945">
        <f>SUM(T159:T164)</f>
        <v>0</v>
      </c>
      <c r="U165" s="1945">
        <f>SUM(U159:U164)</f>
        <v>0</v>
      </c>
      <c r="V165" s="1945">
        <f>SUM(V159:V164)</f>
        <v>0</v>
      </c>
      <c r="W165" s="1945">
        <f>SUM(W159:W164)</f>
        <v>0</v>
      </c>
      <c r="X165" s="1944"/>
      <c r="Y165" s="1965"/>
      <c r="Z165" s="1980"/>
      <c r="AA165" s="1980"/>
      <c r="AB165" s="2031"/>
      <c r="AC165" s="1965"/>
      <c r="AD165" s="1965"/>
      <c r="AE165" s="2030"/>
    </row>
    <row r="166" spans="1:31" ht="16.5" customHeight="1">
      <c r="A166" s="1982">
        <v>161</v>
      </c>
      <c r="B166" s="2817"/>
      <c r="C166" s="2771" t="s">
        <v>7206</v>
      </c>
      <c r="D166" s="2754" t="s">
        <v>7214</v>
      </c>
      <c r="E166" s="1946"/>
      <c r="F166" s="1925"/>
      <c r="G166" s="1925"/>
      <c r="H166" s="1925"/>
      <c r="I166" s="1925"/>
      <c r="J166" s="1926"/>
      <c r="K166" s="1926"/>
      <c r="L166" s="1926"/>
      <c r="M166" s="1926"/>
      <c r="N166" s="1926"/>
      <c r="O166" s="1926"/>
      <c r="P166" s="1927"/>
      <c r="Q166" s="1926"/>
      <c r="R166" s="1926"/>
      <c r="S166" s="1926"/>
      <c r="T166" s="1929"/>
      <c r="U166" s="1929"/>
      <c r="V166" s="1929"/>
      <c r="W166" s="1929"/>
      <c r="X166" s="1960"/>
      <c r="Y166" s="1961"/>
      <c r="Z166" s="2032"/>
      <c r="AA166" s="2032"/>
      <c r="AB166" s="2014"/>
      <c r="AC166" s="1929"/>
      <c r="AD166" s="1929"/>
      <c r="AE166" s="1947"/>
    </row>
    <row r="167" spans="1:31">
      <c r="A167" s="1982">
        <v>162</v>
      </c>
      <c r="B167" s="2817"/>
      <c r="C167" s="2772"/>
      <c r="D167" s="2755"/>
      <c r="E167" s="1931"/>
      <c r="F167" s="1932"/>
      <c r="G167" s="1932"/>
      <c r="H167" s="1932"/>
      <c r="I167" s="1932"/>
      <c r="J167" s="1933"/>
      <c r="K167" s="1933"/>
      <c r="L167" s="1933"/>
      <c r="M167" s="1933"/>
      <c r="N167" s="1933"/>
      <c r="O167" s="1933"/>
      <c r="P167" s="1934"/>
      <c r="Q167" s="1933"/>
      <c r="R167" s="1933"/>
      <c r="S167" s="1933"/>
      <c r="T167" s="1936"/>
      <c r="U167" s="1936"/>
      <c r="V167" s="1936"/>
      <c r="W167" s="1936"/>
      <c r="X167" s="1967"/>
      <c r="Y167" s="1963"/>
      <c r="Z167" s="2001"/>
      <c r="AA167" s="2001"/>
      <c r="AB167" s="2033"/>
      <c r="AC167" s="1936"/>
      <c r="AD167" s="1936"/>
      <c r="AE167" s="1937"/>
    </row>
    <row r="168" spans="1:31">
      <c r="A168" s="1982">
        <v>163</v>
      </c>
      <c r="B168" s="2817"/>
      <c r="C168" s="2772"/>
      <c r="D168" s="2755"/>
      <c r="E168" s="1931"/>
      <c r="F168" s="1932"/>
      <c r="G168" s="1932"/>
      <c r="H168" s="1932"/>
      <c r="I168" s="1932"/>
      <c r="J168" s="1933"/>
      <c r="K168" s="1933"/>
      <c r="L168" s="1933"/>
      <c r="M168" s="1933"/>
      <c r="N168" s="1933"/>
      <c r="O168" s="1933"/>
      <c r="P168" s="1934"/>
      <c r="Q168" s="1933"/>
      <c r="R168" s="1933"/>
      <c r="S168" s="1933"/>
      <c r="T168" s="1936"/>
      <c r="U168" s="1936"/>
      <c r="V168" s="1936"/>
      <c r="W168" s="1936"/>
      <c r="X168" s="1967"/>
      <c r="Y168" s="1963"/>
      <c r="Z168" s="2001"/>
      <c r="AA168" s="2001"/>
      <c r="AB168" s="2033"/>
      <c r="AC168" s="1936"/>
      <c r="AD168" s="1936"/>
      <c r="AE168" s="1937"/>
    </row>
    <row r="169" spans="1:31">
      <c r="A169" s="1982">
        <v>164</v>
      </c>
      <c r="B169" s="2817"/>
      <c r="C169" s="2772"/>
      <c r="D169" s="2755"/>
      <c r="E169" s="1931"/>
      <c r="F169" s="1932"/>
      <c r="G169" s="1932"/>
      <c r="H169" s="1932"/>
      <c r="I169" s="1932"/>
      <c r="J169" s="1933"/>
      <c r="K169" s="1933"/>
      <c r="L169" s="1933"/>
      <c r="M169" s="1933"/>
      <c r="N169" s="1933"/>
      <c r="O169" s="1933"/>
      <c r="P169" s="1934"/>
      <c r="Q169" s="1933"/>
      <c r="R169" s="1933"/>
      <c r="S169" s="1933"/>
      <c r="T169" s="1936"/>
      <c r="U169" s="1936"/>
      <c r="V169" s="1936"/>
      <c r="W169" s="1936"/>
      <c r="X169" s="1967"/>
      <c r="Y169" s="1963"/>
      <c r="Z169" s="2001"/>
      <c r="AA169" s="2001"/>
      <c r="AB169" s="2033"/>
      <c r="AC169" s="1936"/>
      <c r="AD169" s="1936"/>
      <c r="AE169" s="1937"/>
    </row>
    <row r="170" spans="1:31">
      <c r="A170" s="1982">
        <v>165</v>
      </c>
      <c r="B170" s="2817"/>
      <c r="C170" s="2772"/>
      <c r="D170" s="2755"/>
      <c r="E170" s="1931"/>
      <c r="F170" s="1932"/>
      <c r="G170" s="1932"/>
      <c r="H170" s="1932"/>
      <c r="I170" s="1932"/>
      <c r="J170" s="1933"/>
      <c r="K170" s="1933"/>
      <c r="L170" s="1933"/>
      <c r="M170" s="1933"/>
      <c r="N170" s="1933"/>
      <c r="O170" s="1933"/>
      <c r="P170" s="1934"/>
      <c r="Q170" s="1933"/>
      <c r="R170" s="1933"/>
      <c r="S170" s="1933"/>
      <c r="T170" s="1936"/>
      <c r="U170" s="1936"/>
      <c r="V170" s="1936"/>
      <c r="W170" s="1936"/>
      <c r="X170" s="1967"/>
      <c r="Y170" s="1963"/>
      <c r="Z170" s="2001"/>
      <c r="AA170" s="2001"/>
      <c r="AB170" s="2033"/>
      <c r="AC170" s="1936"/>
      <c r="AD170" s="1936"/>
      <c r="AE170" s="1937"/>
    </row>
    <row r="171" spans="1:31">
      <c r="A171" s="1982">
        <v>166</v>
      </c>
      <c r="B171" s="2817"/>
      <c r="C171" s="2772"/>
      <c r="D171" s="2755"/>
      <c r="E171" s="1931"/>
      <c r="F171" s="1932"/>
      <c r="G171" s="1932"/>
      <c r="H171" s="1932"/>
      <c r="I171" s="1932"/>
      <c r="J171" s="1933"/>
      <c r="K171" s="1933"/>
      <c r="L171" s="1933"/>
      <c r="M171" s="1933"/>
      <c r="N171" s="1933"/>
      <c r="O171" s="1933"/>
      <c r="P171" s="1934"/>
      <c r="Q171" s="1933"/>
      <c r="R171" s="1933"/>
      <c r="S171" s="1933"/>
      <c r="T171" s="1936"/>
      <c r="U171" s="1936"/>
      <c r="V171" s="1936"/>
      <c r="W171" s="1936"/>
      <c r="X171" s="1967"/>
      <c r="Y171" s="1963"/>
      <c r="Z171" s="2001"/>
      <c r="AA171" s="2001"/>
      <c r="AB171" s="2033"/>
      <c r="AC171" s="1936"/>
      <c r="AD171" s="1936"/>
      <c r="AE171" s="1937"/>
    </row>
    <row r="172" spans="1:31">
      <c r="A172" s="1982">
        <v>167</v>
      </c>
      <c r="B172" s="2817"/>
      <c r="C172" s="2772"/>
      <c r="D172" s="1873" t="s">
        <v>5859</v>
      </c>
      <c r="E172" s="1940"/>
      <c r="F172" s="1940"/>
      <c r="G172" s="1940"/>
      <c r="H172" s="1940"/>
      <c r="I172" s="1940"/>
      <c r="J172" s="1940"/>
      <c r="K172" s="1940"/>
      <c r="L172" s="1940"/>
      <c r="M172" s="1933">
        <f>SUM(M166:M171)</f>
        <v>0</v>
      </c>
      <c r="N172" s="1933">
        <f>SUM(N166:N171)</f>
        <v>0</v>
      </c>
      <c r="O172" s="1933">
        <f>SUM(O166:O171)</f>
        <v>0</v>
      </c>
      <c r="P172" s="1933">
        <f>SUM(P166:P171)</f>
        <v>0</v>
      </c>
      <c r="Q172" s="1940"/>
      <c r="R172" s="1933">
        <f>SUM(R166:R171)</f>
        <v>0</v>
      </c>
      <c r="S172" s="1940"/>
      <c r="T172" s="1933">
        <f>SUM(T166:T171)</f>
        <v>0</v>
      </c>
      <c r="U172" s="1933">
        <f>SUM(U166:U171)</f>
        <v>0</v>
      </c>
      <c r="V172" s="1933">
        <f>SUM(V166:V171)</f>
        <v>0</v>
      </c>
      <c r="W172" s="1933">
        <f>SUM(W166:W171)</f>
        <v>0</v>
      </c>
      <c r="X172" s="1967"/>
      <c r="Y172" s="1963"/>
      <c r="Z172" s="2001"/>
      <c r="AA172" s="2001"/>
      <c r="AB172" s="1978"/>
      <c r="AC172" s="1963"/>
      <c r="AD172" s="1963"/>
      <c r="AE172" s="2030"/>
    </row>
    <row r="173" spans="1:31" ht="16.5" customHeight="1">
      <c r="A173" s="1982">
        <v>168</v>
      </c>
      <c r="B173" s="2817"/>
      <c r="C173" s="2772"/>
      <c r="D173" s="2755" t="s">
        <v>7211</v>
      </c>
      <c r="E173" s="1931"/>
      <c r="F173" s="1932"/>
      <c r="G173" s="1932"/>
      <c r="H173" s="1932"/>
      <c r="I173" s="1932"/>
      <c r="J173" s="1933"/>
      <c r="K173" s="1933"/>
      <c r="L173" s="1933"/>
      <c r="M173" s="1933"/>
      <c r="N173" s="1933"/>
      <c r="O173" s="1933"/>
      <c r="P173" s="1934"/>
      <c r="Q173" s="1933"/>
      <c r="R173" s="1933"/>
      <c r="S173" s="1933"/>
      <c r="T173" s="1936"/>
      <c r="U173" s="1936"/>
      <c r="V173" s="1936"/>
      <c r="W173" s="1936"/>
      <c r="X173" s="1967"/>
      <c r="Y173" s="1963"/>
      <c r="Z173" s="2001"/>
      <c r="AA173" s="2001"/>
      <c r="AB173" s="1978"/>
      <c r="AC173" s="1936"/>
      <c r="AD173" s="1936"/>
      <c r="AE173" s="1937"/>
    </row>
    <row r="174" spans="1:31">
      <c r="A174" s="1982">
        <v>169</v>
      </c>
      <c r="B174" s="2817"/>
      <c r="C174" s="2772"/>
      <c r="D174" s="2755"/>
      <c r="E174" s="1931"/>
      <c r="F174" s="1932"/>
      <c r="G174" s="1932"/>
      <c r="H174" s="1932"/>
      <c r="I174" s="1932"/>
      <c r="J174" s="1933"/>
      <c r="K174" s="1933"/>
      <c r="L174" s="1933"/>
      <c r="M174" s="1933"/>
      <c r="N174" s="1933"/>
      <c r="O174" s="1933"/>
      <c r="P174" s="1934"/>
      <c r="Q174" s="1933"/>
      <c r="R174" s="1933"/>
      <c r="S174" s="1933"/>
      <c r="T174" s="1936"/>
      <c r="U174" s="1936"/>
      <c r="V174" s="1936"/>
      <c r="W174" s="1936"/>
      <c r="X174" s="1967"/>
      <c r="Y174" s="1963"/>
      <c r="Z174" s="2001"/>
      <c r="AA174" s="2001"/>
      <c r="AB174" s="1978"/>
      <c r="AC174" s="1936"/>
      <c r="AD174" s="1936"/>
      <c r="AE174" s="1937"/>
    </row>
    <row r="175" spans="1:31">
      <c r="A175" s="1982">
        <v>170</v>
      </c>
      <c r="B175" s="2817"/>
      <c r="C175" s="2772"/>
      <c r="D175" s="2755"/>
      <c r="E175" s="1931"/>
      <c r="F175" s="1932"/>
      <c r="G175" s="1932"/>
      <c r="H175" s="1932"/>
      <c r="I175" s="1932"/>
      <c r="J175" s="1933"/>
      <c r="K175" s="1933"/>
      <c r="L175" s="1933"/>
      <c r="M175" s="1933"/>
      <c r="N175" s="1933"/>
      <c r="O175" s="1933"/>
      <c r="P175" s="1934"/>
      <c r="Q175" s="1933"/>
      <c r="R175" s="1933"/>
      <c r="S175" s="1933"/>
      <c r="T175" s="1936"/>
      <c r="U175" s="1936"/>
      <c r="V175" s="1936"/>
      <c r="W175" s="1936"/>
      <c r="X175" s="1967"/>
      <c r="Y175" s="1963"/>
      <c r="Z175" s="2001"/>
      <c r="AA175" s="2001"/>
      <c r="AB175" s="1978"/>
      <c r="AC175" s="1936"/>
      <c r="AD175" s="1936"/>
      <c r="AE175" s="1937"/>
    </row>
    <row r="176" spans="1:31">
      <c r="A176" s="1982">
        <v>171</v>
      </c>
      <c r="B176" s="2817"/>
      <c r="C176" s="2772"/>
      <c r="D176" s="2755"/>
      <c r="E176" s="1931"/>
      <c r="F176" s="1932"/>
      <c r="G176" s="1932"/>
      <c r="H176" s="1932"/>
      <c r="I176" s="1932"/>
      <c r="J176" s="1933"/>
      <c r="K176" s="1933"/>
      <c r="L176" s="1933"/>
      <c r="M176" s="1933"/>
      <c r="N176" s="1933"/>
      <c r="O176" s="1933"/>
      <c r="P176" s="1934"/>
      <c r="Q176" s="1933"/>
      <c r="R176" s="1933"/>
      <c r="S176" s="1933"/>
      <c r="T176" s="1936"/>
      <c r="U176" s="1936"/>
      <c r="V176" s="1936"/>
      <c r="W176" s="1936"/>
      <c r="X176" s="1967"/>
      <c r="Y176" s="1963"/>
      <c r="Z176" s="2001"/>
      <c r="AA176" s="2001"/>
      <c r="AB176" s="2033"/>
      <c r="AC176" s="1936"/>
      <c r="AD176" s="1936"/>
      <c r="AE176" s="1937"/>
    </row>
    <row r="177" spans="1:31">
      <c r="A177" s="1982">
        <v>172</v>
      </c>
      <c r="B177" s="2817"/>
      <c r="C177" s="2772"/>
      <c r="D177" s="2755"/>
      <c r="E177" s="1931"/>
      <c r="F177" s="1932"/>
      <c r="G177" s="1932"/>
      <c r="H177" s="1932"/>
      <c r="I177" s="1932"/>
      <c r="J177" s="1933"/>
      <c r="K177" s="1933"/>
      <c r="L177" s="1933"/>
      <c r="M177" s="1933"/>
      <c r="N177" s="1933"/>
      <c r="O177" s="1933"/>
      <c r="P177" s="1934"/>
      <c r="Q177" s="1933"/>
      <c r="R177" s="1933"/>
      <c r="S177" s="1933"/>
      <c r="T177" s="1936"/>
      <c r="U177" s="1936"/>
      <c r="V177" s="1936"/>
      <c r="W177" s="1936"/>
      <c r="X177" s="1967"/>
      <c r="Y177" s="1963"/>
      <c r="Z177" s="2001"/>
      <c r="AA177" s="2001"/>
      <c r="AB177" s="2033"/>
      <c r="AC177" s="1936"/>
      <c r="AD177" s="1936"/>
      <c r="AE177" s="1937"/>
    </row>
    <row r="178" spans="1:31">
      <c r="A178" s="1982">
        <v>173</v>
      </c>
      <c r="B178" s="2817"/>
      <c r="C178" s="2772"/>
      <c r="D178" s="2755"/>
      <c r="E178" s="1931"/>
      <c r="F178" s="1932"/>
      <c r="G178" s="1932"/>
      <c r="H178" s="1932"/>
      <c r="I178" s="1932"/>
      <c r="J178" s="1933"/>
      <c r="K178" s="1933"/>
      <c r="L178" s="1933"/>
      <c r="M178" s="1933"/>
      <c r="N178" s="1933"/>
      <c r="O178" s="1933"/>
      <c r="P178" s="1934"/>
      <c r="Q178" s="1933"/>
      <c r="R178" s="1933"/>
      <c r="S178" s="1933"/>
      <c r="T178" s="1936"/>
      <c r="U178" s="1936"/>
      <c r="V178" s="1936"/>
      <c r="W178" s="1936"/>
      <c r="X178" s="1967"/>
      <c r="Y178" s="1963"/>
      <c r="Z178" s="2001"/>
      <c r="AA178" s="2001"/>
      <c r="AB178" s="2033"/>
      <c r="AC178" s="1936"/>
      <c r="AD178" s="1936"/>
      <c r="AE178" s="1937"/>
    </row>
    <row r="179" spans="1:31">
      <c r="A179" s="1982">
        <v>174</v>
      </c>
      <c r="B179" s="2817"/>
      <c r="C179" s="2772"/>
      <c r="D179" s="1892" t="s">
        <v>5859</v>
      </c>
      <c r="E179" s="1940"/>
      <c r="F179" s="1940"/>
      <c r="G179" s="1940"/>
      <c r="H179" s="1940"/>
      <c r="I179" s="1940"/>
      <c r="J179" s="1940"/>
      <c r="K179" s="1940"/>
      <c r="L179" s="1940"/>
      <c r="M179" s="1933">
        <f>SUM(M173:M178)</f>
        <v>0</v>
      </c>
      <c r="N179" s="1933">
        <f>SUM(N173:N178)</f>
        <v>0</v>
      </c>
      <c r="O179" s="1933">
        <f>SUM(O173:O178)</f>
        <v>0</v>
      </c>
      <c r="P179" s="1933">
        <f>SUM(P173:P178)</f>
        <v>0</v>
      </c>
      <c r="Q179" s="1940"/>
      <c r="R179" s="1933">
        <f>SUM(R173:R178)</f>
        <v>0</v>
      </c>
      <c r="S179" s="1940"/>
      <c r="T179" s="1933">
        <f>SUM(T173:T178)</f>
        <v>0</v>
      </c>
      <c r="U179" s="1933">
        <f>SUM(U173:U178)</f>
        <v>0</v>
      </c>
      <c r="V179" s="1933">
        <f>SUM(V173:V178)</f>
        <v>0</v>
      </c>
      <c r="W179" s="1933">
        <f>SUM(W173:W178)</f>
        <v>0</v>
      </c>
      <c r="X179" s="1967"/>
      <c r="Y179" s="1963"/>
      <c r="Z179" s="2001"/>
      <c r="AA179" s="2001"/>
      <c r="AB179" s="2033"/>
      <c r="AC179" s="1963"/>
      <c r="AD179" s="1963"/>
      <c r="AE179" s="2030"/>
    </row>
    <row r="180" spans="1:31" ht="16.5" customHeight="1">
      <c r="A180" s="1982">
        <v>175</v>
      </c>
      <c r="B180" s="2817"/>
      <c r="C180" s="2772"/>
      <c r="D180" s="2755" t="s">
        <v>7212</v>
      </c>
      <c r="E180" s="1931"/>
      <c r="F180" s="1932"/>
      <c r="G180" s="1932"/>
      <c r="H180" s="1932"/>
      <c r="I180" s="1932"/>
      <c r="J180" s="1933"/>
      <c r="K180" s="1933"/>
      <c r="L180" s="1933"/>
      <c r="M180" s="1933"/>
      <c r="N180" s="1933"/>
      <c r="O180" s="1933"/>
      <c r="P180" s="1934"/>
      <c r="Q180" s="1933"/>
      <c r="R180" s="1933"/>
      <c r="S180" s="1933"/>
      <c r="T180" s="1936"/>
      <c r="U180" s="1936"/>
      <c r="V180" s="1936"/>
      <c r="W180" s="1936"/>
      <c r="X180" s="1967"/>
      <c r="Y180" s="1963"/>
      <c r="Z180" s="2001"/>
      <c r="AA180" s="2001"/>
      <c r="AB180" s="2033"/>
      <c r="AC180" s="1936"/>
      <c r="AD180" s="1936"/>
      <c r="AE180" s="1937"/>
    </row>
    <row r="181" spans="1:31">
      <c r="A181" s="1982">
        <v>176</v>
      </c>
      <c r="B181" s="2817"/>
      <c r="C181" s="2772"/>
      <c r="D181" s="2755"/>
      <c r="E181" s="1931"/>
      <c r="F181" s="1932"/>
      <c r="G181" s="1932"/>
      <c r="H181" s="1932"/>
      <c r="I181" s="1932"/>
      <c r="J181" s="1933"/>
      <c r="K181" s="1933"/>
      <c r="L181" s="1933"/>
      <c r="M181" s="1933"/>
      <c r="N181" s="1933"/>
      <c r="O181" s="1933"/>
      <c r="P181" s="1934"/>
      <c r="Q181" s="1933"/>
      <c r="R181" s="1933"/>
      <c r="S181" s="1933"/>
      <c r="T181" s="1936"/>
      <c r="U181" s="1936"/>
      <c r="V181" s="1936"/>
      <c r="W181" s="1936"/>
      <c r="X181" s="1967"/>
      <c r="Y181" s="1963"/>
      <c r="Z181" s="2001"/>
      <c r="AA181" s="2001"/>
      <c r="AB181" s="1978"/>
      <c r="AC181" s="1936"/>
      <c r="AD181" s="1936"/>
      <c r="AE181" s="1937"/>
    </row>
    <row r="182" spans="1:31">
      <c r="A182" s="1982">
        <v>177</v>
      </c>
      <c r="B182" s="2817"/>
      <c r="C182" s="2772"/>
      <c r="D182" s="2755"/>
      <c r="E182" s="1931"/>
      <c r="F182" s="1932"/>
      <c r="G182" s="1932"/>
      <c r="H182" s="1932"/>
      <c r="I182" s="1932"/>
      <c r="J182" s="1933"/>
      <c r="K182" s="1933"/>
      <c r="L182" s="1933"/>
      <c r="M182" s="1933"/>
      <c r="N182" s="1933"/>
      <c r="O182" s="1933"/>
      <c r="P182" s="1934"/>
      <c r="Q182" s="1933"/>
      <c r="R182" s="1933"/>
      <c r="S182" s="1933"/>
      <c r="T182" s="1936"/>
      <c r="U182" s="1936"/>
      <c r="V182" s="1936"/>
      <c r="W182" s="1936"/>
      <c r="X182" s="1967"/>
      <c r="Y182" s="1963"/>
      <c r="Z182" s="2001"/>
      <c r="AA182" s="2001"/>
      <c r="AB182" s="1978"/>
      <c r="AC182" s="1936"/>
      <c r="AD182" s="1936"/>
      <c r="AE182" s="1937"/>
    </row>
    <row r="183" spans="1:31">
      <c r="A183" s="1982">
        <v>178</v>
      </c>
      <c r="B183" s="2817"/>
      <c r="C183" s="2772"/>
      <c r="D183" s="2755"/>
      <c r="E183" s="1931"/>
      <c r="F183" s="1932"/>
      <c r="G183" s="1932"/>
      <c r="H183" s="1932"/>
      <c r="I183" s="1932"/>
      <c r="J183" s="1933"/>
      <c r="K183" s="1933"/>
      <c r="L183" s="1933"/>
      <c r="M183" s="1933"/>
      <c r="N183" s="1933"/>
      <c r="O183" s="1933"/>
      <c r="P183" s="1934"/>
      <c r="Q183" s="1933"/>
      <c r="R183" s="1933"/>
      <c r="S183" s="1933"/>
      <c r="T183" s="1936"/>
      <c r="U183" s="1936"/>
      <c r="V183" s="1936"/>
      <c r="W183" s="1936"/>
      <c r="X183" s="1967"/>
      <c r="Y183" s="1963"/>
      <c r="Z183" s="2001"/>
      <c r="AA183" s="2001"/>
      <c r="AB183" s="1978"/>
      <c r="AC183" s="1936"/>
      <c r="AD183" s="1936"/>
      <c r="AE183" s="1937"/>
    </row>
    <row r="184" spans="1:31">
      <c r="A184" s="1982">
        <v>179</v>
      </c>
      <c r="B184" s="2817"/>
      <c r="C184" s="2772"/>
      <c r="D184" s="2755"/>
      <c r="E184" s="1931"/>
      <c r="F184" s="1932"/>
      <c r="G184" s="1932"/>
      <c r="H184" s="1932"/>
      <c r="I184" s="1932"/>
      <c r="J184" s="1933"/>
      <c r="K184" s="1933"/>
      <c r="L184" s="1933"/>
      <c r="M184" s="1933"/>
      <c r="N184" s="1933"/>
      <c r="O184" s="1933"/>
      <c r="P184" s="1934"/>
      <c r="Q184" s="1933"/>
      <c r="R184" s="1933"/>
      <c r="S184" s="1933"/>
      <c r="T184" s="1936"/>
      <c r="U184" s="1936"/>
      <c r="V184" s="1936"/>
      <c r="W184" s="1936"/>
      <c r="X184" s="1967"/>
      <c r="Y184" s="1963"/>
      <c r="Z184" s="2001"/>
      <c r="AA184" s="2001"/>
      <c r="AB184" s="1978"/>
      <c r="AC184" s="1936"/>
      <c r="AD184" s="1936"/>
      <c r="AE184" s="1937"/>
    </row>
    <row r="185" spans="1:31">
      <c r="A185" s="1982">
        <v>180</v>
      </c>
      <c r="B185" s="2817"/>
      <c r="C185" s="2772"/>
      <c r="D185" s="2755"/>
      <c r="E185" s="1931"/>
      <c r="F185" s="1932"/>
      <c r="G185" s="1932"/>
      <c r="H185" s="1932"/>
      <c r="I185" s="1932"/>
      <c r="J185" s="1933"/>
      <c r="K185" s="1933"/>
      <c r="L185" s="1933"/>
      <c r="M185" s="1933"/>
      <c r="N185" s="1933"/>
      <c r="O185" s="1933"/>
      <c r="P185" s="1934"/>
      <c r="Q185" s="1933"/>
      <c r="R185" s="1933"/>
      <c r="S185" s="1933"/>
      <c r="T185" s="1936"/>
      <c r="U185" s="1936"/>
      <c r="V185" s="1936"/>
      <c r="W185" s="1936"/>
      <c r="X185" s="1967"/>
      <c r="Y185" s="1963"/>
      <c r="Z185" s="2001"/>
      <c r="AA185" s="2001"/>
      <c r="AB185" s="1978"/>
      <c r="AC185" s="1936"/>
      <c r="AD185" s="1936"/>
      <c r="AE185" s="1937"/>
    </row>
    <row r="186" spans="1:31" ht="17.25" thickBot="1">
      <c r="A186" s="2015">
        <v>181</v>
      </c>
      <c r="B186" s="2818"/>
      <c r="C186" s="2800"/>
      <c r="D186" s="1862" t="s">
        <v>5859</v>
      </c>
      <c r="E186" s="2018"/>
      <c r="F186" s="2018"/>
      <c r="G186" s="2018"/>
      <c r="H186" s="2018"/>
      <c r="I186" s="2018"/>
      <c r="J186" s="2018"/>
      <c r="K186" s="2018"/>
      <c r="L186" s="2018"/>
      <c r="M186" s="2019">
        <f>SUM(M180:M185)</f>
        <v>0</v>
      </c>
      <c r="N186" s="2019">
        <f>SUM(N180:N185)</f>
        <v>0</v>
      </c>
      <c r="O186" s="2019">
        <f>SUM(O180:O185)</f>
        <v>0</v>
      </c>
      <c r="P186" s="2019">
        <f>SUM(P180:P185)</f>
        <v>0</v>
      </c>
      <c r="Q186" s="2018"/>
      <c r="R186" s="2019">
        <f>SUM(R180:R185)</f>
        <v>0</v>
      </c>
      <c r="S186" s="2018"/>
      <c r="T186" s="2019">
        <f>SUM(T180:T185)</f>
        <v>0</v>
      </c>
      <c r="U186" s="2019">
        <f>SUM(U180:U185)</f>
        <v>0</v>
      </c>
      <c r="V186" s="2019">
        <f>SUM(V180:V185)</f>
        <v>0</v>
      </c>
      <c r="W186" s="2019">
        <f>SUM(W180:W185)</f>
        <v>0</v>
      </c>
      <c r="X186" s="2035"/>
      <c r="Y186" s="2036"/>
      <c r="AC186" s="2036"/>
      <c r="AD186" s="2036"/>
      <c r="AE186" s="2037"/>
    </row>
    <row r="187" spans="1:31" ht="17.25" thickBot="1">
      <c r="A187" s="49">
        <v>182</v>
      </c>
      <c r="B187" s="2815" t="s">
        <v>7236</v>
      </c>
      <c r="C187" s="2767"/>
      <c r="D187" s="2767"/>
      <c r="E187" s="2023"/>
      <c r="F187" s="2024"/>
      <c r="G187" s="2024"/>
      <c r="H187" s="2024"/>
      <c r="I187" s="2024"/>
      <c r="J187" s="2025"/>
      <c r="K187" s="2025"/>
      <c r="L187" s="2025"/>
      <c r="M187" s="2038">
        <f>M137+M144+M151+M158+M165+M172+M179+M186</f>
        <v>0</v>
      </c>
      <c r="N187" s="2038">
        <f>N137+N144+N151+N158+N165+N172+N179+N186</f>
        <v>0</v>
      </c>
      <c r="O187" s="2038">
        <f>O137+O144+O151+O158+O165+O172+O179+O186</f>
        <v>0</v>
      </c>
      <c r="P187" s="2038">
        <f>P137+P144+P151+P158+P165+P172+P179+P186</f>
        <v>0</v>
      </c>
      <c r="Q187" s="2025"/>
      <c r="R187" s="2038">
        <f>R137+R144+R151+R158+R165+R172+R179+R186</f>
        <v>0</v>
      </c>
      <c r="S187" s="2025"/>
      <c r="T187" s="2038">
        <f>T137+T144+T151+T158+T165+T172+T179+T186</f>
        <v>0</v>
      </c>
      <c r="U187" s="2038">
        <f>U137+U144+U151+U158+U165+U172+U179+U186</f>
        <v>0</v>
      </c>
      <c r="V187" s="2038">
        <f>V137+V144+V151+V158+V165+V172+V179+V186</f>
        <v>0</v>
      </c>
      <c r="W187" s="2038">
        <f>W137+W144+W151+W158+W165+W172+W179+W186</f>
        <v>0</v>
      </c>
      <c r="X187" s="2039"/>
      <c r="Y187" s="2040"/>
      <c r="AC187" s="2040"/>
      <c r="AD187" s="2040"/>
      <c r="AE187" s="2041"/>
    </row>
    <row r="188" spans="1:31" ht="17.25" thickBot="1">
      <c r="A188" s="49">
        <v>183</v>
      </c>
      <c r="B188" s="2802" t="s">
        <v>5860</v>
      </c>
      <c r="C188" s="2803"/>
      <c r="D188" s="2803"/>
      <c r="E188" s="1953"/>
      <c r="F188" s="1954"/>
      <c r="G188" s="1954"/>
      <c r="H188" s="1954"/>
      <c r="I188" s="1954"/>
      <c r="J188" s="1955"/>
      <c r="K188" s="1955"/>
      <c r="L188" s="1955"/>
      <c r="M188" s="1970">
        <f>M187+M130</f>
        <v>0</v>
      </c>
      <c r="N188" s="1970">
        <f>N187+N130</f>
        <v>0</v>
      </c>
      <c r="O188" s="1970">
        <f>O187+O130</f>
        <v>0</v>
      </c>
      <c r="P188" s="1970">
        <f>P187+P130</f>
        <v>0</v>
      </c>
      <c r="Q188" s="1955"/>
      <c r="R188" s="1970">
        <f>R187+R130</f>
        <v>0</v>
      </c>
      <c r="S188" s="1974"/>
      <c r="T188" s="1970">
        <f>T187+T130</f>
        <v>0</v>
      </c>
      <c r="U188" s="1970">
        <f>U187+U130</f>
        <v>0</v>
      </c>
      <c r="V188" s="1970">
        <f>V187+V130</f>
        <v>0</v>
      </c>
      <c r="W188" s="1970">
        <f>W187+W130</f>
        <v>0</v>
      </c>
      <c r="X188" s="1971"/>
      <c r="Y188" s="1972"/>
      <c r="AC188" s="1972"/>
      <c r="AD188" s="1972"/>
      <c r="AE188" s="2042"/>
    </row>
    <row r="191" spans="1:31">
      <c r="A191" s="1913" t="s">
        <v>7115</v>
      </c>
      <c r="B191" s="1913"/>
      <c r="C191" s="1914"/>
      <c r="D191" s="1915"/>
      <c r="E191" s="1915"/>
      <c r="F191" s="1915"/>
      <c r="G191" s="1915"/>
      <c r="H191" s="1915"/>
      <c r="I191" s="1915"/>
      <c r="J191" s="1915"/>
      <c r="K191" s="1915"/>
      <c r="L191" s="1915"/>
      <c r="M191" s="1915"/>
      <c r="N191" s="1915"/>
      <c r="O191" s="1915"/>
    </row>
    <row r="192" spans="1:31">
      <c r="A192" s="1917">
        <v>1</v>
      </c>
      <c r="B192" s="1914" t="s">
        <v>7253</v>
      </c>
      <c r="C192" s="1914"/>
      <c r="D192" s="1915"/>
      <c r="E192" s="1915"/>
      <c r="F192" s="1915"/>
      <c r="G192" s="1915"/>
      <c r="H192" s="1915"/>
      <c r="I192" s="1915"/>
      <c r="J192" s="1915"/>
      <c r="K192" s="1915"/>
      <c r="L192" s="1915"/>
      <c r="M192" s="1915"/>
      <c r="N192" s="1915"/>
      <c r="O192" s="1915"/>
    </row>
    <row r="193" spans="1:15">
      <c r="A193" s="1913" t="s">
        <v>491</v>
      </c>
      <c r="B193" s="1914" t="s">
        <v>7238</v>
      </c>
      <c r="C193" s="1914"/>
      <c r="D193" s="1915"/>
      <c r="E193" s="1915"/>
      <c r="F193" s="1915"/>
      <c r="G193" s="1915"/>
      <c r="H193" s="1915"/>
      <c r="I193" s="1915"/>
      <c r="J193" s="1915"/>
      <c r="K193" s="1915"/>
      <c r="L193" s="1915"/>
      <c r="M193" s="1915"/>
      <c r="N193" s="1915"/>
      <c r="O193" s="1915"/>
    </row>
    <row r="194" spans="1:15">
      <c r="A194" s="1917">
        <v>3</v>
      </c>
      <c r="B194" s="2043" t="s">
        <v>7254</v>
      </c>
      <c r="C194" s="1914"/>
      <c r="D194" s="1915"/>
      <c r="E194" s="1915"/>
      <c r="F194" s="1915"/>
      <c r="G194" s="1915"/>
      <c r="H194" s="1915"/>
      <c r="I194" s="1915"/>
      <c r="J194" s="1915"/>
      <c r="K194" s="1915"/>
      <c r="L194" s="1915"/>
      <c r="M194" s="1915"/>
      <c r="N194" s="1915"/>
      <c r="O194" s="1915"/>
    </row>
    <row r="195" spans="1:15">
      <c r="A195" s="1913"/>
      <c r="B195" s="49" t="s">
        <v>7255</v>
      </c>
      <c r="C195" s="1914"/>
      <c r="D195" s="1915"/>
      <c r="E195" s="1915"/>
      <c r="F195" s="1915"/>
      <c r="G195" s="1915"/>
      <c r="H195" s="1915"/>
      <c r="I195" s="1915"/>
      <c r="J195" s="1915"/>
      <c r="K195" s="1915"/>
      <c r="L195" s="1915"/>
      <c r="M195" s="1915"/>
      <c r="N195" s="1915"/>
      <c r="O195" s="1915"/>
    </row>
    <row r="196" spans="1:15">
      <c r="A196" s="1917"/>
      <c r="B196" s="49" t="s">
        <v>7256</v>
      </c>
      <c r="C196" s="1914"/>
      <c r="D196" s="1915"/>
      <c r="E196" s="1915"/>
      <c r="F196" s="1915"/>
      <c r="G196" s="1915"/>
      <c r="H196" s="1915"/>
      <c r="I196" s="1915"/>
      <c r="J196" s="1915"/>
      <c r="K196" s="1915"/>
      <c r="L196" s="1915"/>
      <c r="M196" s="1915"/>
      <c r="N196" s="1915"/>
      <c r="O196" s="1915"/>
    </row>
    <row r="197" spans="1:15">
      <c r="A197" s="1913"/>
      <c r="B197" s="49" t="s">
        <v>7257</v>
      </c>
      <c r="C197" s="1914"/>
      <c r="D197" s="1915"/>
      <c r="E197" s="1915"/>
      <c r="F197" s="1915"/>
      <c r="G197" s="1915"/>
      <c r="H197" s="1915"/>
      <c r="I197" s="1915"/>
      <c r="J197" s="1915"/>
      <c r="K197" s="1915"/>
      <c r="L197" s="1915"/>
      <c r="M197" s="1915"/>
      <c r="N197" s="1915"/>
      <c r="O197" s="1915"/>
    </row>
    <row r="198" spans="1:15">
      <c r="A198" s="1917">
        <v>4</v>
      </c>
      <c r="B198" s="1722" t="s">
        <v>7258</v>
      </c>
      <c r="C198" s="1722"/>
      <c r="D198" s="1722"/>
      <c r="E198" s="1722"/>
      <c r="F198" s="1722"/>
      <c r="G198" s="1722"/>
      <c r="H198" s="1722"/>
      <c r="I198" s="1722"/>
      <c r="J198" s="1722"/>
      <c r="K198" s="1722"/>
      <c r="L198" s="1722"/>
      <c r="M198" s="1722"/>
      <c r="N198" s="1722"/>
      <c r="O198" s="1722"/>
    </row>
    <row r="199" spans="1:15">
      <c r="A199" s="1913">
        <v>5</v>
      </c>
      <c r="B199" s="1722" t="s">
        <v>7221</v>
      </c>
      <c r="C199" s="1722"/>
      <c r="D199" s="1722"/>
      <c r="E199" s="1722"/>
      <c r="F199" s="1722"/>
      <c r="G199" s="1722"/>
      <c r="H199" s="1722"/>
      <c r="I199" s="1722"/>
      <c r="J199" s="1722"/>
      <c r="K199" s="1722"/>
      <c r="L199" s="1722"/>
      <c r="M199" s="1722"/>
      <c r="N199" s="1722"/>
      <c r="O199" s="1722"/>
    </row>
    <row r="200" spans="1:15">
      <c r="A200" s="1917" t="s">
        <v>486</v>
      </c>
      <c r="B200" s="1914" t="s">
        <v>7259</v>
      </c>
      <c r="C200" s="1914"/>
      <c r="D200" s="1915"/>
      <c r="E200" s="1915"/>
      <c r="F200" s="1915"/>
      <c r="G200" s="1915"/>
      <c r="H200" s="1915"/>
      <c r="I200" s="1915"/>
      <c r="J200" s="1915"/>
      <c r="K200" s="1915"/>
      <c r="L200" s="1915"/>
      <c r="M200" s="1915"/>
      <c r="N200" s="1915"/>
      <c r="O200" s="1915"/>
    </row>
    <row r="201" spans="1:15">
      <c r="A201" s="1913">
        <v>7</v>
      </c>
      <c r="B201" s="1914" t="s">
        <v>7260</v>
      </c>
      <c r="C201" s="1914"/>
      <c r="D201" s="1915"/>
      <c r="E201" s="1915"/>
      <c r="F201" s="1915"/>
      <c r="G201" s="1915"/>
      <c r="H201" s="1915"/>
      <c r="I201" s="1915"/>
      <c r="J201" s="1915"/>
      <c r="K201" s="1915"/>
      <c r="L201" s="1915"/>
      <c r="M201" s="1915"/>
      <c r="N201" s="1915"/>
      <c r="O201" s="1915"/>
    </row>
    <row r="202" spans="1:15">
      <c r="A202" s="1917"/>
      <c r="B202" s="49"/>
      <c r="C202" s="1914"/>
      <c r="D202" s="1915"/>
      <c r="E202" s="1915"/>
      <c r="F202" s="1915"/>
      <c r="G202" s="1915"/>
      <c r="H202" s="1915"/>
      <c r="I202" s="1915"/>
      <c r="J202" s="1915"/>
      <c r="K202" s="1915"/>
      <c r="L202" s="1915"/>
      <c r="M202" s="1915"/>
      <c r="N202" s="1915"/>
      <c r="O202" s="1915"/>
    </row>
    <row r="203" spans="1:15">
      <c r="A203" s="1913"/>
      <c r="B203" s="49"/>
      <c r="C203" s="80"/>
      <c r="D203" s="1915"/>
      <c r="E203" s="1915"/>
      <c r="F203" s="1915"/>
      <c r="G203" s="1915"/>
      <c r="H203" s="1915"/>
      <c r="I203" s="1915"/>
      <c r="J203" s="1915"/>
      <c r="K203" s="1915"/>
      <c r="L203" s="1915"/>
      <c r="M203" s="1915"/>
      <c r="N203" s="1915"/>
      <c r="O203" s="1915"/>
    </row>
    <row r="204" spans="1:15">
      <c r="A204" s="1917"/>
      <c r="B204" s="49"/>
      <c r="C204" s="1914"/>
      <c r="D204" s="1915"/>
      <c r="E204" s="1915"/>
      <c r="F204" s="1915"/>
      <c r="G204" s="1915"/>
      <c r="H204" s="1915"/>
      <c r="I204" s="1915"/>
      <c r="J204" s="1915"/>
      <c r="K204" s="1915"/>
      <c r="L204" s="1915"/>
      <c r="M204" s="1915"/>
      <c r="N204" s="1915"/>
      <c r="O204" s="1915"/>
    </row>
    <row r="205" spans="1:15">
      <c r="A205" s="1917"/>
      <c r="B205" s="49"/>
      <c r="C205" s="1914"/>
      <c r="D205" s="1915"/>
      <c r="E205" s="1915"/>
      <c r="F205" s="1915"/>
      <c r="G205" s="1915"/>
      <c r="H205" s="1915"/>
      <c r="I205" s="1915"/>
      <c r="J205" s="1915"/>
      <c r="K205" s="1915"/>
      <c r="L205" s="1915"/>
      <c r="M205" s="1915"/>
      <c r="N205" s="1915"/>
      <c r="O205" s="1915"/>
    </row>
    <row r="206" spans="1:15">
      <c r="A206" s="1917"/>
      <c r="B206" s="49"/>
      <c r="C206" s="1914"/>
      <c r="D206" s="1915"/>
      <c r="E206" s="1915"/>
      <c r="F206" s="1915"/>
      <c r="G206" s="1915"/>
      <c r="H206" s="1915"/>
      <c r="I206" s="1915"/>
      <c r="J206" s="1915"/>
      <c r="K206" s="1915"/>
      <c r="L206" s="1915"/>
      <c r="M206" s="1915"/>
      <c r="N206" s="1915"/>
      <c r="O206" s="1915"/>
    </row>
    <row r="207" spans="1:15">
      <c r="A207" s="1913"/>
      <c r="B207" s="49"/>
      <c r="C207" s="1915"/>
      <c r="D207" s="1918"/>
      <c r="E207" s="1920"/>
      <c r="F207" s="1918"/>
      <c r="G207" s="1918"/>
      <c r="H207" s="1918"/>
      <c r="I207" s="1918"/>
      <c r="J207" s="1916"/>
      <c r="K207" s="1916"/>
      <c r="L207" s="1918"/>
      <c r="M207" s="1918"/>
      <c r="N207" s="1916"/>
      <c r="O207" s="1916"/>
    </row>
    <row r="208" spans="1:15">
      <c r="A208" s="1917"/>
      <c r="B208" s="1913"/>
      <c r="C208" s="1914"/>
      <c r="D208" s="1915"/>
      <c r="E208" s="1915"/>
      <c r="F208" s="1915"/>
      <c r="G208" s="1915"/>
      <c r="H208" s="1915"/>
      <c r="I208" s="1915"/>
      <c r="J208" s="1915"/>
      <c r="K208" s="1915"/>
      <c r="L208" s="1915"/>
      <c r="M208" s="1915"/>
      <c r="N208" s="1915"/>
      <c r="O208" s="1915"/>
    </row>
    <row r="209" spans="1:15">
      <c r="A209" s="1917"/>
      <c r="B209" s="1913"/>
      <c r="C209" s="1914"/>
      <c r="D209" s="1915"/>
      <c r="E209" s="1915"/>
      <c r="F209" s="1915"/>
      <c r="G209" s="1915"/>
      <c r="H209" s="1915"/>
      <c r="I209" s="1915"/>
      <c r="J209" s="1915"/>
      <c r="K209" s="1915"/>
      <c r="L209" s="1915"/>
      <c r="M209" s="1915"/>
      <c r="N209" s="1915"/>
      <c r="O209" s="1915"/>
    </row>
    <row r="210" spans="1:15">
      <c r="A210" s="1913"/>
      <c r="B210" s="1913"/>
      <c r="C210" s="1914"/>
      <c r="D210" s="1915"/>
      <c r="E210" s="1915"/>
      <c r="F210" s="1915"/>
      <c r="G210" s="1915"/>
      <c r="H210" s="1915"/>
      <c r="I210" s="1915"/>
      <c r="J210" s="1915"/>
      <c r="K210" s="1915"/>
      <c r="L210" s="1915"/>
      <c r="M210" s="1915"/>
      <c r="N210" s="1915"/>
      <c r="O210" s="1915"/>
    </row>
    <row r="211" spans="1:15">
      <c r="A211" s="1917"/>
      <c r="B211" s="1913"/>
      <c r="C211" s="1914"/>
      <c r="D211" s="1915"/>
      <c r="E211" s="1915"/>
      <c r="F211" s="1915"/>
      <c r="G211" s="1915"/>
      <c r="H211" s="1915"/>
      <c r="I211" s="1915"/>
      <c r="J211" s="1915"/>
      <c r="K211" s="1915"/>
      <c r="L211" s="1915"/>
      <c r="M211" s="1915"/>
      <c r="N211" s="1915"/>
      <c r="O211" s="1915"/>
    </row>
    <row r="212" spans="1:15">
      <c r="A212" s="1913"/>
      <c r="B212" s="1913"/>
      <c r="C212" s="1915"/>
      <c r="D212" s="1915"/>
      <c r="E212" s="1915"/>
      <c r="F212" s="1915"/>
      <c r="G212" s="1915"/>
      <c r="H212" s="1915"/>
      <c r="I212" s="1915"/>
      <c r="J212" s="1915"/>
      <c r="K212" s="1915"/>
      <c r="L212" s="1919"/>
      <c r="M212" s="1919"/>
      <c r="N212" s="1915"/>
      <c r="O212" s="1915"/>
    </row>
    <row r="213" spans="1:15">
      <c r="A213" s="1917"/>
      <c r="B213" s="1913"/>
      <c r="D213" s="1915"/>
      <c r="E213" s="1915"/>
      <c r="F213" s="1915"/>
      <c r="G213" s="1915"/>
      <c r="H213" s="1915"/>
      <c r="I213" s="1915"/>
      <c r="J213" s="1915"/>
      <c r="K213" s="1915"/>
      <c r="L213" s="1919"/>
      <c r="M213" s="1919"/>
      <c r="N213" s="1915"/>
      <c r="O213" s="1915"/>
    </row>
    <row r="214" spans="1:15">
      <c r="A214" s="1917"/>
      <c r="B214" s="1913"/>
      <c r="C214" s="1915"/>
      <c r="D214" s="1919"/>
      <c r="E214" s="1919"/>
      <c r="F214" s="1919"/>
      <c r="G214" s="1919"/>
      <c r="H214" s="1919"/>
      <c r="I214" s="1919"/>
      <c r="J214" s="1919"/>
      <c r="K214" s="1919"/>
      <c r="L214" s="1916"/>
      <c r="M214" s="1916"/>
      <c r="N214" s="1919"/>
      <c r="O214" s="1919"/>
    </row>
    <row r="215" spans="1:15">
      <c r="A215" s="1913"/>
      <c r="B215" s="1913"/>
      <c r="C215" s="1914"/>
      <c r="D215" s="1919"/>
      <c r="E215" s="1919"/>
      <c r="F215" s="1919"/>
      <c r="G215" s="1919"/>
      <c r="H215" s="1919"/>
      <c r="I215" s="1919"/>
      <c r="J215" s="1919"/>
      <c r="K215" s="1919"/>
      <c r="L215" s="1918"/>
      <c r="M215" s="1918"/>
      <c r="N215" s="1919"/>
      <c r="O215" s="1919"/>
    </row>
    <row r="216" spans="1:15">
      <c r="A216" s="1917"/>
      <c r="B216" s="1913"/>
      <c r="C216" s="1915"/>
      <c r="D216" s="1918"/>
      <c r="E216" s="1920"/>
      <c r="F216" s="1918"/>
      <c r="G216" s="1918"/>
      <c r="H216" s="1918"/>
      <c r="I216" s="1918"/>
      <c r="J216" s="1918"/>
      <c r="K216" s="1918"/>
      <c r="L216" s="1918"/>
      <c r="M216" s="1918"/>
      <c r="N216" s="1918"/>
      <c r="O216" s="1918"/>
    </row>
  </sheetData>
  <mergeCells count="5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 ref="D32:D41"/>
    <mergeCell ref="D43:D52"/>
    <mergeCell ref="C109:C129"/>
    <mergeCell ref="D109:D114"/>
    <mergeCell ref="D116:D121"/>
    <mergeCell ref="D123:D128"/>
    <mergeCell ref="C76:C108"/>
    <mergeCell ref="D76:D85"/>
    <mergeCell ref="D87:D96"/>
    <mergeCell ref="D98:D107"/>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A3:A5"/>
    <mergeCell ref="B3:B4"/>
    <mergeCell ref="C3:D4"/>
    <mergeCell ref="E3:I3"/>
    <mergeCell ref="C5:D5"/>
    <mergeCell ref="AA3:AA4"/>
    <mergeCell ref="AB3:AB4"/>
    <mergeCell ref="K3:K4"/>
    <mergeCell ref="L3:L4"/>
    <mergeCell ref="R3:R4"/>
    <mergeCell ref="S3:S4"/>
    <mergeCell ref="X3:X4"/>
    <mergeCell ref="M3:M4"/>
    <mergeCell ref="N3:N4"/>
    <mergeCell ref="O3:O4"/>
    <mergeCell ref="P3:P4"/>
  </mergeCells>
  <phoneticPr fontId="28" type="noConversion"/>
  <printOptions horizontalCentered="1"/>
  <pageMargins left="0.39370078740157483" right="0.39370078740157483" top="0.39370078740157483" bottom="0.39370078740157483" header="0.19685039370078741" footer="0.19685039370078741"/>
  <pageSetup paperSize="9" scale="27" orientation="portrait"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70" zoomScaleNormal="70" workbookViewId="0">
      <pane xSplit="4" ySplit="5" topLeftCell="E132"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3.5"/>
  <cols>
    <col min="1" max="1" width="5.125" style="1843" customWidth="1"/>
    <col min="2" max="3" width="9.625" style="1843" customWidth="1"/>
    <col min="4" max="5" width="9" style="1843"/>
    <col min="6" max="6" width="14" style="1843" customWidth="1"/>
    <col min="7" max="8" width="9" style="1843"/>
    <col min="9" max="9" width="7.625" style="1843" customWidth="1"/>
    <col min="10" max="10" width="11.375" style="1843" customWidth="1"/>
    <col min="11" max="13" width="9" style="1843"/>
    <col min="14" max="14" width="13.5" style="1843" customWidth="1"/>
    <col min="15" max="15" width="15" style="1843" customWidth="1"/>
    <col min="16" max="16" width="13.5" style="1843" customWidth="1"/>
    <col min="17" max="17" width="11.875" style="1843" customWidth="1"/>
    <col min="18" max="18" width="18.875" style="1843" customWidth="1"/>
    <col min="19" max="19" width="11" style="1843" customWidth="1"/>
    <col min="20" max="22" width="9" style="1843"/>
    <col min="23" max="23" width="8.375" style="1843" customWidth="1"/>
    <col min="24" max="24" width="11" style="1843" customWidth="1"/>
    <col min="25" max="25" width="14.5" style="1843" customWidth="1"/>
    <col min="26" max="16384" width="9" style="1843"/>
  </cols>
  <sheetData>
    <row r="1" spans="1:28" ht="14.25">
      <c r="A1" s="215" t="str">
        <f>表03!A1</f>
        <v xml:space="preserve"> 保險股份有限公司    年度(月)報表</v>
      </c>
      <c r="B1" s="1840"/>
      <c r="C1" s="1840"/>
      <c r="D1" s="78"/>
      <c r="E1" s="78"/>
      <c r="F1" s="1841"/>
      <c r="G1" s="78"/>
      <c r="H1" s="78"/>
      <c r="I1" s="78"/>
      <c r="J1" s="78"/>
      <c r="K1" s="78"/>
      <c r="L1" s="78"/>
      <c r="M1" s="78"/>
      <c r="N1" s="78"/>
      <c r="O1" s="78"/>
      <c r="P1" s="78"/>
      <c r="Q1" s="78"/>
      <c r="R1" s="78"/>
      <c r="S1" s="78"/>
      <c r="T1" s="78"/>
      <c r="U1" s="78"/>
      <c r="V1" s="78"/>
      <c r="W1" s="78"/>
      <c r="X1" s="78"/>
      <c r="Y1" s="1923"/>
      <c r="Z1" s="78"/>
      <c r="AA1" s="1842" t="s">
        <v>7121</v>
      </c>
    </row>
    <row r="2" spans="1:28" ht="15" thickBot="1">
      <c r="A2" s="1842" t="s">
        <v>7223</v>
      </c>
      <c r="B2" s="1842"/>
      <c r="C2" s="1842"/>
      <c r="D2" s="78"/>
      <c r="E2" s="78"/>
      <c r="F2" s="1841"/>
      <c r="G2" s="78"/>
      <c r="H2" s="78"/>
      <c r="I2" s="78"/>
      <c r="J2" s="78"/>
      <c r="K2" s="78"/>
      <c r="L2" s="78"/>
      <c r="M2" s="78"/>
      <c r="N2" s="78"/>
      <c r="O2" s="78"/>
      <c r="P2" s="78"/>
      <c r="Q2" s="78"/>
      <c r="R2" s="78"/>
      <c r="S2" s="78"/>
      <c r="T2" s="78"/>
      <c r="U2" s="78"/>
      <c r="V2" s="78"/>
      <c r="W2" s="78"/>
      <c r="X2" s="78"/>
      <c r="Y2" s="1923"/>
      <c r="Z2" s="78"/>
      <c r="AA2" s="78"/>
    </row>
    <row r="3" spans="1:28" ht="16.5" customHeight="1">
      <c r="A3" s="2749" t="s">
        <v>5990</v>
      </c>
      <c r="B3" s="2752" t="s">
        <v>7177</v>
      </c>
      <c r="C3" s="2754" t="s">
        <v>7178</v>
      </c>
      <c r="D3" s="2754"/>
      <c r="E3" s="2752" t="s">
        <v>7179</v>
      </c>
      <c r="F3" s="2752"/>
      <c r="G3" s="2752"/>
      <c r="H3" s="2752"/>
      <c r="I3" s="2752"/>
      <c r="J3" s="1924"/>
      <c r="K3" s="2752" t="s">
        <v>7181</v>
      </c>
      <c r="L3" s="2752" t="s">
        <v>7182</v>
      </c>
      <c r="M3" s="2808" t="s">
        <v>7183</v>
      </c>
      <c r="N3" s="2752" t="s">
        <v>7147</v>
      </c>
      <c r="O3" s="2752" t="s">
        <v>7224</v>
      </c>
      <c r="P3" s="2752" t="s">
        <v>7225</v>
      </c>
      <c r="Q3" s="2754" t="s">
        <v>7226</v>
      </c>
      <c r="R3" s="2754" t="s">
        <v>7227</v>
      </c>
      <c r="S3" s="2754" t="s">
        <v>7228</v>
      </c>
      <c r="T3" s="2754" t="s">
        <v>7229</v>
      </c>
      <c r="U3" s="2798"/>
      <c r="V3" s="2754" t="s">
        <v>7230</v>
      </c>
      <c r="W3" s="2798"/>
      <c r="X3" s="2752" t="s">
        <v>7189</v>
      </c>
      <c r="Y3" s="2763" t="s">
        <v>7231</v>
      </c>
      <c r="Z3" s="2752" t="s">
        <v>7191</v>
      </c>
      <c r="AA3" s="2752" t="s">
        <v>7192</v>
      </c>
      <c r="AB3" s="2757" t="s">
        <v>7193</v>
      </c>
    </row>
    <row r="4" spans="1:28" ht="31.9" customHeight="1">
      <c r="A4" s="2750"/>
      <c r="B4" s="2753"/>
      <c r="C4" s="2755"/>
      <c r="D4" s="2755"/>
      <c r="E4" s="1845" t="s">
        <v>7194</v>
      </c>
      <c r="F4" s="1845" t="s">
        <v>7195</v>
      </c>
      <c r="G4" s="1846" t="s">
        <v>7196</v>
      </c>
      <c r="H4" s="1846" t="s">
        <v>7197</v>
      </c>
      <c r="I4" s="1846" t="s">
        <v>7198</v>
      </c>
      <c r="J4" s="1846" t="s">
        <v>7232</v>
      </c>
      <c r="K4" s="2753"/>
      <c r="L4" s="2755"/>
      <c r="M4" s="2760"/>
      <c r="N4" s="2755"/>
      <c r="O4" s="2755"/>
      <c r="P4" s="2753"/>
      <c r="Q4" s="2755"/>
      <c r="R4" s="2755"/>
      <c r="S4" s="2755"/>
      <c r="T4" s="2801"/>
      <c r="U4" s="2801"/>
      <c r="V4" s="2801"/>
      <c r="W4" s="2801"/>
      <c r="X4" s="2753"/>
      <c r="Y4" s="2764"/>
      <c r="Z4" s="2753"/>
      <c r="AA4" s="2753"/>
      <c r="AB4" s="2758"/>
    </row>
    <row r="5" spans="1:28" ht="15" thickBot="1">
      <c r="A5" s="2751"/>
      <c r="B5" s="1695" t="s">
        <v>66</v>
      </c>
      <c r="C5" s="2756" t="s">
        <v>67</v>
      </c>
      <c r="D5" s="2813"/>
      <c r="E5" s="1695" t="s">
        <v>68</v>
      </c>
      <c r="F5" s="1695" t="s">
        <v>69</v>
      </c>
      <c r="G5" s="1695" t="s">
        <v>70</v>
      </c>
      <c r="H5" s="1695" t="s">
        <v>71</v>
      </c>
      <c r="I5" s="1695" t="s">
        <v>72</v>
      </c>
      <c r="J5" s="1695" t="s">
        <v>467</v>
      </c>
      <c r="K5" s="1695" t="s">
        <v>468</v>
      </c>
      <c r="L5" s="1695" t="s">
        <v>469</v>
      </c>
      <c r="M5" s="1695" t="s">
        <v>470</v>
      </c>
      <c r="N5" s="1695" t="s">
        <v>482</v>
      </c>
      <c r="O5" s="1695" t="s">
        <v>471</v>
      </c>
      <c r="P5" s="1695" t="s">
        <v>472</v>
      </c>
      <c r="Q5" s="1695" t="s">
        <v>473</v>
      </c>
      <c r="R5" s="1695" t="s">
        <v>474</v>
      </c>
      <c r="S5" s="1695" t="s">
        <v>475</v>
      </c>
      <c r="T5" s="1695" t="s">
        <v>7233</v>
      </c>
      <c r="U5" s="1695" t="s">
        <v>7234</v>
      </c>
      <c r="V5" s="1695" t="s">
        <v>7233</v>
      </c>
      <c r="W5" s="1695" t="s">
        <v>7234</v>
      </c>
      <c r="X5" s="1695" t="s">
        <v>478</v>
      </c>
      <c r="Y5" s="1695" t="s">
        <v>479</v>
      </c>
      <c r="Z5" s="1695" t="s">
        <v>487</v>
      </c>
      <c r="AA5" s="1697" t="s">
        <v>488</v>
      </c>
      <c r="AB5" s="1697" t="s">
        <v>489</v>
      </c>
    </row>
    <row r="6" spans="1:28" ht="14.25" customHeight="1">
      <c r="A6" s="1847">
        <v>1</v>
      </c>
      <c r="B6" s="2768" t="s">
        <v>7199</v>
      </c>
      <c r="C6" s="2771" t="s">
        <v>7200</v>
      </c>
      <c r="D6" s="2798" t="s">
        <v>7201</v>
      </c>
      <c r="E6" s="1848" t="s">
        <v>7202</v>
      </c>
      <c r="F6" s="1925"/>
      <c r="G6" s="1925"/>
      <c r="H6" s="1925"/>
      <c r="I6" s="1925"/>
      <c r="J6" s="1926"/>
      <c r="K6" s="1926"/>
      <c r="L6" s="1926"/>
      <c r="M6" s="1926"/>
      <c r="N6" s="1926"/>
      <c r="O6" s="1926"/>
      <c r="P6" s="1927"/>
      <c r="Q6" s="1926"/>
      <c r="R6" s="1926"/>
      <c r="S6" s="1926"/>
      <c r="T6" s="1926"/>
      <c r="U6" s="1927"/>
      <c r="V6" s="1926"/>
      <c r="W6" s="1927"/>
      <c r="X6" s="1926"/>
      <c r="Y6" s="1928"/>
      <c r="Z6" s="1929"/>
      <c r="AA6" s="1929"/>
      <c r="AB6" s="1930"/>
    </row>
    <row r="7" spans="1:28">
      <c r="A7" s="1855">
        <v>2</v>
      </c>
      <c r="B7" s="2769"/>
      <c r="C7" s="2772"/>
      <c r="D7" s="2801"/>
      <c r="E7" s="1931"/>
      <c r="F7" s="1932"/>
      <c r="G7" s="1932"/>
      <c r="H7" s="1932"/>
      <c r="I7" s="1932"/>
      <c r="J7" s="1933"/>
      <c r="K7" s="1933"/>
      <c r="L7" s="1933"/>
      <c r="M7" s="1933"/>
      <c r="N7" s="1933"/>
      <c r="O7" s="1933"/>
      <c r="P7" s="1934"/>
      <c r="Q7" s="1933"/>
      <c r="R7" s="1933"/>
      <c r="S7" s="1933"/>
      <c r="T7" s="1933"/>
      <c r="U7" s="1934"/>
      <c r="V7" s="1933"/>
      <c r="W7" s="1934"/>
      <c r="X7" s="1933"/>
      <c r="Y7" s="1935"/>
      <c r="Z7" s="1936"/>
      <c r="AA7" s="1936"/>
      <c r="AB7" s="1937"/>
    </row>
    <row r="8" spans="1:28">
      <c r="A8" s="1855">
        <v>3</v>
      </c>
      <c r="B8" s="2769"/>
      <c r="C8" s="2772"/>
      <c r="D8" s="2801"/>
      <c r="E8" s="1931"/>
      <c r="F8" s="1932"/>
      <c r="G8" s="1932"/>
      <c r="H8" s="1932"/>
      <c r="I8" s="1932"/>
      <c r="J8" s="1933"/>
      <c r="K8" s="1933"/>
      <c r="L8" s="1933"/>
      <c r="M8" s="1933"/>
      <c r="N8" s="1933"/>
      <c r="O8" s="1933"/>
      <c r="P8" s="1934"/>
      <c r="Q8" s="1933"/>
      <c r="R8" s="1933"/>
      <c r="S8" s="1933"/>
      <c r="T8" s="1933"/>
      <c r="U8" s="1934"/>
      <c r="V8" s="1933"/>
      <c r="W8" s="1934"/>
      <c r="X8" s="1933"/>
      <c r="Y8" s="1935"/>
      <c r="Z8" s="1936"/>
      <c r="AA8" s="1936"/>
      <c r="AB8" s="1937"/>
    </row>
    <row r="9" spans="1:28">
      <c r="A9" s="1855">
        <v>4</v>
      </c>
      <c r="B9" s="2769"/>
      <c r="C9" s="2772"/>
      <c r="D9" s="2801"/>
      <c r="E9" s="1931"/>
      <c r="F9" s="1932"/>
      <c r="G9" s="1932"/>
      <c r="H9" s="1932"/>
      <c r="I9" s="1932"/>
      <c r="J9" s="1933"/>
      <c r="K9" s="1933"/>
      <c r="L9" s="1933"/>
      <c r="M9" s="1933"/>
      <c r="N9" s="1933"/>
      <c r="O9" s="1933"/>
      <c r="P9" s="1934"/>
      <c r="Q9" s="1933"/>
      <c r="R9" s="1933"/>
      <c r="S9" s="1933"/>
      <c r="T9" s="1933"/>
      <c r="U9" s="1934"/>
      <c r="V9" s="1933"/>
      <c r="W9" s="1934"/>
      <c r="X9" s="1933"/>
      <c r="Y9" s="1935"/>
      <c r="Z9" s="1936"/>
      <c r="AA9" s="1936"/>
      <c r="AB9" s="1937"/>
    </row>
    <row r="10" spans="1:28">
      <c r="A10" s="1855">
        <v>5</v>
      </c>
      <c r="B10" s="2769"/>
      <c r="C10" s="2772"/>
      <c r="D10" s="2801"/>
      <c r="E10" s="1931"/>
      <c r="F10" s="1932"/>
      <c r="G10" s="1932"/>
      <c r="H10" s="1932"/>
      <c r="I10" s="1932"/>
      <c r="J10" s="1933"/>
      <c r="K10" s="1933"/>
      <c r="L10" s="1933"/>
      <c r="M10" s="1933"/>
      <c r="N10" s="1933"/>
      <c r="O10" s="1933"/>
      <c r="P10" s="1934"/>
      <c r="Q10" s="1933"/>
      <c r="R10" s="1933"/>
      <c r="S10" s="1933"/>
      <c r="T10" s="1933"/>
      <c r="U10" s="1934"/>
      <c r="V10" s="1933"/>
      <c r="W10" s="1934"/>
      <c r="X10" s="1933"/>
      <c r="Y10" s="1935"/>
      <c r="Z10" s="1936"/>
      <c r="AA10" s="1936"/>
      <c r="AB10" s="1937"/>
    </row>
    <row r="11" spans="1:28">
      <c r="A11" s="1855">
        <v>6</v>
      </c>
      <c r="B11" s="2769"/>
      <c r="C11" s="2772"/>
      <c r="D11" s="2801"/>
      <c r="E11" s="1931"/>
      <c r="F11" s="1932"/>
      <c r="G11" s="1932"/>
      <c r="H11" s="1932"/>
      <c r="I11" s="1932"/>
      <c r="J11" s="1933"/>
      <c r="K11" s="1933"/>
      <c r="L11" s="1933"/>
      <c r="M11" s="1933"/>
      <c r="N11" s="1933"/>
      <c r="O11" s="1933"/>
      <c r="P11" s="1934"/>
      <c r="Q11" s="1933"/>
      <c r="R11" s="1933"/>
      <c r="S11" s="1933"/>
      <c r="T11" s="1933"/>
      <c r="U11" s="1934"/>
      <c r="V11" s="1933"/>
      <c r="W11" s="1934"/>
      <c r="X11" s="1933"/>
      <c r="Y11" s="1935"/>
      <c r="Z11" s="1936"/>
      <c r="AA11" s="1936"/>
      <c r="AB11" s="1937"/>
    </row>
    <row r="12" spans="1:28">
      <c r="A12" s="1855">
        <v>7</v>
      </c>
      <c r="B12" s="2769"/>
      <c r="C12" s="2772"/>
      <c r="D12" s="2801"/>
      <c r="E12" s="1931"/>
      <c r="F12" s="1932"/>
      <c r="G12" s="1932"/>
      <c r="H12" s="1932"/>
      <c r="I12" s="1932"/>
      <c r="J12" s="1933"/>
      <c r="K12" s="1933"/>
      <c r="L12" s="1933"/>
      <c r="M12" s="1933"/>
      <c r="N12" s="1933"/>
      <c r="O12" s="1933"/>
      <c r="P12" s="1934"/>
      <c r="Q12" s="1933"/>
      <c r="R12" s="1933"/>
      <c r="S12" s="1933"/>
      <c r="T12" s="1933"/>
      <c r="U12" s="1934"/>
      <c r="V12" s="1933"/>
      <c r="W12" s="1934"/>
      <c r="X12" s="1933"/>
      <c r="Y12" s="1935"/>
      <c r="Z12" s="1936"/>
      <c r="AA12" s="1936"/>
      <c r="AB12" s="1937"/>
    </row>
    <row r="13" spans="1:28">
      <c r="A13" s="1855">
        <v>8</v>
      </c>
      <c r="B13" s="2769"/>
      <c r="C13" s="2772"/>
      <c r="D13" s="2801"/>
      <c r="E13" s="1931"/>
      <c r="F13" s="1932"/>
      <c r="G13" s="1932"/>
      <c r="H13" s="1932"/>
      <c r="I13" s="1932"/>
      <c r="J13" s="1933"/>
      <c r="K13" s="1933"/>
      <c r="L13" s="1933"/>
      <c r="M13" s="1933"/>
      <c r="N13" s="1933"/>
      <c r="O13" s="1933"/>
      <c r="P13" s="1934"/>
      <c r="Q13" s="1933"/>
      <c r="R13" s="1933"/>
      <c r="S13" s="1933"/>
      <c r="T13" s="1933"/>
      <c r="U13" s="1934"/>
      <c r="V13" s="1933"/>
      <c r="W13" s="1934"/>
      <c r="X13" s="1933"/>
      <c r="Y13" s="1935"/>
      <c r="Z13" s="1936"/>
      <c r="AA13" s="1936"/>
      <c r="AB13" s="1937"/>
    </row>
    <row r="14" spans="1:28">
      <c r="A14" s="1855">
        <v>9</v>
      </c>
      <c r="B14" s="2769"/>
      <c r="C14" s="2772"/>
      <c r="D14" s="2801"/>
      <c r="E14" s="1931"/>
      <c r="F14" s="1932"/>
      <c r="G14" s="1932"/>
      <c r="H14" s="1932"/>
      <c r="I14" s="1932"/>
      <c r="J14" s="1933"/>
      <c r="K14" s="1933"/>
      <c r="L14" s="1933"/>
      <c r="M14" s="1933"/>
      <c r="N14" s="1933"/>
      <c r="O14" s="1933"/>
      <c r="P14" s="1934"/>
      <c r="Q14" s="1933"/>
      <c r="R14" s="1933"/>
      <c r="S14" s="1933"/>
      <c r="T14" s="1933"/>
      <c r="U14" s="1934"/>
      <c r="V14" s="1933"/>
      <c r="W14" s="1934"/>
      <c r="X14" s="1933"/>
      <c r="Y14" s="1935"/>
      <c r="Z14" s="1936"/>
      <c r="AA14" s="1936"/>
      <c r="AB14" s="1937"/>
    </row>
    <row r="15" spans="1:28">
      <c r="A15" s="1855">
        <v>10</v>
      </c>
      <c r="B15" s="2769"/>
      <c r="C15" s="2772"/>
      <c r="D15" s="2801"/>
      <c r="E15" s="1931"/>
      <c r="F15" s="1932"/>
      <c r="G15" s="1932"/>
      <c r="H15" s="1932"/>
      <c r="I15" s="1932"/>
      <c r="J15" s="1933"/>
      <c r="K15" s="1933"/>
      <c r="L15" s="1933"/>
      <c r="M15" s="1933"/>
      <c r="N15" s="1933"/>
      <c r="O15" s="1933"/>
      <c r="P15" s="1934"/>
      <c r="Q15" s="1933"/>
      <c r="R15" s="1933"/>
      <c r="S15" s="1933"/>
      <c r="T15" s="1933"/>
      <c r="U15" s="1934"/>
      <c r="V15" s="1933"/>
      <c r="W15" s="1934"/>
      <c r="X15" s="1933"/>
      <c r="Y15" s="1935"/>
      <c r="Z15" s="1936"/>
      <c r="AA15" s="1936"/>
      <c r="AB15" s="1937"/>
    </row>
    <row r="16" spans="1:28">
      <c r="A16" s="1855">
        <v>11</v>
      </c>
      <c r="B16" s="2769"/>
      <c r="C16" s="2772"/>
      <c r="D16" s="2801"/>
      <c r="E16" s="1931"/>
      <c r="F16" s="1932"/>
      <c r="G16" s="1932"/>
      <c r="H16" s="1932"/>
      <c r="I16" s="1932"/>
      <c r="J16" s="1933"/>
      <c r="K16" s="1933"/>
      <c r="L16" s="1933"/>
      <c r="M16" s="1933"/>
      <c r="N16" s="1933"/>
      <c r="O16" s="1933"/>
      <c r="P16" s="1934"/>
      <c r="Q16" s="1933"/>
      <c r="R16" s="1933"/>
      <c r="S16" s="1933"/>
      <c r="T16" s="1933"/>
      <c r="U16" s="1934"/>
      <c r="V16" s="1933"/>
      <c r="W16" s="1934"/>
      <c r="X16" s="1933"/>
      <c r="Y16" s="1935"/>
      <c r="Z16" s="1936"/>
      <c r="AA16" s="1936"/>
      <c r="AB16" s="1937"/>
    </row>
    <row r="17" spans="1:28">
      <c r="A17" s="1855">
        <v>12</v>
      </c>
      <c r="B17" s="2769"/>
      <c r="C17" s="2772"/>
      <c r="D17" s="2801"/>
      <c r="E17" s="1931"/>
      <c r="F17" s="1932"/>
      <c r="G17" s="1932"/>
      <c r="H17" s="1932"/>
      <c r="I17" s="1932"/>
      <c r="J17" s="1933"/>
      <c r="K17" s="1933"/>
      <c r="L17" s="1933"/>
      <c r="M17" s="1933"/>
      <c r="N17" s="1933"/>
      <c r="O17" s="1933"/>
      <c r="P17" s="1934"/>
      <c r="Q17" s="1933"/>
      <c r="R17" s="1933"/>
      <c r="S17" s="1933"/>
      <c r="T17" s="1933"/>
      <c r="U17" s="1934"/>
      <c r="V17" s="1933"/>
      <c r="W17" s="1934"/>
      <c r="X17" s="1933"/>
      <c r="Y17" s="1935"/>
      <c r="Z17" s="1936"/>
      <c r="AA17" s="1936"/>
      <c r="AB17" s="1937"/>
    </row>
    <row r="18" spans="1:28" ht="14.25">
      <c r="A18" s="1855">
        <v>13</v>
      </c>
      <c r="B18" s="2769"/>
      <c r="C18" s="2772"/>
      <c r="D18" s="1873" t="s">
        <v>5859</v>
      </c>
      <c r="E18" s="1938"/>
      <c r="F18" s="1939"/>
      <c r="G18" s="1939"/>
      <c r="H18" s="1939"/>
      <c r="I18" s="1939"/>
      <c r="J18" s="1940"/>
      <c r="K18" s="1940"/>
      <c r="L18" s="1940"/>
      <c r="M18" s="1933">
        <f>SUM(M6:M17)</f>
        <v>0</v>
      </c>
      <c r="N18" s="1933">
        <f>SUM(N6:N17)</f>
        <v>0</v>
      </c>
      <c r="O18" s="1933">
        <f>SUM(O6:O17)</f>
        <v>0</v>
      </c>
      <c r="P18" s="1933">
        <f>SUM(P6:P17)</f>
        <v>0</v>
      </c>
      <c r="Q18" s="1940"/>
      <c r="R18" s="1933">
        <f>SUM(R6:R17)</f>
        <v>0</v>
      </c>
      <c r="S18" s="1940"/>
      <c r="T18" s="1933">
        <f>SUM(T6:T17)</f>
        <v>0</v>
      </c>
      <c r="U18" s="1933">
        <f>SUM(U6:U17)</f>
        <v>0</v>
      </c>
      <c r="V18" s="1933">
        <f>SUM(V6:V17)</f>
        <v>0</v>
      </c>
      <c r="W18" s="1933">
        <f>SUM(W6:W17)</f>
        <v>0</v>
      </c>
      <c r="X18" s="1940"/>
      <c r="Y18" s="1941"/>
      <c r="Z18" s="1941"/>
      <c r="AA18" s="1941"/>
      <c r="AB18" s="1942"/>
    </row>
    <row r="19" spans="1:28" ht="13.9" customHeight="1">
      <c r="A19" s="1855">
        <v>14</v>
      </c>
      <c r="B19" s="2769"/>
      <c r="C19" s="2772"/>
      <c r="D19" s="2814" t="s">
        <v>7203</v>
      </c>
      <c r="E19" s="1931"/>
      <c r="F19" s="1932"/>
      <c r="G19" s="1932"/>
      <c r="H19" s="1932"/>
      <c r="I19" s="1932"/>
      <c r="J19" s="1933"/>
      <c r="K19" s="1933"/>
      <c r="L19" s="1933"/>
      <c r="M19" s="1933"/>
      <c r="N19" s="1933"/>
      <c r="O19" s="1933"/>
      <c r="P19" s="1934"/>
      <c r="Q19" s="1933"/>
      <c r="R19" s="1933"/>
      <c r="S19" s="1933"/>
      <c r="T19" s="1933"/>
      <c r="U19" s="1934"/>
      <c r="V19" s="1933"/>
      <c r="W19" s="1934"/>
      <c r="X19" s="1933"/>
      <c r="Y19" s="1935"/>
      <c r="Z19" s="1936"/>
      <c r="AA19" s="1936"/>
      <c r="AB19" s="1937"/>
    </row>
    <row r="20" spans="1:28">
      <c r="A20" s="1855">
        <v>15</v>
      </c>
      <c r="B20" s="2769"/>
      <c r="C20" s="2772"/>
      <c r="D20" s="2801"/>
      <c r="E20" s="1931"/>
      <c r="F20" s="1932"/>
      <c r="G20" s="1932"/>
      <c r="H20" s="1932"/>
      <c r="I20" s="1932"/>
      <c r="J20" s="1933"/>
      <c r="K20" s="1933"/>
      <c r="L20" s="1933"/>
      <c r="M20" s="1933"/>
      <c r="N20" s="1933"/>
      <c r="O20" s="1933"/>
      <c r="P20" s="1934"/>
      <c r="Q20" s="1933"/>
      <c r="R20" s="1933"/>
      <c r="S20" s="1933"/>
      <c r="T20" s="1933"/>
      <c r="U20" s="1934"/>
      <c r="V20" s="1933"/>
      <c r="W20" s="1934"/>
      <c r="X20" s="1933"/>
      <c r="Y20" s="1935"/>
      <c r="Z20" s="1936"/>
      <c r="AA20" s="1936"/>
      <c r="AB20" s="1937"/>
    </row>
    <row r="21" spans="1:28">
      <c r="A21" s="1855">
        <v>16</v>
      </c>
      <c r="B21" s="2769"/>
      <c r="C21" s="2772"/>
      <c r="D21" s="2801"/>
      <c r="E21" s="1931"/>
      <c r="F21" s="1932"/>
      <c r="G21" s="1932"/>
      <c r="H21" s="1932"/>
      <c r="I21" s="1932"/>
      <c r="J21" s="1933"/>
      <c r="K21" s="1933"/>
      <c r="L21" s="1933"/>
      <c r="M21" s="1933"/>
      <c r="N21" s="1933"/>
      <c r="O21" s="1933"/>
      <c r="P21" s="1934"/>
      <c r="Q21" s="1933"/>
      <c r="R21" s="1933"/>
      <c r="S21" s="1933"/>
      <c r="T21" s="1933"/>
      <c r="U21" s="1934"/>
      <c r="V21" s="1933"/>
      <c r="W21" s="1934"/>
      <c r="X21" s="1933"/>
      <c r="Y21" s="1935"/>
      <c r="Z21" s="1936"/>
      <c r="AA21" s="1936"/>
      <c r="AB21" s="1937"/>
    </row>
    <row r="22" spans="1:28">
      <c r="A22" s="1855">
        <v>17</v>
      </c>
      <c r="B22" s="2769"/>
      <c r="C22" s="2772"/>
      <c r="D22" s="2801"/>
      <c r="E22" s="1931"/>
      <c r="F22" s="1932"/>
      <c r="G22" s="1932"/>
      <c r="H22" s="1932"/>
      <c r="I22" s="1932"/>
      <c r="J22" s="1933"/>
      <c r="K22" s="1933"/>
      <c r="L22" s="1933"/>
      <c r="M22" s="1933"/>
      <c r="N22" s="1933"/>
      <c r="O22" s="1933"/>
      <c r="P22" s="1934"/>
      <c r="Q22" s="1933"/>
      <c r="R22" s="1933"/>
      <c r="S22" s="1933"/>
      <c r="T22" s="1933"/>
      <c r="U22" s="1934"/>
      <c r="V22" s="1933"/>
      <c r="W22" s="1934"/>
      <c r="X22" s="1933"/>
      <c r="Y22" s="1935"/>
      <c r="Z22" s="1936"/>
      <c r="AA22" s="1936"/>
      <c r="AB22" s="1937"/>
    </row>
    <row r="23" spans="1:28">
      <c r="A23" s="1855">
        <v>18</v>
      </c>
      <c r="B23" s="2769"/>
      <c r="C23" s="2772"/>
      <c r="D23" s="2801"/>
      <c r="E23" s="1931"/>
      <c r="F23" s="1932"/>
      <c r="G23" s="1932"/>
      <c r="H23" s="1932"/>
      <c r="I23" s="1932"/>
      <c r="J23" s="1933"/>
      <c r="K23" s="1933"/>
      <c r="L23" s="1933"/>
      <c r="M23" s="1933"/>
      <c r="N23" s="1933"/>
      <c r="O23" s="1933"/>
      <c r="P23" s="1934"/>
      <c r="Q23" s="1933"/>
      <c r="R23" s="1933"/>
      <c r="S23" s="1933"/>
      <c r="T23" s="1933"/>
      <c r="U23" s="1934"/>
      <c r="V23" s="1933"/>
      <c r="W23" s="1934"/>
      <c r="X23" s="1933"/>
      <c r="Y23" s="1935"/>
      <c r="Z23" s="1936"/>
      <c r="AA23" s="1936"/>
      <c r="AB23" s="1937"/>
    </row>
    <row r="24" spans="1:28">
      <c r="A24" s="1855">
        <v>19</v>
      </c>
      <c r="B24" s="2769"/>
      <c r="C24" s="2772"/>
      <c r="D24" s="2801"/>
      <c r="E24" s="1931"/>
      <c r="F24" s="1932"/>
      <c r="G24" s="1932"/>
      <c r="H24" s="1932"/>
      <c r="I24" s="1932"/>
      <c r="J24" s="1933"/>
      <c r="K24" s="1933"/>
      <c r="L24" s="1933"/>
      <c r="M24" s="1933"/>
      <c r="N24" s="1933"/>
      <c r="O24" s="1933"/>
      <c r="P24" s="1934"/>
      <c r="Q24" s="1933"/>
      <c r="R24" s="1933"/>
      <c r="S24" s="1933"/>
      <c r="T24" s="1933"/>
      <c r="U24" s="1934"/>
      <c r="V24" s="1933"/>
      <c r="W24" s="1934"/>
      <c r="X24" s="1933"/>
      <c r="Y24" s="1935"/>
      <c r="Z24" s="1936"/>
      <c r="AA24" s="1936"/>
      <c r="AB24" s="1937"/>
    </row>
    <row r="25" spans="1:28">
      <c r="A25" s="1855">
        <v>20</v>
      </c>
      <c r="B25" s="2769"/>
      <c r="C25" s="2772"/>
      <c r="D25" s="2801"/>
      <c r="E25" s="1931"/>
      <c r="F25" s="1932"/>
      <c r="G25" s="1932"/>
      <c r="H25" s="1932"/>
      <c r="I25" s="1932"/>
      <c r="J25" s="1933"/>
      <c r="K25" s="1933"/>
      <c r="L25" s="1933"/>
      <c r="M25" s="1933"/>
      <c r="N25" s="1933"/>
      <c r="O25" s="1933"/>
      <c r="P25" s="1934"/>
      <c r="Q25" s="1933"/>
      <c r="R25" s="1933"/>
      <c r="S25" s="1933"/>
      <c r="T25" s="1933"/>
      <c r="U25" s="1934"/>
      <c r="V25" s="1933"/>
      <c r="W25" s="1934"/>
      <c r="X25" s="1933"/>
      <c r="Y25" s="1935"/>
      <c r="Z25" s="1936"/>
      <c r="AA25" s="1936"/>
      <c r="AB25" s="1937"/>
    </row>
    <row r="26" spans="1:28">
      <c r="A26" s="1855">
        <v>21</v>
      </c>
      <c r="B26" s="2769"/>
      <c r="C26" s="2772"/>
      <c r="D26" s="2801"/>
      <c r="E26" s="1931"/>
      <c r="F26" s="1932"/>
      <c r="G26" s="1932"/>
      <c r="H26" s="1932"/>
      <c r="I26" s="1932"/>
      <c r="J26" s="1933"/>
      <c r="K26" s="1933"/>
      <c r="L26" s="1933"/>
      <c r="M26" s="1933"/>
      <c r="N26" s="1933"/>
      <c r="O26" s="1933"/>
      <c r="P26" s="1934"/>
      <c r="Q26" s="1933"/>
      <c r="R26" s="1933"/>
      <c r="S26" s="1933"/>
      <c r="T26" s="1933"/>
      <c r="U26" s="1934"/>
      <c r="V26" s="1933"/>
      <c r="W26" s="1934"/>
      <c r="X26" s="1933"/>
      <c r="Y26" s="1935"/>
      <c r="Z26" s="1936"/>
      <c r="AA26" s="1936"/>
      <c r="AB26" s="1937"/>
    </row>
    <row r="27" spans="1:28">
      <c r="A27" s="1855">
        <v>22</v>
      </c>
      <c r="B27" s="2769"/>
      <c r="C27" s="2772"/>
      <c r="D27" s="2801"/>
      <c r="E27" s="1931"/>
      <c r="F27" s="1932"/>
      <c r="G27" s="1932"/>
      <c r="H27" s="1932"/>
      <c r="I27" s="1932"/>
      <c r="J27" s="1933"/>
      <c r="K27" s="1933"/>
      <c r="L27" s="1933"/>
      <c r="M27" s="1933"/>
      <c r="N27" s="1933"/>
      <c r="O27" s="1933"/>
      <c r="P27" s="1934"/>
      <c r="Q27" s="1933"/>
      <c r="R27" s="1933"/>
      <c r="S27" s="1933"/>
      <c r="T27" s="1933"/>
      <c r="U27" s="1934"/>
      <c r="V27" s="1933"/>
      <c r="W27" s="1934"/>
      <c r="X27" s="1933"/>
      <c r="Y27" s="1935"/>
      <c r="Z27" s="1936"/>
      <c r="AA27" s="1936"/>
      <c r="AB27" s="1937"/>
    </row>
    <row r="28" spans="1:28">
      <c r="A28" s="1855">
        <v>23</v>
      </c>
      <c r="B28" s="2769"/>
      <c r="C28" s="2772"/>
      <c r="D28" s="2801"/>
      <c r="E28" s="1931"/>
      <c r="F28" s="1932"/>
      <c r="G28" s="1932"/>
      <c r="H28" s="1932"/>
      <c r="I28" s="1932"/>
      <c r="J28" s="1933"/>
      <c r="K28" s="1933"/>
      <c r="L28" s="1933"/>
      <c r="M28" s="1933"/>
      <c r="N28" s="1933"/>
      <c r="O28" s="1933"/>
      <c r="P28" s="1934"/>
      <c r="Q28" s="1933"/>
      <c r="R28" s="1933"/>
      <c r="S28" s="1933"/>
      <c r="T28" s="1933"/>
      <c r="U28" s="1934"/>
      <c r="V28" s="1933"/>
      <c r="W28" s="1934"/>
      <c r="X28" s="1933"/>
      <c r="Y28" s="1935"/>
      <c r="Z28" s="1936"/>
      <c r="AA28" s="1936"/>
      <c r="AB28" s="1937"/>
    </row>
    <row r="29" spans="1:28">
      <c r="A29" s="1855">
        <v>24</v>
      </c>
      <c r="B29" s="2769"/>
      <c r="C29" s="2772"/>
      <c r="D29" s="2801"/>
      <c r="E29" s="1931"/>
      <c r="F29" s="1932"/>
      <c r="G29" s="1932"/>
      <c r="H29" s="1932"/>
      <c r="I29" s="1932"/>
      <c r="J29" s="1933"/>
      <c r="K29" s="1933"/>
      <c r="L29" s="1933"/>
      <c r="M29" s="1933"/>
      <c r="N29" s="1933"/>
      <c r="O29" s="1933"/>
      <c r="P29" s="1934"/>
      <c r="Q29" s="1933"/>
      <c r="R29" s="1933"/>
      <c r="S29" s="1933"/>
      <c r="T29" s="1933"/>
      <c r="U29" s="1934"/>
      <c r="V29" s="1933"/>
      <c r="W29" s="1934"/>
      <c r="X29" s="1933"/>
      <c r="Y29" s="1935"/>
      <c r="Z29" s="1936"/>
      <c r="AA29" s="1936"/>
      <c r="AB29" s="1937"/>
    </row>
    <row r="30" spans="1:28">
      <c r="A30" s="1855">
        <v>25</v>
      </c>
      <c r="B30" s="2769"/>
      <c r="C30" s="2772"/>
      <c r="D30" s="2801"/>
      <c r="E30" s="1931"/>
      <c r="F30" s="1932"/>
      <c r="G30" s="1932"/>
      <c r="H30" s="1932"/>
      <c r="I30" s="1932"/>
      <c r="J30" s="1933"/>
      <c r="K30" s="1933"/>
      <c r="L30" s="1933"/>
      <c r="M30" s="1933"/>
      <c r="N30" s="1933"/>
      <c r="O30" s="1933"/>
      <c r="P30" s="1934"/>
      <c r="Q30" s="1933"/>
      <c r="R30" s="1933"/>
      <c r="S30" s="1933"/>
      <c r="T30" s="1933"/>
      <c r="U30" s="1934"/>
      <c r="V30" s="1933"/>
      <c r="W30" s="1934"/>
      <c r="X30" s="1933"/>
      <c r="Y30" s="1935"/>
      <c r="Z30" s="1936"/>
      <c r="AA30" s="1936"/>
      <c r="AB30" s="1937"/>
    </row>
    <row r="31" spans="1:28" ht="15" thickBot="1">
      <c r="A31" s="1855">
        <v>26</v>
      </c>
      <c r="B31" s="2769"/>
      <c r="C31" s="2773"/>
      <c r="D31" s="1867" t="s">
        <v>5859</v>
      </c>
      <c r="E31" s="1943"/>
      <c r="F31" s="1943"/>
      <c r="G31" s="1943"/>
      <c r="H31" s="1943"/>
      <c r="I31" s="1943"/>
      <c r="J31" s="1943"/>
      <c r="K31" s="1943"/>
      <c r="L31" s="1944"/>
      <c r="M31" s="1945">
        <f>SUM(M19:M30)</f>
        <v>0</v>
      </c>
      <c r="N31" s="1945">
        <f>SUM(N19:N30)</f>
        <v>0</v>
      </c>
      <c r="O31" s="1945">
        <f>SUM(O19:O30)</f>
        <v>0</v>
      </c>
      <c r="P31" s="1945">
        <f>SUM(P19:P30)</f>
        <v>0</v>
      </c>
      <c r="Q31" s="1944"/>
      <c r="R31" s="1945">
        <f>SUM(R19:R30)</f>
        <v>0</v>
      </c>
      <c r="S31" s="1940"/>
      <c r="T31" s="1945">
        <f>SUM(T19:T30)</f>
        <v>0</v>
      </c>
      <c r="U31" s="1945">
        <f>SUM(U19:U30)</f>
        <v>0</v>
      </c>
      <c r="V31" s="1945">
        <f>SUM(V19:V30)</f>
        <v>0</v>
      </c>
      <c r="W31" s="1945">
        <f>SUM(W19:W30)</f>
        <v>0</v>
      </c>
      <c r="X31" s="1944"/>
      <c r="Y31" s="1944"/>
      <c r="Z31" s="1944"/>
      <c r="AA31" s="1944"/>
      <c r="AB31" s="1942"/>
    </row>
    <row r="32" spans="1:28" ht="16.5" customHeight="1">
      <c r="A32" s="1855">
        <v>27</v>
      </c>
      <c r="B32" s="2769"/>
      <c r="C32" s="2771" t="s">
        <v>7204</v>
      </c>
      <c r="D32" s="2798" t="s">
        <v>7201</v>
      </c>
      <c r="E32" s="1946"/>
      <c r="F32" s="1925"/>
      <c r="G32" s="1925"/>
      <c r="H32" s="1925"/>
      <c r="I32" s="1925"/>
      <c r="J32" s="1926"/>
      <c r="K32" s="1926"/>
      <c r="L32" s="1926"/>
      <c r="M32" s="1926"/>
      <c r="N32" s="1926"/>
      <c r="O32" s="1926"/>
      <c r="P32" s="1927"/>
      <c r="Q32" s="1926"/>
      <c r="R32" s="1926"/>
      <c r="S32" s="1926"/>
      <c r="T32" s="1926"/>
      <c r="U32" s="1927"/>
      <c r="V32" s="1926"/>
      <c r="W32" s="1927"/>
      <c r="X32" s="1926"/>
      <c r="Y32" s="1928"/>
      <c r="Z32" s="1929"/>
      <c r="AA32" s="1929"/>
      <c r="AB32" s="1947"/>
    </row>
    <row r="33" spans="1:28">
      <c r="A33" s="1855">
        <v>28</v>
      </c>
      <c r="B33" s="2769"/>
      <c r="C33" s="2772"/>
      <c r="D33" s="2801"/>
      <c r="E33" s="1931"/>
      <c r="F33" s="1932"/>
      <c r="G33" s="1932"/>
      <c r="H33" s="1932"/>
      <c r="I33" s="1932"/>
      <c r="J33" s="1933"/>
      <c r="K33" s="1933"/>
      <c r="L33" s="1933"/>
      <c r="M33" s="1933"/>
      <c r="N33" s="1933"/>
      <c r="O33" s="1933"/>
      <c r="P33" s="1934"/>
      <c r="Q33" s="1933"/>
      <c r="R33" s="1933"/>
      <c r="S33" s="1933"/>
      <c r="T33" s="1933"/>
      <c r="U33" s="1934"/>
      <c r="V33" s="1933"/>
      <c r="W33" s="1934"/>
      <c r="X33" s="1933"/>
      <c r="Y33" s="1935"/>
      <c r="Z33" s="1936"/>
      <c r="AA33" s="1936"/>
      <c r="AB33" s="1937"/>
    </row>
    <row r="34" spans="1:28">
      <c r="A34" s="1855">
        <v>29</v>
      </c>
      <c r="B34" s="2769"/>
      <c r="C34" s="2772"/>
      <c r="D34" s="2801"/>
      <c r="E34" s="1931"/>
      <c r="F34" s="1932"/>
      <c r="G34" s="1932"/>
      <c r="H34" s="1932"/>
      <c r="I34" s="1932"/>
      <c r="J34" s="1933"/>
      <c r="K34" s="1933"/>
      <c r="L34" s="1933"/>
      <c r="M34" s="1933"/>
      <c r="N34" s="1933"/>
      <c r="O34" s="1933"/>
      <c r="P34" s="1934"/>
      <c r="Q34" s="1933"/>
      <c r="R34" s="1933"/>
      <c r="S34" s="1933"/>
      <c r="T34" s="1933"/>
      <c r="U34" s="1934"/>
      <c r="V34" s="1933"/>
      <c r="W34" s="1934"/>
      <c r="X34" s="1933"/>
      <c r="Y34" s="1935"/>
      <c r="Z34" s="1936"/>
      <c r="AA34" s="1936"/>
      <c r="AB34" s="1937"/>
    </row>
    <row r="35" spans="1:28">
      <c r="A35" s="1855">
        <v>30</v>
      </c>
      <c r="B35" s="2769"/>
      <c r="C35" s="2772"/>
      <c r="D35" s="2801"/>
      <c r="E35" s="1931"/>
      <c r="F35" s="1932"/>
      <c r="G35" s="1932"/>
      <c r="H35" s="1932"/>
      <c r="I35" s="1932"/>
      <c r="J35" s="1933"/>
      <c r="K35" s="1933"/>
      <c r="L35" s="1933"/>
      <c r="M35" s="1933"/>
      <c r="N35" s="1933"/>
      <c r="O35" s="1933"/>
      <c r="P35" s="1934"/>
      <c r="Q35" s="1933"/>
      <c r="R35" s="1933"/>
      <c r="S35" s="1933"/>
      <c r="T35" s="1933"/>
      <c r="U35" s="1934"/>
      <c r="V35" s="1933"/>
      <c r="W35" s="1934"/>
      <c r="X35" s="1933"/>
      <c r="Y35" s="1935"/>
      <c r="Z35" s="1936"/>
      <c r="AA35" s="1936"/>
      <c r="AB35" s="1937"/>
    </row>
    <row r="36" spans="1:28">
      <c r="A36" s="1855">
        <v>31</v>
      </c>
      <c r="B36" s="2769"/>
      <c r="C36" s="2772"/>
      <c r="D36" s="2801"/>
      <c r="E36" s="1931"/>
      <c r="F36" s="1932"/>
      <c r="G36" s="1932"/>
      <c r="H36" s="1932"/>
      <c r="I36" s="1932"/>
      <c r="J36" s="1933"/>
      <c r="K36" s="1933"/>
      <c r="L36" s="1933"/>
      <c r="M36" s="1933"/>
      <c r="N36" s="1933"/>
      <c r="O36" s="1933"/>
      <c r="P36" s="1934"/>
      <c r="Q36" s="1933"/>
      <c r="R36" s="1933"/>
      <c r="S36" s="1933"/>
      <c r="T36" s="1933"/>
      <c r="U36" s="1934"/>
      <c r="V36" s="1933"/>
      <c r="W36" s="1934"/>
      <c r="X36" s="1933"/>
      <c r="Y36" s="1935"/>
      <c r="Z36" s="1936"/>
      <c r="AA36" s="1936"/>
      <c r="AB36" s="1937"/>
    </row>
    <row r="37" spans="1:28">
      <c r="A37" s="1855">
        <v>32</v>
      </c>
      <c r="B37" s="2769"/>
      <c r="C37" s="2772"/>
      <c r="D37" s="2801"/>
      <c r="E37" s="1931"/>
      <c r="F37" s="1932"/>
      <c r="G37" s="1932"/>
      <c r="H37" s="1932"/>
      <c r="I37" s="1932"/>
      <c r="J37" s="1933"/>
      <c r="K37" s="1933"/>
      <c r="L37" s="1933"/>
      <c r="M37" s="1933"/>
      <c r="N37" s="1933"/>
      <c r="O37" s="1933"/>
      <c r="P37" s="1934"/>
      <c r="Q37" s="1933"/>
      <c r="R37" s="1933"/>
      <c r="S37" s="1933"/>
      <c r="T37" s="1933"/>
      <c r="U37" s="1934"/>
      <c r="V37" s="1933"/>
      <c r="W37" s="1934"/>
      <c r="X37" s="1933"/>
      <c r="Y37" s="1935"/>
      <c r="Z37" s="1936"/>
      <c r="AA37" s="1936"/>
      <c r="AB37" s="1937"/>
    </row>
    <row r="38" spans="1:28">
      <c r="A38" s="1855">
        <v>33</v>
      </c>
      <c r="B38" s="2769"/>
      <c r="C38" s="2772"/>
      <c r="D38" s="2801"/>
      <c r="E38" s="1931"/>
      <c r="F38" s="1932"/>
      <c r="G38" s="1932"/>
      <c r="H38" s="1932"/>
      <c r="I38" s="1932"/>
      <c r="J38" s="1933"/>
      <c r="K38" s="1933"/>
      <c r="L38" s="1933"/>
      <c r="M38" s="1933"/>
      <c r="N38" s="1933"/>
      <c r="O38" s="1933"/>
      <c r="P38" s="1934"/>
      <c r="Q38" s="1933"/>
      <c r="R38" s="1933"/>
      <c r="S38" s="1933"/>
      <c r="T38" s="1933"/>
      <c r="U38" s="1934"/>
      <c r="V38" s="1933"/>
      <c r="W38" s="1934"/>
      <c r="X38" s="1933"/>
      <c r="Y38" s="1935"/>
      <c r="Z38" s="1936"/>
      <c r="AA38" s="1936"/>
      <c r="AB38" s="1937"/>
    </row>
    <row r="39" spans="1:28">
      <c r="A39" s="1855">
        <v>34</v>
      </c>
      <c r="B39" s="2769"/>
      <c r="C39" s="2772"/>
      <c r="D39" s="2801"/>
      <c r="E39" s="1931"/>
      <c r="F39" s="1932"/>
      <c r="G39" s="1932"/>
      <c r="H39" s="1932"/>
      <c r="I39" s="1932"/>
      <c r="J39" s="1933"/>
      <c r="K39" s="1933"/>
      <c r="L39" s="1933"/>
      <c r="M39" s="1933"/>
      <c r="N39" s="1933"/>
      <c r="O39" s="1933"/>
      <c r="P39" s="1934"/>
      <c r="Q39" s="1933"/>
      <c r="R39" s="1933"/>
      <c r="S39" s="1933"/>
      <c r="T39" s="1933"/>
      <c r="U39" s="1934"/>
      <c r="V39" s="1933"/>
      <c r="W39" s="1934"/>
      <c r="X39" s="1933"/>
      <c r="Y39" s="1935"/>
      <c r="Z39" s="1936"/>
      <c r="AA39" s="1936"/>
      <c r="AB39" s="1937"/>
    </row>
    <row r="40" spans="1:28">
      <c r="A40" s="1855">
        <v>35</v>
      </c>
      <c r="B40" s="2769"/>
      <c r="C40" s="2772"/>
      <c r="D40" s="2801"/>
      <c r="E40" s="1931"/>
      <c r="F40" s="1932"/>
      <c r="G40" s="1932"/>
      <c r="H40" s="1932"/>
      <c r="I40" s="1932"/>
      <c r="J40" s="1933"/>
      <c r="K40" s="1933"/>
      <c r="L40" s="1933"/>
      <c r="M40" s="1933"/>
      <c r="N40" s="1933"/>
      <c r="O40" s="1933"/>
      <c r="P40" s="1934"/>
      <c r="Q40" s="1933"/>
      <c r="R40" s="1933"/>
      <c r="S40" s="1933"/>
      <c r="T40" s="1933"/>
      <c r="U40" s="1934"/>
      <c r="V40" s="1933"/>
      <c r="W40" s="1934"/>
      <c r="X40" s="1933"/>
      <c r="Y40" s="1935"/>
      <c r="Z40" s="1936"/>
      <c r="AA40" s="1936"/>
      <c r="AB40" s="1937"/>
    </row>
    <row r="41" spans="1:28">
      <c r="A41" s="1855">
        <v>36</v>
      </c>
      <c r="B41" s="2769"/>
      <c r="C41" s="2772"/>
      <c r="D41" s="2801"/>
      <c r="E41" s="1931"/>
      <c r="F41" s="1932"/>
      <c r="G41" s="1932"/>
      <c r="H41" s="1932"/>
      <c r="I41" s="1932"/>
      <c r="J41" s="1933"/>
      <c r="K41" s="1933"/>
      <c r="L41" s="1933"/>
      <c r="M41" s="1933"/>
      <c r="N41" s="1933"/>
      <c r="O41" s="1933"/>
      <c r="P41" s="1934"/>
      <c r="Q41" s="1933"/>
      <c r="R41" s="1933"/>
      <c r="S41" s="1933"/>
      <c r="T41" s="1933"/>
      <c r="U41" s="1934"/>
      <c r="V41" s="1933"/>
      <c r="W41" s="1934"/>
      <c r="X41" s="1933"/>
      <c r="Y41" s="1935"/>
      <c r="Z41" s="1936"/>
      <c r="AA41" s="1936"/>
      <c r="AB41" s="1937"/>
    </row>
    <row r="42" spans="1:28" ht="14.25">
      <c r="A42" s="1855">
        <v>37</v>
      </c>
      <c r="B42" s="2769"/>
      <c r="C42" s="2772"/>
      <c r="D42" s="1873" t="s">
        <v>5859</v>
      </c>
      <c r="E42" s="1940"/>
      <c r="F42" s="1940"/>
      <c r="G42" s="1940"/>
      <c r="H42" s="1940"/>
      <c r="I42" s="1940"/>
      <c r="J42" s="1940"/>
      <c r="K42" s="1940"/>
      <c r="L42" s="1940"/>
      <c r="M42" s="1933">
        <f>SUM(M32:M41)</f>
        <v>0</v>
      </c>
      <c r="N42" s="1933">
        <f>SUM(N32:N41)</f>
        <v>0</v>
      </c>
      <c r="O42" s="1933">
        <f>SUM(O32:O41)</f>
        <v>0</v>
      </c>
      <c r="P42" s="1933">
        <f>SUM(P32:P41)</f>
        <v>0</v>
      </c>
      <c r="Q42" s="1940"/>
      <c r="R42" s="1933">
        <f>SUM(R32:R41)</f>
        <v>0</v>
      </c>
      <c r="S42" s="1940"/>
      <c r="T42" s="1933">
        <f>SUM(T32:T41)</f>
        <v>0</v>
      </c>
      <c r="U42" s="1933">
        <f>SUM(U32:U41)</f>
        <v>0</v>
      </c>
      <c r="V42" s="1933">
        <f>SUM(V32:V41)</f>
        <v>0</v>
      </c>
      <c r="W42" s="1933">
        <f>SUM(W32:W41)</f>
        <v>0</v>
      </c>
      <c r="X42" s="1940"/>
      <c r="Y42" s="1941"/>
      <c r="Z42" s="1941"/>
      <c r="AA42" s="1941"/>
      <c r="AB42" s="1942"/>
    </row>
    <row r="43" spans="1:28" ht="13.9" customHeight="1">
      <c r="A43" s="1855">
        <v>38</v>
      </c>
      <c r="B43" s="2769"/>
      <c r="C43" s="2772"/>
      <c r="D43" s="2801" t="s">
        <v>7203</v>
      </c>
      <c r="E43" s="1931"/>
      <c r="F43" s="1932"/>
      <c r="G43" s="1932"/>
      <c r="H43" s="1932"/>
      <c r="I43" s="1932"/>
      <c r="J43" s="1933"/>
      <c r="K43" s="1933"/>
      <c r="L43" s="1933"/>
      <c r="M43" s="1933"/>
      <c r="N43" s="1933"/>
      <c r="O43" s="1933"/>
      <c r="P43" s="1934"/>
      <c r="Q43" s="1933"/>
      <c r="R43" s="1933"/>
      <c r="S43" s="1933"/>
      <c r="T43" s="1933"/>
      <c r="U43" s="1934"/>
      <c r="V43" s="1933"/>
      <c r="W43" s="1934"/>
      <c r="X43" s="1933"/>
      <c r="Y43" s="1935"/>
      <c r="Z43" s="1936"/>
      <c r="AA43" s="1936"/>
      <c r="AB43" s="1937"/>
    </row>
    <row r="44" spans="1:28">
      <c r="A44" s="1855">
        <v>39</v>
      </c>
      <c r="B44" s="2769"/>
      <c r="C44" s="2772"/>
      <c r="D44" s="2801"/>
      <c r="E44" s="1931"/>
      <c r="F44" s="1932"/>
      <c r="G44" s="1932"/>
      <c r="H44" s="1932"/>
      <c r="I44" s="1932"/>
      <c r="J44" s="1933"/>
      <c r="K44" s="1933"/>
      <c r="L44" s="1933"/>
      <c r="M44" s="1933"/>
      <c r="N44" s="1933"/>
      <c r="O44" s="1933"/>
      <c r="P44" s="1934"/>
      <c r="Q44" s="1933"/>
      <c r="R44" s="1933"/>
      <c r="S44" s="1933"/>
      <c r="T44" s="1933"/>
      <c r="U44" s="1934"/>
      <c r="V44" s="1933"/>
      <c r="W44" s="1934"/>
      <c r="X44" s="1933"/>
      <c r="Y44" s="1935"/>
      <c r="Z44" s="1936"/>
      <c r="AA44" s="1936"/>
      <c r="AB44" s="1937"/>
    </row>
    <row r="45" spans="1:28">
      <c r="A45" s="1855">
        <v>40</v>
      </c>
      <c r="B45" s="2769"/>
      <c r="C45" s="2772"/>
      <c r="D45" s="2801"/>
      <c r="E45" s="1931"/>
      <c r="F45" s="1932"/>
      <c r="G45" s="1932"/>
      <c r="H45" s="1932"/>
      <c r="I45" s="1932"/>
      <c r="J45" s="1933"/>
      <c r="K45" s="1933"/>
      <c r="L45" s="1933"/>
      <c r="M45" s="1933"/>
      <c r="N45" s="1933"/>
      <c r="O45" s="1933"/>
      <c r="P45" s="1934"/>
      <c r="Q45" s="1933"/>
      <c r="R45" s="1933"/>
      <c r="S45" s="1933"/>
      <c r="T45" s="1933"/>
      <c r="U45" s="1934"/>
      <c r="V45" s="1933"/>
      <c r="W45" s="1934"/>
      <c r="X45" s="1933"/>
      <c r="Y45" s="1935"/>
      <c r="Z45" s="1936"/>
      <c r="AA45" s="1936"/>
      <c r="AB45" s="1937"/>
    </row>
    <row r="46" spans="1:28">
      <c r="A46" s="1855">
        <v>41</v>
      </c>
      <c r="B46" s="2769"/>
      <c r="C46" s="2772"/>
      <c r="D46" s="2801"/>
      <c r="E46" s="1931"/>
      <c r="F46" s="1932"/>
      <c r="G46" s="1932"/>
      <c r="H46" s="1932"/>
      <c r="I46" s="1932"/>
      <c r="J46" s="1933"/>
      <c r="K46" s="1933"/>
      <c r="L46" s="1933"/>
      <c r="M46" s="1933"/>
      <c r="N46" s="1933"/>
      <c r="O46" s="1933"/>
      <c r="P46" s="1934"/>
      <c r="Q46" s="1933"/>
      <c r="R46" s="1933"/>
      <c r="S46" s="1933"/>
      <c r="T46" s="1933"/>
      <c r="U46" s="1934"/>
      <c r="V46" s="1933"/>
      <c r="W46" s="1934"/>
      <c r="X46" s="1933"/>
      <c r="Y46" s="1935"/>
      <c r="Z46" s="1936"/>
      <c r="AA46" s="1936"/>
      <c r="AB46" s="1937"/>
    </row>
    <row r="47" spans="1:28">
      <c r="A47" s="1855">
        <v>42</v>
      </c>
      <c r="B47" s="2769"/>
      <c r="C47" s="2772"/>
      <c r="D47" s="2801"/>
      <c r="E47" s="1931"/>
      <c r="F47" s="1932"/>
      <c r="G47" s="1932"/>
      <c r="H47" s="1932"/>
      <c r="I47" s="1932"/>
      <c r="J47" s="1933"/>
      <c r="K47" s="1933"/>
      <c r="L47" s="1933"/>
      <c r="M47" s="1933"/>
      <c r="N47" s="1933"/>
      <c r="O47" s="1933"/>
      <c r="P47" s="1934"/>
      <c r="Q47" s="1933"/>
      <c r="R47" s="1933"/>
      <c r="S47" s="1933"/>
      <c r="T47" s="1933"/>
      <c r="U47" s="1934"/>
      <c r="V47" s="1933"/>
      <c r="W47" s="1934"/>
      <c r="X47" s="1933"/>
      <c r="Y47" s="1935"/>
      <c r="Z47" s="1936"/>
      <c r="AA47" s="1936"/>
      <c r="AB47" s="1937"/>
    </row>
    <row r="48" spans="1:28">
      <c r="A48" s="1855">
        <v>43</v>
      </c>
      <c r="B48" s="2769"/>
      <c r="C48" s="2772"/>
      <c r="D48" s="2801"/>
      <c r="E48" s="1931"/>
      <c r="F48" s="1932"/>
      <c r="G48" s="1932"/>
      <c r="H48" s="1932"/>
      <c r="I48" s="1932"/>
      <c r="J48" s="1933"/>
      <c r="K48" s="1933"/>
      <c r="L48" s="1933"/>
      <c r="M48" s="1933"/>
      <c r="N48" s="1933"/>
      <c r="O48" s="1933"/>
      <c r="P48" s="1934"/>
      <c r="Q48" s="1933"/>
      <c r="R48" s="1933"/>
      <c r="S48" s="1933"/>
      <c r="T48" s="1933"/>
      <c r="U48" s="1934"/>
      <c r="V48" s="1933"/>
      <c r="W48" s="1934"/>
      <c r="X48" s="1933"/>
      <c r="Y48" s="1935"/>
      <c r="Z48" s="1936"/>
      <c r="AA48" s="1936"/>
      <c r="AB48" s="1937"/>
    </row>
    <row r="49" spans="1:28">
      <c r="A49" s="1855">
        <v>44</v>
      </c>
      <c r="B49" s="2769"/>
      <c r="C49" s="2772"/>
      <c r="D49" s="2801"/>
      <c r="E49" s="1931"/>
      <c r="F49" s="1932"/>
      <c r="G49" s="1932"/>
      <c r="H49" s="1932"/>
      <c r="I49" s="1932"/>
      <c r="J49" s="1933"/>
      <c r="K49" s="1933"/>
      <c r="L49" s="1933"/>
      <c r="M49" s="1933"/>
      <c r="N49" s="1933"/>
      <c r="O49" s="1933"/>
      <c r="P49" s="1934"/>
      <c r="Q49" s="1933"/>
      <c r="R49" s="1933"/>
      <c r="S49" s="1933"/>
      <c r="T49" s="1933"/>
      <c r="U49" s="1934"/>
      <c r="V49" s="1933"/>
      <c r="W49" s="1934"/>
      <c r="X49" s="1933"/>
      <c r="Y49" s="1935"/>
      <c r="Z49" s="1936"/>
      <c r="AA49" s="1936"/>
      <c r="AB49" s="1937"/>
    </row>
    <row r="50" spans="1:28">
      <c r="A50" s="1855">
        <v>45</v>
      </c>
      <c r="B50" s="2769"/>
      <c r="C50" s="2772"/>
      <c r="D50" s="2801"/>
      <c r="E50" s="1931"/>
      <c r="F50" s="1932"/>
      <c r="G50" s="1932"/>
      <c r="H50" s="1932"/>
      <c r="I50" s="1932"/>
      <c r="J50" s="1933"/>
      <c r="K50" s="1933"/>
      <c r="L50" s="1933"/>
      <c r="M50" s="1933"/>
      <c r="N50" s="1933"/>
      <c r="O50" s="1933"/>
      <c r="P50" s="1934"/>
      <c r="Q50" s="1933"/>
      <c r="R50" s="1933"/>
      <c r="S50" s="1933"/>
      <c r="T50" s="1933"/>
      <c r="U50" s="1934"/>
      <c r="V50" s="1933"/>
      <c r="W50" s="1934"/>
      <c r="X50" s="1933"/>
      <c r="Y50" s="1935"/>
      <c r="Z50" s="1936"/>
      <c r="AA50" s="1936"/>
      <c r="AB50" s="1937"/>
    </row>
    <row r="51" spans="1:28">
      <c r="A51" s="1855">
        <v>46</v>
      </c>
      <c r="B51" s="2769"/>
      <c r="C51" s="2772"/>
      <c r="D51" s="2801"/>
      <c r="E51" s="1931"/>
      <c r="F51" s="1932"/>
      <c r="G51" s="1932"/>
      <c r="H51" s="1932"/>
      <c r="I51" s="1932"/>
      <c r="J51" s="1933"/>
      <c r="K51" s="1933"/>
      <c r="L51" s="1933"/>
      <c r="M51" s="1933"/>
      <c r="N51" s="1933"/>
      <c r="O51" s="1933"/>
      <c r="P51" s="1934"/>
      <c r="Q51" s="1933"/>
      <c r="R51" s="1933"/>
      <c r="S51" s="1933"/>
      <c r="T51" s="1933"/>
      <c r="U51" s="1934"/>
      <c r="V51" s="1933"/>
      <c r="W51" s="1934"/>
      <c r="X51" s="1933"/>
      <c r="Y51" s="1935"/>
      <c r="Z51" s="1936"/>
      <c r="AA51" s="1936"/>
      <c r="AB51" s="1937"/>
    </row>
    <row r="52" spans="1:28">
      <c r="A52" s="1855">
        <v>47</v>
      </c>
      <c r="B52" s="2769"/>
      <c r="C52" s="2772"/>
      <c r="D52" s="2801"/>
      <c r="E52" s="1931"/>
      <c r="F52" s="1932"/>
      <c r="G52" s="1932"/>
      <c r="H52" s="1932"/>
      <c r="I52" s="1932"/>
      <c r="J52" s="1933"/>
      <c r="K52" s="1933"/>
      <c r="L52" s="1933"/>
      <c r="M52" s="1933"/>
      <c r="N52" s="1933"/>
      <c r="O52" s="1933"/>
      <c r="P52" s="1934"/>
      <c r="Q52" s="1933"/>
      <c r="R52" s="1933"/>
      <c r="S52" s="1933"/>
      <c r="T52" s="1933"/>
      <c r="U52" s="1934"/>
      <c r="V52" s="1933"/>
      <c r="W52" s="1934"/>
      <c r="X52" s="1933"/>
      <c r="Y52" s="1935"/>
      <c r="Z52" s="1936"/>
      <c r="AA52" s="1936"/>
      <c r="AB52" s="1937"/>
    </row>
    <row r="53" spans="1:28" ht="15" thickBot="1">
      <c r="A53" s="1855">
        <v>48</v>
      </c>
      <c r="B53" s="2769"/>
      <c r="C53" s="2773"/>
      <c r="D53" s="1867" t="s">
        <v>5859</v>
      </c>
      <c r="E53" s="1944"/>
      <c r="F53" s="1944"/>
      <c r="G53" s="1944"/>
      <c r="H53" s="1944"/>
      <c r="I53" s="1944"/>
      <c r="J53" s="1944"/>
      <c r="K53" s="1944"/>
      <c r="L53" s="1944"/>
      <c r="M53" s="1945">
        <f>SUM(M43:M52)</f>
        <v>0</v>
      </c>
      <c r="N53" s="1945">
        <f>SUM(N43:N52)</f>
        <v>0</v>
      </c>
      <c r="O53" s="1945">
        <f>SUM(O43:O52)</f>
        <v>0</v>
      </c>
      <c r="P53" s="1945">
        <f>SUM(P43:P52)</f>
        <v>0</v>
      </c>
      <c r="Q53" s="1944"/>
      <c r="R53" s="1945">
        <f>SUM(R43:R52)</f>
        <v>0</v>
      </c>
      <c r="S53" s="1940"/>
      <c r="T53" s="1945">
        <f>SUM(T43:T52)</f>
        <v>0</v>
      </c>
      <c r="U53" s="1945">
        <f>SUM(U43:U52)</f>
        <v>0</v>
      </c>
      <c r="V53" s="1945">
        <f>SUM(V43:V52)</f>
        <v>0</v>
      </c>
      <c r="W53" s="1945">
        <f>SUM(W43:W52)</f>
        <v>0</v>
      </c>
      <c r="X53" s="1944"/>
      <c r="Y53" s="1944"/>
      <c r="Z53" s="1944"/>
      <c r="AA53" s="1944"/>
      <c r="AB53" s="1942"/>
    </row>
    <row r="54" spans="1:28">
      <c r="A54" s="1855">
        <v>49</v>
      </c>
      <c r="B54" s="2769"/>
      <c r="C54" s="2795" t="s">
        <v>7205</v>
      </c>
      <c r="D54" s="2754" t="s">
        <v>7144</v>
      </c>
      <c r="E54" s="1946"/>
      <c r="F54" s="1925"/>
      <c r="G54" s="1925"/>
      <c r="H54" s="1925"/>
      <c r="I54" s="1925"/>
      <c r="J54" s="1926"/>
      <c r="K54" s="1926"/>
      <c r="L54" s="1926"/>
      <c r="M54" s="1926"/>
      <c r="N54" s="1926"/>
      <c r="O54" s="1926"/>
      <c r="P54" s="1927"/>
      <c r="Q54" s="1926"/>
      <c r="R54" s="1926"/>
      <c r="S54" s="1926"/>
      <c r="T54" s="1926"/>
      <c r="U54" s="1927"/>
      <c r="V54" s="1926"/>
      <c r="W54" s="1927"/>
      <c r="X54" s="1926"/>
      <c r="Y54" s="1928"/>
      <c r="Z54" s="1929"/>
      <c r="AA54" s="1929"/>
      <c r="AB54" s="1947"/>
    </row>
    <row r="55" spans="1:28">
      <c r="A55" s="1855">
        <v>50</v>
      </c>
      <c r="B55" s="2769"/>
      <c r="C55" s="2796"/>
      <c r="D55" s="2755"/>
      <c r="E55" s="1931"/>
      <c r="F55" s="1932"/>
      <c r="G55" s="1932"/>
      <c r="H55" s="1932"/>
      <c r="I55" s="1932"/>
      <c r="J55" s="1933"/>
      <c r="K55" s="1933"/>
      <c r="L55" s="1933"/>
      <c r="M55" s="1933"/>
      <c r="N55" s="1933"/>
      <c r="O55" s="1933"/>
      <c r="P55" s="1934"/>
      <c r="Q55" s="1933"/>
      <c r="R55" s="1933"/>
      <c r="S55" s="1933"/>
      <c r="T55" s="1933"/>
      <c r="U55" s="1934"/>
      <c r="V55" s="1933"/>
      <c r="W55" s="1934"/>
      <c r="X55" s="1933"/>
      <c r="Y55" s="1935"/>
      <c r="Z55" s="1936"/>
      <c r="AA55" s="1936"/>
      <c r="AB55" s="1937"/>
    </row>
    <row r="56" spans="1:28">
      <c r="A56" s="1855">
        <v>51</v>
      </c>
      <c r="B56" s="2769"/>
      <c r="C56" s="2796"/>
      <c r="D56" s="2755"/>
      <c r="E56" s="1931"/>
      <c r="F56" s="1932"/>
      <c r="G56" s="1932"/>
      <c r="H56" s="1932"/>
      <c r="I56" s="1932"/>
      <c r="J56" s="1933"/>
      <c r="K56" s="1933"/>
      <c r="L56" s="1933"/>
      <c r="M56" s="1933"/>
      <c r="N56" s="1933"/>
      <c r="O56" s="1933"/>
      <c r="P56" s="1934"/>
      <c r="Q56" s="1933"/>
      <c r="R56" s="1933"/>
      <c r="S56" s="1933"/>
      <c r="T56" s="1933"/>
      <c r="U56" s="1934"/>
      <c r="V56" s="1933"/>
      <c r="W56" s="1934"/>
      <c r="X56" s="1933"/>
      <c r="Y56" s="1935"/>
      <c r="Z56" s="1936"/>
      <c r="AA56" s="1936"/>
      <c r="AB56" s="1937"/>
    </row>
    <row r="57" spans="1:28">
      <c r="A57" s="1855">
        <v>52</v>
      </c>
      <c r="B57" s="2769"/>
      <c r="C57" s="2796"/>
      <c r="D57" s="2755"/>
      <c r="E57" s="1931"/>
      <c r="F57" s="1932"/>
      <c r="G57" s="1932"/>
      <c r="H57" s="1932"/>
      <c r="I57" s="1932"/>
      <c r="J57" s="1933"/>
      <c r="K57" s="1933"/>
      <c r="L57" s="1933"/>
      <c r="M57" s="1933"/>
      <c r="N57" s="1933"/>
      <c r="O57" s="1933"/>
      <c r="P57" s="1934"/>
      <c r="Q57" s="1933"/>
      <c r="R57" s="1933"/>
      <c r="S57" s="1933"/>
      <c r="T57" s="1933"/>
      <c r="U57" s="1934"/>
      <c r="V57" s="1933"/>
      <c r="W57" s="1934"/>
      <c r="X57" s="1933"/>
      <c r="Y57" s="1935"/>
      <c r="Z57" s="1936"/>
      <c r="AA57" s="1936"/>
      <c r="AB57" s="1937"/>
    </row>
    <row r="58" spans="1:28">
      <c r="A58" s="1855">
        <v>53</v>
      </c>
      <c r="B58" s="2769"/>
      <c r="C58" s="2796"/>
      <c r="D58" s="2755"/>
      <c r="E58" s="1931"/>
      <c r="F58" s="1932"/>
      <c r="G58" s="1932"/>
      <c r="H58" s="1932"/>
      <c r="I58" s="1932"/>
      <c r="J58" s="1933"/>
      <c r="K58" s="1933"/>
      <c r="L58" s="1933"/>
      <c r="M58" s="1933"/>
      <c r="N58" s="1933"/>
      <c r="O58" s="1933"/>
      <c r="P58" s="1934"/>
      <c r="Q58" s="1933"/>
      <c r="R58" s="1933"/>
      <c r="S58" s="1933"/>
      <c r="T58" s="1933"/>
      <c r="U58" s="1934"/>
      <c r="V58" s="1933"/>
      <c r="W58" s="1934"/>
      <c r="X58" s="1933"/>
      <c r="Y58" s="1935"/>
      <c r="Z58" s="1936"/>
      <c r="AA58" s="1936"/>
      <c r="AB58" s="1937"/>
    </row>
    <row r="59" spans="1:28">
      <c r="A59" s="1855">
        <v>54</v>
      </c>
      <c r="B59" s="2769"/>
      <c r="C59" s="2796"/>
      <c r="D59" s="2755"/>
      <c r="E59" s="1931"/>
      <c r="F59" s="1932"/>
      <c r="G59" s="1932"/>
      <c r="H59" s="1932"/>
      <c r="I59" s="1932"/>
      <c r="J59" s="1933"/>
      <c r="K59" s="1933"/>
      <c r="L59" s="1933"/>
      <c r="M59" s="1933"/>
      <c r="N59" s="1933"/>
      <c r="O59" s="1933"/>
      <c r="P59" s="1934"/>
      <c r="Q59" s="1933"/>
      <c r="R59" s="1933"/>
      <c r="S59" s="1933"/>
      <c r="T59" s="1933"/>
      <c r="U59" s="1934"/>
      <c r="V59" s="1933"/>
      <c r="W59" s="1934"/>
      <c r="X59" s="1933"/>
      <c r="Y59" s="1935"/>
      <c r="Z59" s="1936"/>
      <c r="AA59" s="1936"/>
      <c r="AB59" s="1937"/>
    </row>
    <row r="60" spans="1:28">
      <c r="A60" s="1855">
        <v>55</v>
      </c>
      <c r="B60" s="2769"/>
      <c r="C60" s="2796"/>
      <c r="D60" s="2755"/>
      <c r="E60" s="1931"/>
      <c r="F60" s="1932"/>
      <c r="G60" s="1932"/>
      <c r="H60" s="1932"/>
      <c r="I60" s="1932"/>
      <c r="J60" s="1933"/>
      <c r="K60" s="1933"/>
      <c r="L60" s="1933"/>
      <c r="M60" s="1933"/>
      <c r="N60" s="1933"/>
      <c r="O60" s="1933"/>
      <c r="P60" s="1934"/>
      <c r="Q60" s="1933"/>
      <c r="R60" s="1933"/>
      <c r="S60" s="1933"/>
      <c r="T60" s="1933"/>
      <c r="U60" s="1934"/>
      <c r="V60" s="1933"/>
      <c r="W60" s="1934"/>
      <c r="X60" s="1933"/>
      <c r="Y60" s="1935"/>
      <c r="Z60" s="1936"/>
      <c r="AA60" s="1936"/>
      <c r="AB60" s="1937"/>
    </row>
    <row r="61" spans="1:28">
      <c r="A61" s="1855">
        <v>56</v>
      </c>
      <c r="B61" s="2769"/>
      <c r="C61" s="2796"/>
      <c r="D61" s="2755"/>
      <c r="E61" s="1931"/>
      <c r="F61" s="1932"/>
      <c r="G61" s="1932"/>
      <c r="H61" s="1932"/>
      <c r="I61" s="1932"/>
      <c r="J61" s="1933"/>
      <c r="K61" s="1933"/>
      <c r="L61" s="1933"/>
      <c r="M61" s="1933"/>
      <c r="N61" s="1933"/>
      <c r="O61" s="1933"/>
      <c r="P61" s="1934"/>
      <c r="Q61" s="1933"/>
      <c r="R61" s="1933"/>
      <c r="S61" s="1933"/>
      <c r="T61" s="1933"/>
      <c r="U61" s="1934"/>
      <c r="V61" s="1933"/>
      <c r="W61" s="1934"/>
      <c r="X61" s="1933"/>
      <c r="Y61" s="1935"/>
      <c r="Z61" s="1936"/>
      <c r="AA61" s="1936"/>
      <c r="AB61" s="1937"/>
    </row>
    <row r="62" spans="1:28">
      <c r="A62" s="1855">
        <v>57</v>
      </c>
      <c r="B62" s="2769"/>
      <c r="C62" s="2796"/>
      <c r="D62" s="2755"/>
      <c r="E62" s="1931"/>
      <c r="F62" s="1932"/>
      <c r="G62" s="1932"/>
      <c r="H62" s="1932"/>
      <c r="I62" s="1932"/>
      <c r="J62" s="1933"/>
      <c r="K62" s="1933"/>
      <c r="L62" s="1933"/>
      <c r="M62" s="1933"/>
      <c r="N62" s="1933"/>
      <c r="O62" s="1933"/>
      <c r="P62" s="1934"/>
      <c r="Q62" s="1933"/>
      <c r="R62" s="1933"/>
      <c r="S62" s="1933"/>
      <c r="T62" s="1933"/>
      <c r="U62" s="1934"/>
      <c r="V62" s="1933"/>
      <c r="W62" s="1934"/>
      <c r="X62" s="1933"/>
      <c r="Y62" s="1935"/>
      <c r="Z62" s="1936"/>
      <c r="AA62" s="1936"/>
      <c r="AB62" s="1937"/>
    </row>
    <row r="63" spans="1:28">
      <c r="A63" s="1855">
        <v>58</v>
      </c>
      <c r="B63" s="2769"/>
      <c r="C63" s="2796"/>
      <c r="D63" s="2755"/>
      <c r="E63" s="1931"/>
      <c r="F63" s="1932"/>
      <c r="G63" s="1932"/>
      <c r="H63" s="1932"/>
      <c r="I63" s="1932"/>
      <c r="J63" s="1933"/>
      <c r="K63" s="1933"/>
      <c r="L63" s="1933"/>
      <c r="M63" s="1933"/>
      <c r="N63" s="1933"/>
      <c r="O63" s="1933"/>
      <c r="P63" s="1934"/>
      <c r="Q63" s="1933"/>
      <c r="R63" s="1933"/>
      <c r="S63" s="1933"/>
      <c r="T63" s="1933"/>
      <c r="U63" s="1934"/>
      <c r="V63" s="1933"/>
      <c r="W63" s="1934"/>
      <c r="X63" s="1933"/>
      <c r="Y63" s="1935"/>
      <c r="Z63" s="1936"/>
      <c r="AA63" s="1936"/>
      <c r="AB63" s="1937"/>
    </row>
    <row r="64" spans="1:28" ht="14.25">
      <c r="A64" s="1855">
        <v>59</v>
      </c>
      <c r="B64" s="2769"/>
      <c r="C64" s="2796"/>
      <c r="D64" s="1873" t="s">
        <v>5859</v>
      </c>
      <c r="E64" s="1940"/>
      <c r="F64" s="1940"/>
      <c r="G64" s="1940"/>
      <c r="H64" s="1940"/>
      <c r="I64" s="1940"/>
      <c r="J64" s="1940"/>
      <c r="K64" s="1940"/>
      <c r="L64" s="1940"/>
      <c r="M64" s="1933">
        <f>SUM(M54:M63)</f>
        <v>0</v>
      </c>
      <c r="N64" s="1933">
        <f>SUM(N54:N63)</f>
        <v>0</v>
      </c>
      <c r="O64" s="1933">
        <f>SUM(O54:O63)</f>
        <v>0</v>
      </c>
      <c r="P64" s="1933">
        <f>SUM(P54:P63)</f>
        <v>0</v>
      </c>
      <c r="Q64" s="1940"/>
      <c r="R64" s="1933">
        <f>SUM(R54:R63)</f>
        <v>0</v>
      </c>
      <c r="S64" s="1940"/>
      <c r="T64" s="1933">
        <f>SUM(T54:T63)</f>
        <v>0</v>
      </c>
      <c r="U64" s="1933">
        <f>SUM(U54:U63)</f>
        <v>0</v>
      </c>
      <c r="V64" s="1933">
        <f>SUM(V54:V63)</f>
        <v>0</v>
      </c>
      <c r="W64" s="1933">
        <f>SUM(W54:W63)</f>
        <v>0</v>
      </c>
      <c r="X64" s="1940"/>
      <c r="Y64" s="1940"/>
      <c r="Z64" s="1940"/>
      <c r="AA64" s="1940"/>
      <c r="AB64" s="1942"/>
    </row>
    <row r="65" spans="1:28" ht="13.9" customHeight="1">
      <c r="A65" s="1855">
        <v>60</v>
      </c>
      <c r="B65" s="2769"/>
      <c r="C65" s="2796"/>
      <c r="D65" s="2755" t="s">
        <v>7201</v>
      </c>
      <c r="E65" s="1931"/>
      <c r="F65" s="1932"/>
      <c r="G65" s="1932"/>
      <c r="H65" s="1932"/>
      <c r="I65" s="1932"/>
      <c r="J65" s="1933"/>
      <c r="K65" s="1933"/>
      <c r="L65" s="1933"/>
      <c r="M65" s="1933"/>
      <c r="N65" s="1933"/>
      <c r="O65" s="1933"/>
      <c r="P65" s="1934"/>
      <c r="Q65" s="1933"/>
      <c r="R65" s="1933"/>
      <c r="S65" s="1933"/>
      <c r="T65" s="1933"/>
      <c r="U65" s="1934"/>
      <c r="V65" s="1933"/>
      <c r="W65" s="1934"/>
      <c r="X65" s="1933"/>
      <c r="Y65" s="1935"/>
      <c r="Z65" s="1936"/>
      <c r="AA65" s="1936"/>
      <c r="AB65" s="1937"/>
    </row>
    <row r="66" spans="1:28">
      <c r="A66" s="1855">
        <v>61</v>
      </c>
      <c r="B66" s="2769"/>
      <c r="C66" s="2796"/>
      <c r="D66" s="2755"/>
      <c r="E66" s="1931"/>
      <c r="F66" s="1932"/>
      <c r="G66" s="1932"/>
      <c r="H66" s="1932"/>
      <c r="I66" s="1932"/>
      <c r="J66" s="1933"/>
      <c r="K66" s="1933"/>
      <c r="L66" s="1933"/>
      <c r="M66" s="1933"/>
      <c r="N66" s="1933"/>
      <c r="O66" s="1933"/>
      <c r="P66" s="1934"/>
      <c r="Q66" s="1934"/>
      <c r="R66" s="1933"/>
      <c r="S66" s="1934"/>
      <c r="T66" s="1933"/>
      <c r="U66" s="1948"/>
      <c r="V66" s="1933"/>
      <c r="W66" s="1948"/>
      <c r="X66" s="1933"/>
      <c r="Y66" s="1935"/>
      <c r="Z66" s="1936"/>
      <c r="AA66" s="1936"/>
      <c r="AB66" s="1937"/>
    </row>
    <row r="67" spans="1:28">
      <c r="A67" s="1855">
        <v>62</v>
      </c>
      <c r="B67" s="2769"/>
      <c r="C67" s="2796"/>
      <c r="D67" s="2755"/>
      <c r="E67" s="1931"/>
      <c r="F67" s="1932"/>
      <c r="G67" s="1932"/>
      <c r="H67" s="1932"/>
      <c r="I67" s="1932"/>
      <c r="J67" s="1933"/>
      <c r="K67" s="1933"/>
      <c r="L67" s="1933"/>
      <c r="M67" s="1933"/>
      <c r="N67" s="1933"/>
      <c r="O67" s="1933"/>
      <c r="P67" s="1934"/>
      <c r="Q67" s="1934"/>
      <c r="R67" s="1933"/>
      <c r="S67" s="1934"/>
      <c r="T67" s="1933"/>
      <c r="U67" s="1948"/>
      <c r="V67" s="1933"/>
      <c r="W67" s="1948"/>
      <c r="X67" s="1933"/>
      <c r="Y67" s="1935"/>
      <c r="Z67" s="1936"/>
      <c r="AA67" s="1936"/>
      <c r="AB67" s="1937"/>
    </row>
    <row r="68" spans="1:28">
      <c r="A68" s="1855">
        <v>63</v>
      </c>
      <c r="B68" s="2769"/>
      <c r="C68" s="2796"/>
      <c r="D68" s="2755"/>
      <c r="E68" s="1931"/>
      <c r="F68" s="1932"/>
      <c r="G68" s="1932"/>
      <c r="H68" s="1932"/>
      <c r="I68" s="1932"/>
      <c r="J68" s="1933"/>
      <c r="K68" s="1933"/>
      <c r="L68" s="1933"/>
      <c r="M68" s="1933"/>
      <c r="N68" s="1933"/>
      <c r="O68" s="1933"/>
      <c r="P68" s="1934"/>
      <c r="Q68" s="1934"/>
      <c r="R68" s="1933"/>
      <c r="S68" s="1934"/>
      <c r="T68" s="1933"/>
      <c r="U68" s="1948"/>
      <c r="V68" s="1933"/>
      <c r="W68" s="1948"/>
      <c r="X68" s="1933"/>
      <c r="Y68" s="1935"/>
      <c r="Z68" s="1936"/>
      <c r="AA68" s="1936"/>
      <c r="AB68" s="1937"/>
    </row>
    <row r="69" spans="1:28">
      <c r="A69" s="1855">
        <v>64</v>
      </c>
      <c r="B69" s="2769"/>
      <c r="C69" s="2796"/>
      <c r="D69" s="2755"/>
      <c r="E69" s="1931"/>
      <c r="F69" s="1932"/>
      <c r="G69" s="1932"/>
      <c r="H69" s="1932"/>
      <c r="I69" s="1932"/>
      <c r="J69" s="1933"/>
      <c r="K69" s="1933"/>
      <c r="L69" s="1933"/>
      <c r="M69" s="1933"/>
      <c r="N69" s="1933"/>
      <c r="O69" s="1933"/>
      <c r="P69" s="1934"/>
      <c r="Q69" s="1934"/>
      <c r="R69" s="1933"/>
      <c r="S69" s="1934"/>
      <c r="T69" s="1933"/>
      <c r="U69" s="1948"/>
      <c r="V69" s="1933"/>
      <c r="W69" s="1948"/>
      <c r="X69" s="1933"/>
      <c r="Y69" s="1935"/>
      <c r="Z69" s="1936"/>
      <c r="AA69" s="1936"/>
      <c r="AB69" s="1937"/>
    </row>
    <row r="70" spans="1:28">
      <c r="A70" s="1855">
        <v>65</v>
      </c>
      <c r="B70" s="2769"/>
      <c r="C70" s="2796"/>
      <c r="D70" s="2755"/>
      <c r="E70" s="1931"/>
      <c r="F70" s="1932"/>
      <c r="G70" s="1932"/>
      <c r="H70" s="1932"/>
      <c r="I70" s="1932"/>
      <c r="J70" s="1933"/>
      <c r="K70" s="1933"/>
      <c r="L70" s="1933"/>
      <c r="M70" s="1933"/>
      <c r="N70" s="1933"/>
      <c r="O70" s="1933"/>
      <c r="P70" s="1934"/>
      <c r="Q70" s="1934"/>
      <c r="R70" s="1933"/>
      <c r="S70" s="1934"/>
      <c r="T70" s="1933"/>
      <c r="U70" s="1948"/>
      <c r="V70" s="1933"/>
      <c r="W70" s="1948"/>
      <c r="X70" s="1933"/>
      <c r="Y70" s="1935"/>
      <c r="Z70" s="1936"/>
      <c r="AA70" s="1936"/>
      <c r="AB70" s="1937"/>
    </row>
    <row r="71" spans="1:28">
      <c r="A71" s="1855">
        <v>66</v>
      </c>
      <c r="B71" s="2769"/>
      <c r="C71" s="2796"/>
      <c r="D71" s="2755"/>
      <c r="E71" s="1931"/>
      <c r="F71" s="1932"/>
      <c r="G71" s="1932"/>
      <c r="H71" s="1932"/>
      <c r="I71" s="1932"/>
      <c r="J71" s="1933"/>
      <c r="K71" s="1933"/>
      <c r="L71" s="1933"/>
      <c r="M71" s="1933"/>
      <c r="N71" s="1933"/>
      <c r="O71" s="1933"/>
      <c r="P71" s="1934"/>
      <c r="Q71" s="1934"/>
      <c r="R71" s="1933"/>
      <c r="S71" s="1934"/>
      <c r="T71" s="1933"/>
      <c r="U71" s="1948"/>
      <c r="V71" s="1933"/>
      <c r="W71" s="1948"/>
      <c r="X71" s="1933"/>
      <c r="Y71" s="1935"/>
      <c r="Z71" s="1936"/>
      <c r="AA71" s="1936"/>
      <c r="AB71" s="1937"/>
    </row>
    <row r="72" spans="1:28">
      <c r="A72" s="1855">
        <v>67</v>
      </c>
      <c r="B72" s="2769"/>
      <c r="C72" s="2796"/>
      <c r="D72" s="2755"/>
      <c r="E72" s="1931"/>
      <c r="F72" s="1932"/>
      <c r="G72" s="1932"/>
      <c r="H72" s="1932"/>
      <c r="I72" s="1932"/>
      <c r="J72" s="1933"/>
      <c r="K72" s="1933"/>
      <c r="L72" s="1933"/>
      <c r="M72" s="1933"/>
      <c r="N72" s="1933"/>
      <c r="O72" s="1933"/>
      <c r="P72" s="1934"/>
      <c r="Q72" s="1934"/>
      <c r="R72" s="1933"/>
      <c r="S72" s="1934"/>
      <c r="T72" s="1933"/>
      <c r="U72" s="1948"/>
      <c r="V72" s="1933"/>
      <c r="W72" s="1948"/>
      <c r="X72" s="1933"/>
      <c r="Y72" s="1935"/>
      <c r="Z72" s="1936"/>
      <c r="AA72" s="1936"/>
      <c r="AB72" s="1937"/>
    </row>
    <row r="73" spans="1:28">
      <c r="A73" s="1855">
        <v>68</v>
      </c>
      <c r="B73" s="2769"/>
      <c r="C73" s="2796"/>
      <c r="D73" s="2755"/>
      <c r="E73" s="1931"/>
      <c r="F73" s="1932"/>
      <c r="G73" s="1932"/>
      <c r="H73" s="1932"/>
      <c r="I73" s="1932"/>
      <c r="J73" s="1933"/>
      <c r="K73" s="1933"/>
      <c r="L73" s="1933"/>
      <c r="M73" s="1933"/>
      <c r="N73" s="1933"/>
      <c r="O73" s="1933"/>
      <c r="P73" s="1934"/>
      <c r="Q73" s="1934"/>
      <c r="R73" s="1933"/>
      <c r="S73" s="1934"/>
      <c r="T73" s="1933"/>
      <c r="U73" s="1948"/>
      <c r="V73" s="1933"/>
      <c r="W73" s="1948"/>
      <c r="X73" s="1933"/>
      <c r="Y73" s="1935"/>
      <c r="Z73" s="1936"/>
      <c r="AA73" s="1936"/>
      <c r="AB73" s="1937"/>
    </row>
    <row r="74" spans="1:28">
      <c r="A74" s="1855">
        <v>69</v>
      </c>
      <c r="B74" s="2769"/>
      <c r="C74" s="2796"/>
      <c r="D74" s="2755"/>
      <c r="E74" s="1931"/>
      <c r="F74" s="1932"/>
      <c r="G74" s="1932"/>
      <c r="H74" s="1932"/>
      <c r="I74" s="1932"/>
      <c r="J74" s="1933"/>
      <c r="K74" s="1933"/>
      <c r="L74" s="1933"/>
      <c r="M74" s="1933"/>
      <c r="N74" s="1933"/>
      <c r="O74" s="1933"/>
      <c r="P74" s="1934"/>
      <c r="Q74" s="1934"/>
      <c r="R74" s="1933"/>
      <c r="S74" s="1934"/>
      <c r="T74" s="1933"/>
      <c r="U74" s="1948"/>
      <c r="V74" s="1933"/>
      <c r="W74" s="1948"/>
      <c r="X74" s="1933"/>
      <c r="Y74" s="1935"/>
      <c r="Z74" s="1936"/>
      <c r="AA74" s="1936"/>
      <c r="AB74" s="1937"/>
    </row>
    <row r="75" spans="1:28" ht="14.25">
      <c r="A75" s="1855">
        <v>70</v>
      </c>
      <c r="B75" s="2769"/>
      <c r="C75" s="2796"/>
      <c r="D75" s="1873" t="s">
        <v>5859</v>
      </c>
      <c r="E75" s="1940"/>
      <c r="F75" s="1940"/>
      <c r="G75" s="1940"/>
      <c r="H75" s="1940"/>
      <c r="I75" s="1940"/>
      <c r="J75" s="1940"/>
      <c r="K75" s="1940"/>
      <c r="L75" s="1940"/>
      <c r="M75" s="1933">
        <f>SUM(M65:M74)</f>
        <v>0</v>
      </c>
      <c r="N75" s="1933">
        <f>SUM(N65:N74)</f>
        <v>0</v>
      </c>
      <c r="O75" s="1933">
        <f>SUM(O65:O74)</f>
        <v>0</v>
      </c>
      <c r="P75" s="1933">
        <f>SUM(P65:P74)</f>
        <v>0</v>
      </c>
      <c r="Q75" s="1940"/>
      <c r="R75" s="1933">
        <f>SUM(R65:R74)</f>
        <v>0</v>
      </c>
      <c r="S75" s="1940"/>
      <c r="T75" s="1933">
        <f>SUM(T65:T74)</f>
        <v>0</v>
      </c>
      <c r="U75" s="1933">
        <f>SUM(U65:U74)</f>
        <v>0</v>
      </c>
      <c r="V75" s="1933">
        <f>SUM(V65:V74)</f>
        <v>0</v>
      </c>
      <c r="W75" s="1933">
        <f>SUM(W65:W74)</f>
        <v>0</v>
      </c>
      <c r="X75" s="1940"/>
      <c r="Y75" s="1940"/>
      <c r="Z75" s="1940"/>
      <c r="AA75" s="1940"/>
      <c r="AB75" s="1942"/>
    </row>
    <row r="76" spans="1:28" ht="13.9" customHeight="1">
      <c r="A76" s="1855">
        <v>71</v>
      </c>
      <c r="B76" s="2769"/>
      <c r="C76" s="2796"/>
      <c r="D76" s="2801" t="s">
        <v>7203</v>
      </c>
      <c r="E76" s="1931"/>
      <c r="F76" s="1932"/>
      <c r="G76" s="1932"/>
      <c r="H76" s="1932"/>
      <c r="I76" s="1932"/>
      <c r="J76" s="1933"/>
      <c r="K76" s="1933"/>
      <c r="L76" s="1933"/>
      <c r="M76" s="1933"/>
      <c r="N76" s="1933"/>
      <c r="O76" s="1933"/>
      <c r="P76" s="1934"/>
      <c r="Q76" s="1934"/>
      <c r="R76" s="1933"/>
      <c r="S76" s="1934"/>
      <c r="T76" s="1933"/>
      <c r="U76" s="1948"/>
      <c r="V76" s="1933"/>
      <c r="W76" s="1948"/>
      <c r="X76" s="1933"/>
      <c r="Y76" s="1935"/>
      <c r="Z76" s="1936"/>
      <c r="AA76" s="1936"/>
      <c r="AB76" s="1937"/>
    </row>
    <row r="77" spans="1:28">
      <c r="A77" s="1855">
        <v>72</v>
      </c>
      <c r="B77" s="2769"/>
      <c r="C77" s="2796"/>
      <c r="D77" s="2801"/>
      <c r="E77" s="1931"/>
      <c r="F77" s="1932"/>
      <c r="G77" s="1932"/>
      <c r="H77" s="1932"/>
      <c r="I77" s="1932"/>
      <c r="J77" s="1933"/>
      <c r="K77" s="1933"/>
      <c r="L77" s="1933"/>
      <c r="M77" s="1933"/>
      <c r="N77" s="1933"/>
      <c r="O77" s="1933"/>
      <c r="P77" s="1934"/>
      <c r="Q77" s="1934"/>
      <c r="R77" s="1933"/>
      <c r="S77" s="1934"/>
      <c r="T77" s="1933"/>
      <c r="U77" s="1948"/>
      <c r="V77" s="1933"/>
      <c r="W77" s="1948"/>
      <c r="X77" s="1933"/>
      <c r="Y77" s="1935"/>
      <c r="Z77" s="1936"/>
      <c r="AA77" s="1936"/>
      <c r="AB77" s="1937"/>
    </row>
    <row r="78" spans="1:28">
      <c r="A78" s="1855">
        <v>73</v>
      </c>
      <c r="B78" s="2769"/>
      <c r="C78" s="2796"/>
      <c r="D78" s="2801"/>
      <c r="E78" s="1931"/>
      <c r="F78" s="1932"/>
      <c r="G78" s="1932"/>
      <c r="H78" s="1932"/>
      <c r="I78" s="1932"/>
      <c r="J78" s="1933"/>
      <c r="K78" s="1933"/>
      <c r="L78" s="1933"/>
      <c r="M78" s="1933"/>
      <c r="N78" s="1933"/>
      <c r="O78" s="1933"/>
      <c r="P78" s="1934"/>
      <c r="Q78" s="1934"/>
      <c r="R78" s="1933"/>
      <c r="S78" s="1934"/>
      <c r="T78" s="1933"/>
      <c r="U78" s="1948"/>
      <c r="V78" s="1933"/>
      <c r="W78" s="1948"/>
      <c r="X78" s="1933"/>
      <c r="Y78" s="1935"/>
      <c r="Z78" s="1936"/>
      <c r="AA78" s="1936"/>
      <c r="AB78" s="1937"/>
    </row>
    <row r="79" spans="1:28">
      <c r="A79" s="1855">
        <v>74</v>
      </c>
      <c r="B79" s="2769"/>
      <c r="C79" s="2796"/>
      <c r="D79" s="2801"/>
      <c r="E79" s="1931"/>
      <c r="F79" s="1932"/>
      <c r="G79" s="1932"/>
      <c r="H79" s="1932"/>
      <c r="I79" s="1932"/>
      <c r="J79" s="1933"/>
      <c r="K79" s="1933"/>
      <c r="L79" s="1933"/>
      <c r="M79" s="1933"/>
      <c r="N79" s="1933"/>
      <c r="O79" s="1933"/>
      <c r="P79" s="1934"/>
      <c r="Q79" s="1934"/>
      <c r="R79" s="1933"/>
      <c r="S79" s="1934"/>
      <c r="T79" s="1933"/>
      <c r="U79" s="1948"/>
      <c r="V79" s="1933"/>
      <c r="W79" s="1948"/>
      <c r="X79" s="1933"/>
      <c r="Y79" s="1935"/>
      <c r="Z79" s="1936"/>
      <c r="AA79" s="1936"/>
      <c r="AB79" s="1937"/>
    </row>
    <row r="80" spans="1:28">
      <c r="A80" s="1855">
        <v>75</v>
      </c>
      <c r="B80" s="2769"/>
      <c r="C80" s="2796"/>
      <c r="D80" s="2801"/>
      <c r="E80" s="1931"/>
      <c r="F80" s="1932"/>
      <c r="G80" s="1932"/>
      <c r="H80" s="1932"/>
      <c r="I80" s="1932"/>
      <c r="J80" s="1933"/>
      <c r="K80" s="1933"/>
      <c r="L80" s="1933"/>
      <c r="M80" s="1933"/>
      <c r="N80" s="1933"/>
      <c r="O80" s="1933"/>
      <c r="P80" s="1934"/>
      <c r="Q80" s="1934"/>
      <c r="R80" s="1933"/>
      <c r="S80" s="1934"/>
      <c r="T80" s="1933"/>
      <c r="U80" s="1948"/>
      <c r="V80" s="1933"/>
      <c r="W80" s="1948"/>
      <c r="X80" s="1933"/>
      <c r="Y80" s="1935"/>
      <c r="Z80" s="1936"/>
      <c r="AA80" s="1936"/>
      <c r="AB80" s="1937"/>
    </row>
    <row r="81" spans="1:28">
      <c r="A81" s="1855">
        <v>76</v>
      </c>
      <c r="B81" s="2769"/>
      <c r="C81" s="2796"/>
      <c r="D81" s="2801"/>
      <c r="E81" s="1931"/>
      <c r="F81" s="1932"/>
      <c r="G81" s="1932"/>
      <c r="H81" s="1932"/>
      <c r="I81" s="1932"/>
      <c r="J81" s="1933"/>
      <c r="K81" s="1933"/>
      <c r="L81" s="1933"/>
      <c r="M81" s="1933"/>
      <c r="N81" s="1933"/>
      <c r="O81" s="1933"/>
      <c r="P81" s="1934"/>
      <c r="Q81" s="1934"/>
      <c r="R81" s="1933"/>
      <c r="S81" s="1934"/>
      <c r="T81" s="1933"/>
      <c r="U81" s="1948"/>
      <c r="V81" s="1933"/>
      <c r="W81" s="1948"/>
      <c r="X81" s="1933"/>
      <c r="Y81" s="1935"/>
      <c r="Z81" s="1936"/>
      <c r="AA81" s="1936"/>
      <c r="AB81" s="1937"/>
    </row>
    <row r="82" spans="1:28">
      <c r="A82" s="1855">
        <v>77</v>
      </c>
      <c r="B82" s="2769"/>
      <c r="C82" s="2796"/>
      <c r="D82" s="2801"/>
      <c r="E82" s="1931"/>
      <c r="F82" s="1932"/>
      <c r="G82" s="1932"/>
      <c r="H82" s="1932"/>
      <c r="I82" s="1932"/>
      <c r="J82" s="1933"/>
      <c r="K82" s="1933"/>
      <c r="L82" s="1933"/>
      <c r="M82" s="1933"/>
      <c r="N82" s="1933"/>
      <c r="O82" s="1933"/>
      <c r="P82" s="1934"/>
      <c r="Q82" s="1933"/>
      <c r="R82" s="1933"/>
      <c r="S82" s="1933"/>
      <c r="T82" s="1933"/>
      <c r="U82" s="1934"/>
      <c r="V82" s="1933"/>
      <c r="W82" s="1934"/>
      <c r="X82" s="1933"/>
      <c r="Y82" s="1935"/>
      <c r="Z82" s="1936"/>
      <c r="AA82" s="1936"/>
      <c r="AB82" s="1937"/>
    </row>
    <row r="83" spans="1:28">
      <c r="A83" s="1855">
        <v>78</v>
      </c>
      <c r="B83" s="2769"/>
      <c r="C83" s="2796"/>
      <c r="D83" s="2801"/>
      <c r="E83" s="1931"/>
      <c r="F83" s="1932"/>
      <c r="G83" s="1932"/>
      <c r="H83" s="1932"/>
      <c r="I83" s="1932"/>
      <c r="J83" s="1933"/>
      <c r="K83" s="1933"/>
      <c r="L83" s="1933"/>
      <c r="M83" s="1933"/>
      <c r="N83" s="1933"/>
      <c r="O83" s="1933"/>
      <c r="P83" s="1934"/>
      <c r="Q83" s="1933"/>
      <c r="R83" s="1933"/>
      <c r="S83" s="1933"/>
      <c r="T83" s="1933"/>
      <c r="U83" s="1934"/>
      <c r="V83" s="1933"/>
      <c r="W83" s="1934"/>
      <c r="X83" s="1933"/>
      <c r="Y83" s="1935"/>
      <c r="Z83" s="1936"/>
      <c r="AA83" s="1936"/>
      <c r="AB83" s="1937"/>
    </row>
    <row r="84" spans="1:28">
      <c r="A84" s="1855">
        <v>79</v>
      </c>
      <c r="B84" s="2769"/>
      <c r="C84" s="2796"/>
      <c r="D84" s="2801"/>
      <c r="E84" s="1931"/>
      <c r="F84" s="1932"/>
      <c r="G84" s="1932"/>
      <c r="H84" s="1932"/>
      <c r="I84" s="1932"/>
      <c r="J84" s="1933"/>
      <c r="K84" s="1933"/>
      <c r="L84" s="1933"/>
      <c r="M84" s="1933"/>
      <c r="N84" s="1933"/>
      <c r="O84" s="1933"/>
      <c r="P84" s="1934"/>
      <c r="Q84" s="1933"/>
      <c r="R84" s="1933"/>
      <c r="S84" s="1933"/>
      <c r="T84" s="1933"/>
      <c r="U84" s="1934"/>
      <c r="V84" s="1933"/>
      <c r="W84" s="1934"/>
      <c r="X84" s="1933"/>
      <c r="Y84" s="1935"/>
      <c r="Z84" s="1936"/>
      <c r="AA84" s="1936"/>
      <c r="AB84" s="1937"/>
    </row>
    <row r="85" spans="1:28">
      <c r="A85" s="1855">
        <v>80</v>
      </c>
      <c r="B85" s="2769"/>
      <c r="C85" s="2796"/>
      <c r="D85" s="2801"/>
      <c r="E85" s="1931"/>
      <c r="F85" s="1932"/>
      <c r="G85" s="1932"/>
      <c r="H85" s="1932"/>
      <c r="I85" s="1932"/>
      <c r="J85" s="1933"/>
      <c r="K85" s="1933"/>
      <c r="L85" s="1933"/>
      <c r="M85" s="1933"/>
      <c r="N85" s="1933"/>
      <c r="O85" s="1933"/>
      <c r="P85" s="1934"/>
      <c r="Q85" s="1933"/>
      <c r="R85" s="1933"/>
      <c r="S85" s="1933"/>
      <c r="T85" s="1933"/>
      <c r="U85" s="1934"/>
      <c r="V85" s="1933"/>
      <c r="W85" s="1934"/>
      <c r="X85" s="1933"/>
      <c r="Y85" s="1935"/>
      <c r="Z85" s="1936"/>
      <c r="AA85" s="1936"/>
      <c r="AB85" s="1937"/>
    </row>
    <row r="86" spans="1:28" ht="15" thickBot="1">
      <c r="A86" s="1855">
        <v>81</v>
      </c>
      <c r="B86" s="2769"/>
      <c r="C86" s="2797"/>
      <c r="D86" s="1867" t="s">
        <v>5859</v>
      </c>
      <c r="E86" s="1944"/>
      <c r="F86" s="1944"/>
      <c r="G86" s="1944"/>
      <c r="H86" s="1944"/>
      <c r="I86" s="1944"/>
      <c r="J86" s="1944"/>
      <c r="K86" s="1944"/>
      <c r="L86" s="1944"/>
      <c r="M86" s="1945">
        <f>SUM(M76:M85)</f>
        <v>0</v>
      </c>
      <c r="N86" s="1945">
        <f>SUM(N76:N85)</f>
        <v>0</v>
      </c>
      <c r="O86" s="1945">
        <f>SUM(O76:O85)</f>
        <v>0</v>
      </c>
      <c r="P86" s="1945">
        <f>SUM(P76:P85)</f>
        <v>0</v>
      </c>
      <c r="Q86" s="1944"/>
      <c r="R86" s="1945">
        <f>SUM(R76:R85)</f>
        <v>0</v>
      </c>
      <c r="S86" s="1940"/>
      <c r="T86" s="1945">
        <f>SUM(T76:T85)</f>
        <v>0</v>
      </c>
      <c r="U86" s="1945">
        <f>SUM(U76:U85)</f>
        <v>0</v>
      </c>
      <c r="V86" s="1945">
        <f>SUM(V76:V85)</f>
        <v>0</v>
      </c>
      <c r="W86" s="1945">
        <f>SUM(W76:W85)</f>
        <v>0</v>
      </c>
      <c r="X86" s="1944"/>
      <c r="Y86" s="1944"/>
      <c r="Z86" s="1944"/>
      <c r="AA86" s="1944"/>
      <c r="AB86" s="1942"/>
    </row>
    <row r="87" spans="1:28" ht="16.5" customHeight="1">
      <c r="A87" s="1855">
        <v>82</v>
      </c>
      <c r="B87" s="2769"/>
      <c r="C87" s="2771" t="s">
        <v>7206</v>
      </c>
      <c r="D87" s="2798" t="s">
        <v>7207</v>
      </c>
      <c r="E87" s="1946"/>
      <c r="F87" s="1925"/>
      <c r="G87" s="1925"/>
      <c r="H87" s="1925"/>
      <c r="I87" s="1925"/>
      <c r="J87" s="1926"/>
      <c r="K87" s="1926"/>
      <c r="L87" s="1926"/>
      <c r="M87" s="1926"/>
      <c r="N87" s="1926"/>
      <c r="O87" s="1926"/>
      <c r="P87" s="1927"/>
      <c r="Q87" s="1926"/>
      <c r="R87" s="1926"/>
      <c r="S87" s="1926"/>
      <c r="T87" s="1949"/>
      <c r="U87" s="1927"/>
      <c r="V87" s="1949"/>
      <c r="W87" s="1927"/>
      <c r="X87" s="1926"/>
      <c r="Y87" s="1928"/>
      <c r="Z87" s="1929"/>
      <c r="AA87" s="1929"/>
      <c r="AB87" s="1947"/>
    </row>
    <row r="88" spans="1:28">
      <c r="A88" s="1855">
        <v>83</v>
      </c>
      <c r="B88" s="2769"/>
      <c r="C88" s="2772"/>
      <c r="D88" s="2801"/>
      <c r="E88" s="1931"/>
      <c r="F88" s="1932"/>
      <c r="G88" s="1932"/>
      <c r="H88" s="1932"/>
      <c r="I88" s="1932"/>
      <c r="J88" s="1933"/>
      <c r="K88" s="1933"/>
      <c r="L88" s="1933"/>
      <c r="M88" s="1933"/>
      <c r="N88" s="1933"/>
      <c r="O88" s="1933"/>
      <c r="P88" s="1934"/>
      <c r="Q88" s="1933"/>
      <c r="R88" s="1933"/>
      <c r="S88" s="1933"/>
      <c r="T88" s="1948"/>
      <c r="U88" s="1934"/>
      <c r="V88" s="1948"/>
      <c r="W88" s="1934"/>
      <c r="X88" s="1933"/>
      <c r="Y88" s="1935"/>
      <c r="Z88" s="1936"/>
      <c r="AA88" s="1936"/>
      <c r="AB88" s="1937"/>
    </row>
    <row r="89" spans="1:28">
      <c r="A89" s="1855">
        <v>84</v>
      </c>
      <c r="B89" s="2769"/>
      <c r="C89" s="2772"/>
      <c r="D89" s="2801"/>
      <c r="E89" s="1931"/>
      <c r="F89" s="1932"/>
      <c r="G89" s="1932"/>
      <c r="H89" s="1932"/>
      <c r="I89" s="1932"/>
      <c r="J89" s="1933"/>
      <c r="K89" s="1933"/>
      <c r="L89" s="1933"/>
      <c r="M89" s="1933"/>
      <c r="N89" s="1933"/>
      <c r="O89" s="1933"/>
      <c r="P89" s="1934"/>
      <c r="Q89" s="1933"/>
      <c r="R89" s="1933"/>
      <c r="S89" s="1933"/>
      <c r="T89" s="1948"/>
      <c r="U89" s="1934"/>
      <c r="V89" s="1948"/>
      <c r="W89" s="1934"/>
      <c r="X89" s="1933"/>
      <c r="Y89" s="1935"/>
      <c r="Z89" s="1936"/>
      <c r="AA89" s="1936"/>
      <c r="AB89" s="1937"/>
    </row>
    <row r="90" spans="1:28">
      <c r="A90" s="1855">
        <v>85</v>
      </c>
      <c r="B90" s="2769"/>
      <c r="C90" s="2772"/>
      <c r="D90" s="2801"/>
      <c r="E90" s="1931"/>
      <c r="F90" s="1932"/>
      <c r="G90" s="1932"/>
      <c r="H90" s="1932"/>
      <c r="I90" s="1932"/>
      <c r="J90" s="1933"/>
      <c r="K90" s="1933"/>
      <c r="L90" s="1933"/>
      <c r="M90" s="1933"/>
      <c r="N90" s="1933"/>
      <c r="O90" s="1933"/>
      <c r="P90" s="1934"/>
      <c r="Q90" s="1933"/>
      <c r="R90" s="1933"/>
      <c r="S90" s="1933"/>
      <c r="T90" s="1948"/>
      <c r="U90" s="1934"/>
      <c r="V90" s="1948"/>
      <c r="W90" s="1934"/>
      <c r="X90" s="1933"/>
      <c r="Y90" s="1935"/>
      <c r="Z90" s="1936"/>
      <c r="AA90" s="1936"/>
      <c r="AB90" s="1937"/>
    </row>
    <row r="91" spans="1:28">
      <c r="A91" s="1855">
        <v>86</v>
      </c>
      <c r="B91" s="2769"/>
      <c r="C91" s="2772"/>
      <c r="D91" s="2801"/>
      <c r="E91" s="1931"/>
      <c r="F91" s="1932"/>
      <c r="G91" s="1932"/>
      <c r="H91" s="1932"/>
      <c r="I91" s="1932"/>
      <c r="J91" s="1933"/>
      <c r="K91" s="1933"/>
      <c r="L91" s="1933"/>
      <c r="M91" s="1933"/>
      <c r="N91" s="1933"/>
      <c r="O91" s="1933"/>
      <c r="P91" s="1934"/>
      <c r="Q91" s="1933"/>
      <c r="R91" s="1933"/>
      <c r="S91" s="1933"/>
      <c r="T91" s="1948"/>
      <c r="U91" s="1934"/>
      <c r="V91" s="1948"/>
      <c r="W91" s="1934"/>
      <c r="X91" s="1933"/>
      <c r="Y91" s="1935"/>
      <c r="Z91" s="1936"/>
      <c r="AA91" s="1936"/>
      <c r="AB91" s="1937"/>
    </row>
    <row r="92" spans="1:28">
      <c r="A92" s="1855">
        <v>87</v>
      </c>
      <c r="B92" s="2769"/>
      <c r="C92" s="2772"/>
      <c r="D92" s="2801"/>
      <c r="E92" s="1931"/>
      <c r="F92" s="1932"/>
      <c r="G92" s="1932"/>
      <c r="H92" s="1932"/>
      <c r="I92" s="1932"/>
      <c r="J92" s="1933"/>
      <c r="K92" s="1933"/>
      <c r="L92" s="1933"/>
      <c r="M92" s="1933"/>
      <c r="N92" s="1933"/>
      <c r="O92" s="1933"/>
      <c r="P92" s="1934"/>
      <c r="Q92" s="1933"/>
      <c r="R92" s="1933"/>
      <c r="S92" s="1933"/>
      <c r="T92" s="1948"/>
      <c r="U92" s="1934"/>
      <c r="V92" s="1948"/>
      <c r="W92" s="1934"/>
      <c r="X92" s="1933"/>
      <c r="Y92" s="1935"/>
      <c r="Z92" s="1936"/>
      <c r="AA92" s="1936"/>
      <c r="AB92" s="1937"/>
    </row>
    <row r="93" spans="1:28" ht="14.25">
      <c r="A93" s="1855">
        <v>88</v>
      </c>
      <c r="B93" s="2769"/>
      <c r="C93" s="2772"/>
      <c r="D93" s="1873" t="s">
        <v>5859</v>
      </c>
      <c r="E93" s="1940"/>
      <c r="F93" s="1940"/>
      <c r="G93" s="1940"/>
      <c r="H93" s="1940"/>
      <c r="I93" s="1940"/>
      <c r="J93" s="1940"/>
      <c r="K93" s="1940"/>
      <c r="L93" s="1940"/>
      <c r="M93" s="1933">
        <f>SUM(M87:M92)</f>
        <v>0</v>
      </c>
      <c r="N93" s="1933">
        <f>SUM(N87:N92)</f>
        <v>0</v>
      </c>
      <c r="O93" s="1933">
        <f>SUM(O87:O92)</f>
        <v>0</v>
      </c>
      <c r="P93" s="1933">
        <f>SUM(P87:P92)</f>
        <v>0</v>
      </c>
      <c r="Q93" s="1940"/>
      <c r="R93" s="1933">
        <f>SUM(R87:R92)</f>
        <v>0</v>
      </c>
      <c r="S93" s="1940"/>
      <c r="T93" s="1933">
        <f>SUM(T87:T92)</f>
        <v>0</v>
      </c>
      <c r="U93" s="1933">
        <f>SUM(U87:U92)</f>
        <v>0</v>
      </c>
      <c r="V93" s="1933">
        <f>SUM(V87:V92)</f>
        <v>0</v>
      </c>
      <c r="W93" s="1933">
        <f>SUM(W87:W92)</f>
        <v>0</v>
      </c>
      <c r="X93" s="1940"/>
      <c r="Y93" s="1940"/>
      <c r="Z93" s="1940"/>
      <c r="AA93" s="1940"/>
      <c r="AB93" s="1942"/>
    </row>
    <row r="94" spans="1:28" ht="13.9" customHeight="1">
      <c r="A94" s="1855">
        <v>89</v>
      </c>
      <c r="B94" s="2769"/>
      <c r="C94" s="2772"/>
      <c r="D94" s="2801" t="s">
        <v>7201</v>
      </c>
      <c r="E94" s="1931"/>
      <c r="F94" s="1932"/>
      <c r="G94" s="1932"/>
      <c r="H94" s="1932"/>
      <c r="I94" s="1932"/>
      <c r="J94" s="1933"/>
      <c r="K94" s="1933"/>
      <c r="L94" s="1933"/>
      <c r="M94" s="1933"/>
      <c r="N94" s="1933"/>
      <c r="O94" s="1933"/>
      <c r="P94" s="1934"/>
      <c r="Q94" s="1933"/>
      <c r="R94" s="1933"/>
      <c r="S94" s="1933"/>
      <c r="T94" s="1948"/>
      <c r="U94" s="1934"/>
      <c r="V94" s="1948"/>
      <c r="W94" s="1934"/>
      <c r="X94" s="1933"/>
      <c r="Y94" s="1935"/>
      <c r="Z94" s="1936"/>
      <c r="AA94" s="1936"/>
      <c r="AB94" s="1937"/>
    </row>
    <row r="95" spans="1:28">
      <c r="A95" s="1855">
        <v>90</v>
      </c>
      <c r="B95" s="2769"/>
      <c r="C95" s="2772"/>
      <c r="D95" s="2801"/>
      <c r="E95" s="1931"/>
      <c r="F95" s="1932"/>
      <c r="G95" s="1932"/>
      <c r="H95" s="1932"/>
      <c r="I95" s="1932"/>
      <c r="J95" s="1933"/>
      <c r="K95" s="1933"/>
      <c r="L95" s="1933"/>
      <c r="M95" s="1933"/>
      <c r="N95" s="1933"/>
      <c r="O95" s="1933"/>
      <c r="P95" s="1934"/>
      <c r="Q95" s="1933"/>
      <c r="R95" s="1933"/>
      <c r="S95" s="1933"/>
      <c r="T95" s="1948"/>
      <c r="U95" s="1934"/>
      <c r="V95" s="1948"/>
      <c r="W95" s="1934"/>
      <c r="X95" s="1933"/>
      <c r="Y95" s="1935"/>
      <c r="Z95" s="1936"/>
      <c r="AA95" s="1936"/>
      <c r="AB95" s="1937"/>
    </row>
    <row r="96" spans="1:28">
      <c r="A96" s="1855">
        <v>91</v>
      </c>
      <c r="B96" s="2769"/>
      <c r="C96" s="2772"/>
      <c r="D96" s="2801"/>
      <c r="E96" s="1931"/>
      <c r="F96" s="1932"/>
      <c r="G96" s="1932"/>
      <c r="H96" s="1932"/>
      <c r="I96" s="1932"/>
      <c r="J96" s="1933"/>
      <c r="K96" s="1933"/>
      <c r="L96" s="1933"/>
      <c r="M96" s="1933"/>
      <c r="N96" s="1933"/>
      <c r="O96" s="1933"/>
      <c r="P96" s="1934"/>
      <c r="Q96" s="1933"/>
      <c r="R96" s="1933"/>
      <c r="S96" s="1933"/>
      <c r="T96" s="1948"/>
      <c r="U96" s="1934"/>
      <c r="V96" s="1948"/>
      <c r="W96" s="1934"/>
      <c r="X96" s="1933"/>
      <c r="Y96" s="1935"/>
      <c r="Z96" s="1936"/>
      <c r="AA96" s="1936"/>
      <c r="AB96" s="1937"/>
    </row>
    <row r="97" spans="1:28">
      <c r="A97" s="1855">
        <v>92</v>
      </c>
      <c r="B97" s="2769"/>
      <c r="C97" s="2772"/>
      <c r="D97" s="2801"/>
      <c r="E97" s="1931"/>
      <c r="F97" s="1932"/>
      <c r="G97" s="1932"/>
      <c r="H97" s="1932"/>
      <c r="I97" s="1932"/>
      <c r="J97" s="1933"/>
      <c r="K97" s="1933"/>
      <c r="L97" s="1933"/>
      <c r="M97" s="1933"/>
      <c r="N97" s="1933"/>
      <c r="O97" s="1933"/>
      <c r="P97" s="1934"/>
      <c r="Q97" s="1933"/>
      <c r="R97" s="1933"/>
      <c r="S97" s="1933"/>
      <c r="T97" s="1948"/>
      <c r="U97" s="1934"/>
      <c r="V97" s="1948"/>
      <c r="W97" s="1934"/>
      <c r="X97" s="1933"/>
      <c r="Y97" s="1935"/>
      <c r="Z97" s="1936"/>
      <c r="AA97" s="1936"/>
      <c r="AB97" s="1937"/>
    </row>
    <row r="98" spans="1:28" ht="16.5" customHeight="1">
      <c r="A98" s="1855">
        <v>93</v>
      </c>
      <c r="B98" s="2769"/>
      <c r="C98" s="2772"/>
      <c r="D98" s="2801"/>
      <c r="E98" s="1931"/>
      <c r="F98" s="1932"/>
      <c r="G98" s="1932"/>
      <c r="H98" s="1932"/>
      <c r="I98" s="1932"/>
      <c r="J98" s="1933"/>
      <c r="K98" s="1933"/>
      <c r="L98" s="1933"/>
      <c r="M98" s="1933"/>
      <c r="N98" s="1933"/>
      <c r="O98" s="1933"/>
      <c r="P98" s="1934"/>
      <c r="Q98" s="1933"/>
      <c r="R98" s="1933"/>
      <c r="S98" s="1933"/>
      <c r="T98" s="1948"/>
      <c r="U98" s="1934"/>
      <c r="V98" s="1948"/>
      <c r="W98" s="1934"/>
      <c r="X98" s="1933"/>
      <c r="Y98" s="1935"/>
      <c r="Z98" s="1936"/>
      <c r="AA98" s="1936"/>
      <c r="AB98" s="1937"/>
    </row>
    <row r="99" spans="1:28" ht="16.5" customHeight="1">
      <c r="A99" s="1855">
        <v>94</v>
      </c>
      <c r="B99" s="2769"/>
      <c r="C99" s="2772"/>
      <c r="D99" s="2801"/>
      <c r="E99" s="1931"/>
      <c r="F99" s="1932"/>
      <c r="G99" s="1932"/>
      <c r="H99" s="1932"/>
      <c r="I99" s="1932"/>
      <c r="J99" s="1933"/>
      <c r="K99" s="1933"/>
      <c r="L99" s="1933"/>
      <c r="M99" s="1933"/>
      <c r="N99" s="1933"/>
      <c r="O99" s="1933"/>
      <c r="P99" s="1934"/>
      <c r="Q99" s="1933"/>
      <c r="R99" s="1933"/>
      <c r="S99" s="1933"/>
      <c r="T99" s="1948"/>
      <c r="U99" s="1934"/>
      <c r="V99" s="1948"/>
      <c r="W99" s="1934"/>
      <c r="X99" s="1933"/>
      <c r="Y99" s="1935"/>
      <c r="Z99" s="1936"/>
      <c r="AA99" s="1936"/>
      <c r="AB99" s="1937"/>
    </row>
    <row r="100" spans="1:28" ht="14.25">
      <c r="A100" s="1855">
        <v>95</v>
      </c>
      <c r="B100" s="2769"/>
      <c r="C100" s="2772"/>
      <c r="D100" s="1873" t="s">
        <v>5859</v>
      </c>
      <c r="E100" s="1940"/>
      <c r="F100" s="1940"/>
      <c r="G100" s="1940"/>
      <c r="H100" s="1940"/>
      <c r="I100" s="1940"/>
      <c r="J100" s="1940"/>
      <c r="K100" s="1940"/>
      <c r="L100" s="1940"/>
      <c r="M100" s="1933">
        <f>SUM(M94:M99)</f>
        <v>0</v>
      </c>
      <c r="N100" s="1933">
        <f>SUM(N94:N99)</f>
        <v>0</v>
      </c>
      <c r="O100" s="1933">
        <f>SUM(O94:O99)</f>
        <v>0</v>
      </c>
      <c r="P100" s="1933">
        <f>SUM(P94:P99)</f>
        <v>0</v>
      </c>
      <c r="Q100" s="1940"/>
      <c r="R100" s="1933">
        <f>SUM(R94:R99)</f>
        <v>0</v>
      </c>
      <c r="S100" s="1940"/>
      <c r="T100" s="1933">
        <f>SUM(T94:T99)</f>
        <v>0</v>
      </c>
      <c r="U100" s="1933">
        <f>SUM(U94:U99)</f>
        <v>0</v>
      </c>
      <c r="V100" s="1933">
        <f>SUM(V94:V99)</f>
        <v>0</v>
      </c>
      <c r="W100" s="1933">
        <f>SUM(W94:W99)</f>
        <v>0</v>
      </c>
      <c r="X100" s="1940"/>
      <c r="Y100" s="1940"/>
      <c r="Z100" s="1940"/>
      <c r="AA100" s="1940"/>
      <c r="AB100" s="1942"/>
    </row>
    <row r="101" spans="1:28" ht="13.9" customHeight="1">
      <c r="A101" s="1855">
        <v>96</v>
      </c>
      <c r="B101" s="2769"/>
      <c r="C101" s="2772"/>
      <c r="D101" s="2801" t="s">
        <v>7203</v>
      </c>
      <c r="E101" s="1931"/>
      <c r="F101" s="1932"/>
      <c r="G101" s="1932"/>
      <c r="H101" s="1932"/>
      <c r="I101" s="1932"/>
      <c r="J101" s="1933"/>
      <c r="K101" s="1933"/>
      <c r="L101" s="1933"/>
      <c r="M101" s="1933"/>
      <c r="N101" s="1933"/>
      <c r="O101" s="1933"/>
      <c r="P101" s="1934"/>
      <c r="Q101" s="1933"/>
      <c r="R101" s="1933"/>
      <c r="S101" s="1933"/>
      <c r="T101" s="1948"/>
      <c r="U101" s="1934"/>
      <c r="V101" s="1948"/>
      <c r="W101" s="1934"/>
      <c r="X101" s="1933"/>
      <c r="Y101" s="1935"/>
      <c r="Z101" s="1936"/>
      <c r="AA101" s="1936"/>
      <c r="AB101" s="1937"/>
    </row>
    <row r="102" spans="1:28">
      <c r="A102" s="1855">
        <v>97</v>
      </c>
      <c r="B102" s="2769"/>
      <c r="C102" s="2772"/>
      <c r="D102" s="2801"/>
      <c r="E102" s="1931"/>
      <c r="F102" s="1932"/>
      <c r="G102" s="1932"/>
      <c r="H102" s="1932"/>
      <c r="I102" s="1932"/>
      <c r="J102" s="1933"/>
      <c r="K102" s="1933"/>
      <c r="L102" s="1933"/>
      <c r="M102" s="1933"/>
      <c r="N102" s="1933"/>
      <c r="O102" s="1933"/>
      <c r="P102" s="1934"/>
      <c r="Q102" s="1933"/>
      <c r="R102" s="1933"/>
      <c r="S102" s="1933"/>
      <c r="T102" s="1948"/>
      <c r="U102" s="1934"/>
      <c r="V102" s="1948"/>
      <c r="W102" s="1934"/>
      <c r="X102" s="1933"/>
      <c r="Y102" s="1935"/>
      <c r="Z102" s="1936"/>
      <c r="AA102" s="1936"/>
      <c r="AB102" s="1937"/>
    </row>
    <row r="103" spans="1:28">
      <c r="A103" s="1855">
        <v>98</v>
      </c>
      <c r="B103" s="2769"/>
      <c r="C103" s="2772"/>
      <c r="D103" s="2801"/>
      <c r="E103" s="1931"/>
      <c r="F103" s="1932"/>
      <c r="G103" s="1932"/>
      <c r="H103" s="1932"/>
      <c r="I103" s="1932"/>
      <c r="J103" s="1933"/>
      <c r="K103" s="1933"/>
      <c r="L103" s="1933"/>
      <c r="M103" s="1933"/>
      <c r="N103" s="1933"/>
      <c r="O103" s="1933"/>
      <c r="P103" s="1934"/>
      <c r="Q103" s="1933"/>
      <c r="R103" s="1933"/>
      <c r="S103" s="1933"/>
      <c r="T103" s="1948"/>
      <c r="U103" s="1934"/>
      <c r="V103" s="1948"/>
      <c r="W103" s="1934"/>
      <c r="X103" s="1933"/>
      <c r="Y103" s="1935"/>
      <c r="Z103" s="1936"/>
      <c r="AA103" s="1936"/>
      <c r="AB103" s="1937"/>
    </row>
    <row r="104" spans="1:28">
      <c r="A104" s="1855">
        <v>99</v>
      </c>
      <c r="B104" s="2769"/>
      <c r="C104" s="2772"/>
      <c r="D104" s="2801"/>
      <c r="E104" s="1931"/>
      <c r="F104" s="1932"/>
      <c r="G104" s="1932"/>
      <c r="H104" s="1932"/>
      <c r="I104" s="1932"/>
      <c r="J104" s="1933"/>
      <c r="K104" s="1933"/>
      <c r="L104" s="1933"/>
      <c r="M104" s="1933"/>
      <c r="N104" s="1933"/>
      <c r="O104" s="1933"/>
      <c r="P104" s="1934"/>
      <c r="Q104" s="1933"/>
      <c r="R104" s="1933"/>
      <c r="S104" s="1933"/>
      <c r="T104" s="1948"/>
      <c r="U104" s="1934"/>
      <c r="V104" s="1948"/>
      <c r="W104" s="1934"/>
      <c r="X104" s="1933"/>
      <c r="Y104" s="1935"/>
      <c r="Z104" s="1936"/>
      <c r="AA104" s="1936"/>
      <c r="AB104" s="1937"/>
    </row>
    <row r="105" spans="1:28">
      <c r="A105" s="1855">
        <v>100</v>
      </c>
      <c r="B105" s="2769"/>
      <c r="C105" s="2772"/>
      <c r="D105" s="2801"/>
      <c r="E105" s="1931"/>
      <c r="F105" s="1932"/>
      <c r="G105" s="1932"/>
      <c r="H105" s="1932"/>
      <c r="I105" s="1932"/>
      <c r="J105" s="1933"/>
      <c r="K105" s="1933"/>
      <c r="L105" s="1933"/>
      <c r="M105" s="1933"/>
      <c r="N105" s="1933"/>
      <c r="O105" s="1933"/>
      <c r="P105" s="1934"/>
      <c r="Q105" s="1933"/>
      <c r="R105" s="1933"/>
      <c r="S105" s="1933"/>
      <c r="T105" s="1948"/>
      <c r="U105" s="1934"/>
      <c r="V105" s="1948"/>
      <c r="W105" s="1934"/>
      <c r="X105" s="1933"/>
      <c r="Y105" s="1935"/>
      <c r="Z105" s="1936"/>
      <c r="AA105" s="1936"/>
      <c r="AB105" s="1937"/>
    </row>
    <row r="106" spans="1:28">
      <c r="A106" s="1855">
        <v>101</v>
      </c>
      <c r="B106" s="2769"/>
      <c r="C106" s="2772"/>
      <c r="D106" s="2801"/>
      <c r="E106" s="1931"/>
      <c r="F106" s="1932"/>
      <c r="G106" s="1932"/>
      <c r="H106" s="1932"/>
      <c r="I106" s="1932"/>
      <c r="J106" s="1933"/>
      <c r="K106" s="1933"/>
      <c r="L106" s="1933"/>
      <c r="M106" s="1933"/>
      <c r="N106" s="1933"/>
      <c r="O106" s="1933"/>
      <c r="P106" s="1934"/>
      <c r="Q106" s="1933"/>
      <c r="R106" s="1933"/>
      <c r="S106" s="1933"/>
      <c r="T106" s="1948"/>
      <c r="U106" s="1934"/>
      <c r="V106" s="1948"/>
      <c r="W106" s="1934"/>
      <c r="X106" s="1933"/>
      <c r="Y106" s="1935"/>
      <c r="Z106" s="1936"/>
      <c r="AA106" s="1936"/>
      <c r="AB106" s="1937"/>
    </row>
    <row r="107" spans="1:28" ht="15" thickBot="1">
      <c r="A107" s="1855">
        <v>102</v>
      </c>
      <c r="B107" s="2769"/>
      <c r="C107" s="2773"/>
      <c r="D107" s="1867" t="s">
        <v>5859</v>
      </c>
      <c r="E107" s="1943"/>
      <c r="F107" s="1950"/>
      <c r="G107" s="1950"/>
      <c r="H107" s="1950"/>
      <c r="I107" s="1950"/>
      <c r="J107" s="1944"/>
      <c r="K107" s="1944"/>
      <c r="L107" s="1944"/>
      <c r="M107" s="1945">
        <f>SUM(M101:M106)</f>
        <v>0</v>
      </c>
      <c r="N107" s="1945">
        <f>SUM(N101:N106)</f>
        <v>0</v>
      </c>
      <c r="O107" s="1945">
        <f>SUM(O101:O106)</f>
        <v>0</v>
      </c>
      <c r="P107" s="1945">
        <f>SUM(P101:P106)</f>
        <v>0</v>
      </c>
      <c r="Q107" s="1944"/>
      <c r="R107" s="1945">
        <f>SUM(R101:R106)</f>
        <v>0</v>
      </c>
      <c r="S107" s="1940"/>
      <c r="T107" s="1945">
        <f>SUM(T101:T106)</f>
        <v>0</v>
      </c>
      <c r="U107" s="1945">
        <f>SUM(U101:U106)</f>
        <v>0</v>
      </c>
      <c r="V107" s="1945">
        <f>SUM(V101:V106)</f>
        <v>0</v>
      </c>
      <c r="W107" s="1945">
        <f>SUM(W101:W106)</f>
        <v>0</v>
      </c>
      <c r="X107" s="1944"/>
      <c r="Y107" s="1944"/>
      <c r="Z107" s="1944"/>
      <c r="AA107" s="1944"/>
      <c r="AB107" s="1942"/>
    </row>
    <row r="108" spans="1:28" ht="15" thickBot="1">
      <c r="A108" s="1951">
        <v>103</v>
      </c>
      <c r="B108" s="2810" t="s">
        <v>7208</v>
      </c>
      <c r="C108" s="2803"/>
      <c r="D108" s="1952"/>
      <c r="E108" s="1953"/>
      <c r="F108" s="1954"/>
      <c r="G108" s="1954"/>
      <c r="H108" s="1954"/>
      <c r="I108" s="1954"/>
      <c r="J108" s="1955"/>
      <c r="K108" s="1955"/>
      <c r="L108" s="1955"/>
      <c r="M108" s="1956">
        <f>M107+M100+M93+M86+M75+M64+M53+M42+M31+M18</f>
        <v>0</v>
      </c>
      <c r="N108" s="1956">
        <f>N107+N100+N93+N86+N75+N64+N53+N42+N31+N18</f>
        <v>0</v>
      </c>
      <c r="O108" s="1956">
        <f>O107+O100+O93+O86+O75+O64+O53+O42+O31+O18</f>
        <v>0</v>
      </c>
      <c r="P108" s="1956">
        <f>P107+P100+P93+P86+P75+P64+P53+P42+P31+P18</f>
        <v>0</v>
      </c>
      <c r="Q108" s="1955"/>
      <c r="R108" s="1956">
        <f>R107+R100+R93+R86+R75+R64+R53+R42+R31+R18</f>
        <v>0</v>
      </c>
      <c r="S108" s="1940"/>
      <c r="T108" s="1956">
        <f>T107+T100+T93+T86+T75+T64+T53+T42+T31+T18</f>
        <v>0</v>
      </c>
      <c r="U108" s="1956">
        <f>U107+U100+U93+U86+U75+U64+U53+U42+U31+U18</f>
        <v>0</v>
      </c>
      <c r="V108" s="1956">
        <f>V107+V100+V93+V86+V75+V64+V53+V42+V31+V18</f>
        <v>0</v>
      </c>
      <c r="W108" s="1956">
        <f>W107+W100+W93+W86+W75+W64+W53+W42+W31+W18</f>
        <v>0</v>
      </c>
      <c r="X108" s="1955"/>
      <c r="Y108" s="1955"/>
      <c r="Z108" s="1957"/>
      <c r="AA108" s="1957"/>
      <c r="AB108" s="1958"/>
    </row>
    <row r="109" spans="1:28" ht="16.5" customHeight="1">
      <c r="A109" s="1959">
        <v>104</v>
      </c>
      <c r="B109" s="2816" t="s">
        <v>7235</v>
      </c>
      <c r="C109" s="2771" t="s">
        <v>7210</v>
      </c>
      <c r="D109" s="2798" t="s">
        <v>7211</v>
      </c>
      <c r="E109" s="1946"/>
      <c r="F109" s="1925"/>
      <c r="G109" s="1925"/>
      <c r="H109" s="1925"/>
      <c r="I109" s="1925"/>
      <c r="J109" s="1926"/>
      <c r="K109" s="1926"/>
      <c r="L109" s="1926"/>
      <c r="M109" s="1926"/>
      <c r="N109" s="1926"/>
      <c r="O109" s="1926"/>
      <c r="P109" s="1927"/>
      <c r="Q109" s="1926"/>
      <c r="R109" s="1926"/>
      <c r="S109" s="1926"/>
      <c r="T109" s="1929"/>
      <c r="U109" s="1929"/>
      <c r="V109" s="1929"/>
      <c r="W109" s="1929"/>
      <c r="X109" s="1960"/>
      <c r="Y109" s="1961"/>
      <c r="Z109" s="1929"/>
      <c r="AA109" s="1929"/>
      <c r="AB109" s="1930"/>
    </row>
    <row r="110" spans="1:28" ht="16.5" customHeight="1">
      <c r="A110" s="1962">
        <v>105</v>
      </c>
      <c r="B110" s="2817"/>
      <c r="C110" s="2772"/>
      <c r="D110" s="2801"/>
      <c r="E110" s="1931"/>
      <c r="F110" s="1932"/>
      <c r="G110" s="1932"/>
      <c r="H110" s="1932"/>
      <c r="I110" s="1932"/>
      <c r="J110" s="1933"/>
      <c r="K110" s="1933"/>
      <c r="L110" s="1933"/>
      <c r="M110" s="1933"/>
      <c r="N110" s="1933"/>
      <c r="O110" s="1933"/>
      <c r="P110" s="1934"/>
      <c r="Q110" s="1933"/>
      <c r="R110" s="1933"/>
      <c r="S110" s="1933"/>
      <c r="T110" s="1936"/>
      <c r="U110" s="1936"/>
      <c r="V110" s="1936"/>
      <c r="W110" s="1936"/>
      <c r="X110" s="1940"/>
      <c r="Y110" s="1963"/>
      <c r="Z110" s="1936"/>
      <c r="AA110" s="1936"/>
      <c r="AB110" s="1937"/>
    </row>
    <row r="111" spans="1:28" ht="16.5" customHeight="1">
      <c r="A111" s="1962">
        <v>106</v>
      </c>
      <c r="B111" s="2817"/>
      <c r="C111" s="2772"/>
      <c r="D111" s="2801"/>
      <c r="E111" s="1931"/>
      <c r="F111" s="1932"/>
      <c r="G111" s="1932"/>
      <c r="H111" s="1932"/>
      <c r="I111" s="1932"/>
      <c r="J111" s="1933"/>
      <c r="K111" s="1933"/>
      <c r="L111" s="1933"/>
      <c r="M111" s="1933"/>
      <c r="N111" s="1933"/>
      <c r="O111" s="1933"/>
      <c r="P111" s="1934"/>
      <c r="Q111" s="1933"/>
      <c r="R111" s="1933"/>
      <c r="S111" s="1933"/>
      <c r="T111" s="1936"/>
      <c r="U111" s="1936"/>
      <c r="V111" s="1936"/>
      <c r="W111" s="1936"/>
      <c r="X111" s="1940"/>
      <c r="Y111" s="1963"/>
      <c r="Z111" s="1936"/>
      <c r="AA111" s="1936"/>
      <c r="AB111" s="1937"/>
    </row>
    <row r="112" spans="1:28" ht="16.5" customHeight="1">
      <c r="A112" s="1962">
        <v>107</v>
      </c>
      <c r="B112" s="2817"/>
      <c r="C112" s="2772"/>
      <c r="D112" s="2801"/>
      <c r="E112" s="1931"/>
      <c r="F112" s="1932"/>
      <c r="G112" s="1932"/>
      <c r="H112" s="1932"/>
      <c r="I112" s="1932"/>
      <c r="J112" s="1933"/>
      <c r="K112" s="1933"/>
      <c r="L112" s="1933"/>
      <c r="M112" s="1933"/>
      <c r="N112" s="1933"/>
      <c r="O112" s="1933"/>
      <c r="P112" s="1934"/>
      <c r="Q112" s="1933"/>
      <c r="R112" s="1933"/>
      <c r="S112" s="1933"/>
      <c r="T112" s="1936"/>
      <c r="U112" s="1936"/>
      <c r="V112" s="1936"/>
      <c r="W112" s="1936"/>
      <c r="X112" s="1940"/>
      <c r="Y112" s="1963"/>
      <c r="Z112" s="1936"/>
      <c r="AA112" s="1936"/>
      <c r="AB112" s="1937"/>
    </row>
    <row r="113" spans="1:28" ht="16.5" customHeight="1">
      <c r="A113" s="1962">
        <v>108</v>
      </c>
      <c r="B113" s="2817"/>
      <c r="C113" s="2772"/>
      <c r="D113" s="2801"/>
      <c r="E113" s="1931"/>
      <c r="F113" s="1932"/>
      <c r="G113" s="1932"/>
      <c r="H113" s="1932"/>
      <c r="I113" s="1932"/>
      <c r="J113" s="1933"/>
      <c r="K113" s="1933"/>
      <c r="L113" s="1933"/>
      <c r="M113" s="1933"/>
      <c r="N113" s="1933"/>
      <c r="O113" s="1933"/>
      <c r="P113" s="1934"/>
      <c r="Q113" s="1933"/>
      <c r="R113" s="1933"/>
      <c r="S113" s="1933"/>
      <c r="T113" s="1936"/>
      <c r="U113" s="1936"/>
      <c r="V113" s="1936"/>
      <c r="W113" s="1936"/>
      <c r="X113" s="1940"/>
      <c r="Y113" s="1963"/>
      <c r="Z113" s="1936"/>
      <c r="AA113" s="1936"/>
      <c r="AB113" s="1937"/>
    </row>
    <row r="114" spans="1:28" ht="16.5" customHeight="1">
      <c r="A114" s="1962">
        <v>109</v>
      </c>
      <c r="B114" s="2817"/>
      <c r="C114" s="2772"/>
      <c r="D114" s="2801"/>
      <c r="E114" s="1931"/>
      <c r="F114" s="1932"/>
      <c r="G114" s="1932"/>
      <c r="H114" s="1932"/>
      <c r="I114" s="1932"/>
      <c r="J114" s="1933"/>
      <c r="K114" s="1933"/>
      <c r="L114" s="1933"/>
      <c r="M114" s="1933"/>
      <c r="N114" s="1933"/>
      <c r="O114" s="1933"/>
      <c r="P114" s="1934"/>
      <c r="Q114" s="1933"/>
      <c r="R114" s="1933"/>
      <c r="S114" s="1933"/>
      <c r="T114" s="1936"/>
      <c r="U114" s="1936"/>
      <c r="V114" s="1936"/>
      <c r="W114" s="1936"/>
      <c r="X114" s="1940"/>
      <c r="Y114" s="1963"/>
      <c r="Z114" s="1936"/>
      <c r="AA114" s="1936"/>
      <c r="AB114" s="1937"/>
    </row>
    <row r="115" spans="1:28" ht="16.5" customHeight="1">
      <c r="A115" s="1962">
        <v>110</v>
      </c>
      <c r="B115" s="2817"/>
      <c r="C115" s="2772"/>
      <c r="D115" s="1892" t="s">
        <v>5859</v>
      </c>
      <c r="E115" s="1940"/>
      <c r="F115" s="1940"/>
      <c r="G115" s="1940"/>
      <c r="H115" s="1940"/>
      <c r="I115" s="1940"/>
      <c r="J115" s="1940"/>
      <c r="K115" s="1940"/>
      <c r="L115" s="1940"/>
      <c r="M115" s="1933">
        <f>SUM(M109:M114)</f>
        <v>0</v>
      </c>
      <c r="N115" s="1933">
        <f>SUM(N109:N114)</f>
        <v>0</v>
      </c>
      <c r="O115" s="1933">
        <f>SUM(O109:O114)</f>
        <v>0</v>
      </c>
      <c r="P115" s="1933">
        <f>SUM(P109:P114)</f>
        <v>0</v>
      </c>
      <c r="Q115" s="1940"/>
      <c r="R115" s="1933">
        <f>SUM(R109:R114)</f>
        <v>0</v>
      </c>
      <c r="S115" s="1940"/>
      <c r="T115" s="1933">
        <f>SUM(T109:T114)</f>
        <v>0</v>
      </c>
      <c r="U115" s="1933">
        <f>SUM(U109:U114)</f>
        <v>0</v>
      </c>
      <c r="V115" s="1933">
        <f>SUM(V109:V114)</f>
        <v>0</v>
      </c>
      <c r="W115" s="1933">
        <f>SUM(W109:W114)</f>
        <v>0</v>
      </c>
      <c r="X115" s="1940"/>
      <c r="Y115" s="1963"/>
      <c r="Z115" s="1963"/>
      <c r="AA115" s="1963"/>
      <c r="AB115" s="1942"/>
    </row>
    <row r="116" spans="1:28" ht="16.5" customHeight="1">
      <c r="A116" s="1962">
        <v>111</v>
      </c>
      <c r="B116" s="2817"/>
      <c r="C116" s="2772"/>
      <c r="D116" s="2801" t="s">
        <v>7212</v>
      </c>
      <c r="E116" s="1931"/>
      <c r="F116" s="1932"/>
      <c r="G116" s="1932"/>
      <c r="H116" s="1932"/>
      <c r="I116" s="1932"/>
      <c r="J116" s="1933"/>
      <c r="K116" s="1933"/>
      <c r="L116" s="1933"/>
      <c r="M116" s="1933"/>
      <c r="N116" s="1933"/>
      <c r="O116" s="1933"/>
      <c r="P116" s="1934"/>
      <c r="Q116" s="1933"/>
      <c r="R116" s="1933"/>
      <c r="S116" s="1933"/>
      <c r="T116" s="1936"/>
      <c r="U116" s="1936"/>
      <c r="V116" s="1936"/>
      <c r="W116" s="1936"/>
      <c r="X116" s="1940"/>
      <c r="Y116" s="1963"/>
      <c r="Z116" s="1936"/>
      <c r="AA116" s="1936"/>
      <c r="AB116" s="1937"/>
    </row>
    <row r="117" spans="1:28" ht="16.5" customHeight="1">
      <c r="A117" s="1962">
        <v>112</v>
      </c>
      <c r="B117" s="2817"/>
      <c r="C117" s="2772"/>
      <c r="D117" s="2801"/>
      <c r="E117" s="1931"/>
      <c r="F117" s="1932"/>
      <c r="G117" s="1932"/>
      <c r="H117" s="1932"/>
      <c r="I117" s="1932"/>
      <c r="J117" s="1933"/>
      <c r="K117" s="1933"/>
      <c r="L117" s="1933"/>
      <c r="M117" s="1933"/>
      <c r="N117" s="1933"/>
      <c r="O117" s="1933"/>
      <c r="P117" s="1934"/>
      <c r="Q117" s="1933"/>
      <c r="R117" s="1933"/>
      <c r="S117" s="1933"/>
      <c r="T117" s="1936"/>
      <c r="U117" s="1936"/>
      <c r="V117" s="1936"/>
      <c r="W117" s="1936"/>
      <c r="X117" s="1940"/>
      <c r="Y117" s="1963"/>
      <c r="Z117" s="1936"/>
      <c r="AA117" s="1936"/>
      <c r="AB117" s="1937"/>
    </row>
    <row r="118" spans="1:28" ht="16.5" customHeight="1">
      <c r="A118" s="1962">
        <v>113</v>
      </c>
      <c r="B118" s="2817"/>
      <c r="C118" s="2772"/>
      <c r="D118" s="2801"/>
      <c r="E118" s="1931"/>
      <c r="F118" s="1932"/>
      <c r="G118" s="1932"/>
      <c r="H118" s="1932"/>
      <c r="I118" s="1932"/>
      <c r="J118" s="1933"/>
      <c r="K118" s="1933"/>
      <c r="L118" s="1933"/>
      <c r="M118" s="1933"/>
      <c r="N118" s="1933"/>
      <c r="O118" s="1933"/>
      <c r="P118" s="1934"/>
      <c r="Q118" s="1933"/>
      <c r="R118" s="1933"/>
      <c r="S118" s="1933"/>
      <c r="T118" s="1936"/>
      <c r="U118" s="1936"/>
      <c r="V118" s="1936"/>
      <c r="W118" s="1936"/>
      <c r="X118" s="1940"/>
      <c r="Y118" s="1963"/>
      <c r="Z118" s="1936"/>
      <c r="AA118" s="1936"/>
      <c r="AB118" s="1937"/>
    </row>
    <row r="119" spans="1:28" ht="16.5" customHeight="1">
      <c r="A119" s="1962">
        <v>114</v>
      </c>
      <c r="B119" s="2817"/>
      <c r="C119" s="2772"/>
      <c r="D119" s="2801"/>
      <c r="E119" s="1931"/>
      <c r="F119" s="1932"/>
      <c r="G119" s="1932"/>
      <c r="H119" s="1932"/>
      <c r="I119" s="1932"/>
      <c r="J119" s="1933"/>
      <c r="K119" s="1933"/>
      <c r="L119" s="1933"/>
      <c r="M119" s="1933"/>
      <c r="N119" s="1933"/>
      <c r="O119" s="1933"/>
      <c r="P119" s="1934"/>
      <c r="Q119" s="1933"/>
      <c r="R119" s="1933"/>
      <c r="S119" s="1933"/>
      <c r="T119" s="1936"/>
      <c r="U119" s="1936"/>
      <c r="V119" s="1936"/>
      <c r="W119" s="1936"/>
      <c r="X119" s="1940"/>
      <c r="Y119" s="1963"/>
      <c r="Z119" s="1936"/>
      <c r="AA119" s="1936"/>
      <c r="AB119" s="1937"/>
    </row>
    <row r="120" spans="1:28">
      <c r="A120" s="1962">
        <v>115</v>
      </c>
      <c r="B120" s="2817"/>
      <c r="C120" s="2772"/>
      <c r="D120" s="2801"/>
      <c r="E120" s="1931"/>
      <c r="F120" s="1932"/>
      <c r="G120" s="1932"/>
      <c r="H120" s="1932"/>
      <c r="I120" s="1932"/>
      <c r="J120" s="1933"/>
      <c r="K120" s="1933"/>
      <c r="L120" s="1933"/>
      <c r="M120" s="1933"/>
      <c r="N120" s="1933"/>
      <c r="O120" s="1933"/>
      <c r="P120" s="1934"/>
      <c r="Q120" s="1933"/>
      <c r="R120" s="1933"/>
      <c r="S120" s="1933"/>
      <c r="T120" s="1936"/>
      <c r="U120" s="1936"/>
      <c r="V120" s="1936"/>
      <c r="W120" s="1936"/>
      <c r="X120" s="1940"/>
      <c r="Y120" s="1963"/>
      <c r="Z120" s="1936"/>
      <c r="AA120" s="1936"/>
      <c r="AB120" s="1937"/>
    </row>
    <row r="121" spans="1:28">
      <c r="A121" s="1962">
        <v>116</v>
      </c>
      <c r="B121" s="2817"/>
      <c r="C121" s="2772"/>
      <c r="D121" s="2801"/>
      <c r="E121" s="1931"/>
      <c r="F121" s="1932"/>
      <c r="G121" s="1932"/>
      <c r="H121" s="1932"/>
      <c r="I121" s="1932"/>
      <c r="J121" s="1933"/>
      <c r="K121" s="1933"/>
      <c r="L121" s="1933"/>
      <c r="M121" s="1933"/>
      <c r="N121" s="1933"/>
      <c r="O121" s="1933"/>
      <c r="P121" s="1934"/>
      <c r="Q121" s="1933"/>
      <c r="R121" s="1933"/>
      <c r="S121" s="1933"/>
      <c r="T121" s="1936"/>
      <c r="U121" s="1936"/>
      <c r="V121" s="1936"/>
      <c r="W121" s="1936"/>
      <c r="X121" s="1940"/>
      <c r="Y121" s="1963"/>
      <c r="Z121" s="1936"/>
      <c r="AA121" s="1936"/>
      <c r="AB121" s="1937"/>
    </row>
    <row r="122" spans="1:28" ht="15" thickBot="1">
      <c r="A122" s="1962">
        <v>117</v>
      </c>
      <c r="B122" s="2817"/>
      <c r="C122" s="2773"/>
      <c r="D122" s="1964" t="s">
        <v>5859</v>
      </c>
      <c r="E122" s="1944"/>
      <c r="F122" s="1944"/>
      <c r="G122" s="1944"/>
      <c r="H122" s="1944"/>
      <c r="I122" s="1944"/>
      <c r="J122" s="1944"/>
      <c r="K122" s="1944"/>
      <c r="L122" s="1944"/>
      <c r="M122" s="1945">
        <f>SUM(M116:M121)</f>
        <v>0</v>
      </c>
      <c r="N122" s="1945">
        <f>SUM(N116:N121)</f>
        <v>0</v>
      </c>
      <c r="O122" s="1945">
        <f>SUM(O116:O121)</f>
        <v>0</v>
      </c>
      <c r="P122" s="1945">
        <f>SUM(P116:P121)</f>
        <v>0</v>
      </c>
      <c r="Q122" s="1944"/>
      <c r="R122" s="1945">
        <f>SUM(R116:R121)</f>
        <v>0</v>
      </c>
      <c r="S122" s="1940"/>
      <c r="T122" s="1945">
        <f>SUM(T116:T121)</f>
        <v>0</v>
      </c>
      <c r="U122" s="1945">
        <f>SUM(U116:U121)</f>
        <v>0</v>
      </c>
      <c r="V122" s="1945">
        <f>SUM(V116:V121)</f>
        <v>0</v>
      </c>
      <c r="W122" s="1945">
        <f>SUM(W116:W121)</f>
        <v>0</v>
      </c>
      <c r="X122" s="1944"/>
      <c r="Y122" s="1965"/>
      <c r="Z122" s="1965"/>
      <c r="AA122" s="1965"/>
      <c r="AB122" s="1942"/>
    </row>
    <row r="123" spans="1:28" ht="16.5" customHeight="1">
      <c r="A123" s="1962">
        <v>118</v>
      </c>
      <c r="B123" s="2817"/>
      <c r="C123" s="2795" t="s">
        <v>7205</v>
      </c>
      <c r="D123" s="2798" t="s">
        <v>7213</v>
      </c>
      <c r="E123" s="1946"/>
      <c r="F123" s="1925"/>
      <c r="G123" s="1925"/>
      <c r="H123" s="1925"/>
      <c r="I123" s="1925"/>
      <c r="J123" s="1926"/>
      <c r="K123" s="1926"/>
      <c r="L123" s="1926"/>
      <c r="M123" s="1926"/>
      <c r="N123" s="1926"/>
      <c r="O123" s="1926"/>
      <c r="P123" s="1927"/>
      <c r="Q123" s="1926"/>
      <c r="R123" s="1926"/>
      <c r="S123" s="1926"/>
      <c r="T123" s="1929"/>
      <c r="U123" s="1929"/>
      <c r="V123" s="1929"/>
      <c r="W123" s="1929"/>
      <c r="X123" s="1966"/>
      <c r="Y123" s="1961"/>
      <c r="Z123" s="1929"/>
      <c r="AA123" s="1929"/>
      <c r="AB123" s="1947"/>
    </row>
    <row r="124" spans="1:28">
      <c r="A124" s="1962">
        <v>119</v>
      </c>
      <c r="B124" s="2817"/>
      <c r="C124" s="2796"/>
      <c r="D124" s="2799"/>
      <c r="E124" s="1931"/>
      <c r="F124" s="1932"/>
      <c r="G124" s="1932"/>
      <c r="H124" s="1932"/>
      <c r="I124" s="1932"/>
      <c r="J124" s="1933"/>
      <c r="K124" s="1933"/>
      <c r="L124" s="1933"/>
      <c r="M124" s="1933"/>
      <c r="N124" s="1933"/>
      <c r="O124" s="1933"/>
      <c r="P124" s="1934"/>
      <c r="Q124" s="1934"/>
      <c r="R124" s="1933"/>
      <c r="S124" s="1934"/>
      <c r="T124" s="1936"/>
      <c r="U124" s="1936"/>
      <c r="V124" s="1936"/>
      <c r="W124" s="1936"/>
      <c r="X124" s="1940"/>
      <c r="Y124" s="1967"/>
      <c r="Z124" s="1936"/>
      <c r="AA124" s="1936"/>
      <c r="AB124" s="1937"/>
    </row>
    <row r="125" spans="1:28">
      <c r="A125" s="1962">
        <v>120</v>
      </c>
      <c r="B125" s="2817"/>
      <c r="C125" s="2796"/>
      <c r="D125" s="2799"/>
      <c r="E125" s="1931"/>
      <c r="F125" s="1932"/>
      <c r="G125" s="1932"/>
      <c r="H125" s="1932"/>
      <c r="I125" s="1932"/>
      <c r="J125" s="1933"/>
      <c r="K125" s="1933"/>
      <c r="L125" s="1933"/>
      <c r="M125" s="1933"/>
      <c r="N125" s="1933"/>
      <c r="O125" s="1933"/>
      <c r="P125" s="1934"/>
      <c r="Q125" s="1934"/>
      <c r="R125" s="1933"/>
      <c r="S125" s="1934"/>
      <c r="T125" s="1936"/>
      <c r="U125" s="1936"/>
      <c r="V125" s="1936"/>
      <c r="W125" s="1936"/>
      <c r="X125" s="1940"/>
      <c r="Y125" s="1967"/>
      <c r="Z125" s="1936"/>
      <c r="AA125" s="1936"/>
      <c r="AB125" s="1937"/>
    </row>
    <row r="126" spans="1:28">
      <c r="A126" s="1962">
        <v>121</v>
      </c>
      <c r="B126" s="2817"/>
      <c r="C126" s="2796"/>
      <c r="D126" s="2799"/>
      <c r="E126" s="1931"/>
      <c r="F126" s="1932"/>
      <c r="G126" s="1932"/>
      <c r="H126" s="1932"/>
      <c r="I126" s="1932"/>
      <c r="J126" s="1933"/>
      <c r="K126" s="1933"/>
      <c r="L126" s="1933"/>
      <c r="M126" s="1933"/>
      <c r="N126" s="1933"/>
      <c r="O126" s="1933"/>
      <c r="P126" s="1934"/>
      <c r="Q126" s="1934"/>
      <c r="R126" s="1933"/>
      <c r="S126" s="1934"/>
      <c r="T126" s="1936"/>
      <c r="U126" s="1936"/>
      <c r="V126" s="1936"/>
      <c r="W126" s="1936"/>
      <c r="X126" s="1940"/>
      <c r="Y126" s="1967"/>
      <c r="Z126" s="1936"/>
      <c r="AA126" s="1936"/>
      <c r="AB126" s="1937"/>
    </row>
    <row r="127" spans="1:28">
      <c r="A127" s="1962">
        <v>122</v>
      </c>
      <c r="B127" s="2817"/>
      <c r="C127" s="2796"/>
      <c r="D127" s="2799"/>
      <c r="E127" s="1931"/>
      <c r="F127" s="1932"/>
      <c r="G127" s="1932"/>
      <c r="H127" s="1932"/>
      <c r="I127" s="1932"/>
      <c r="J127" s="1933"/>
      <c r="K127" s="1933"/>
      <c r="L127" s="1933"/>
      <c r="M127" s="1933"/>
      <c r="N127" s="1933"/>
      <c r="O127" s="1933"/>
      <c r="P127" s="1934"/>
      <c r="Q127" s="1934"/>
      <c r="R127" s="1933"/>
      <c r="S127" s="1934"/>
      <c r="T127" s="1936"/>
      <c r="U127" s="1936"/>
      <c r="V127" s="1936"/>
      <c r="W127" s="1936"/>
      <c r="X127" s="1940"/>
      <c r="Y127" s="1967"/>
      <c r="Z127" s="1936"/>
      <c r="AA127" s="1936"/>
      <c r="AB127" s="1937"/>
    </row>
    <row r="128" spans="1:28">
      <c r="A128" s="1962">
        <v>123</v>
      </c>
      <c r="B128" s="2817"/>
      <c r="C128" s="2796"/>
      <c r="D128" s="2799"/>
      <c r="E128" s="1931"/>
      <c r="F128" s="1932"/>
      <c r="G128" s="1932"/>
      <c r="H128" s="1932"/>
      <c r="I128" s="1932"/>
      <c r="J128" s="1933"/>
      <c r="K128" s="1933"/>
      <c r="L128" s="1933"/>
      <c r="M128" s="1933"/>
      <c r="N128" s="1933"/>
      <c r="O128" s="1933"/>
      <c r="P128" s="1934"/>
      <c r="Q128" s="1934"/>
      <c r="R128" s="1933"/>
      <c r="S128" s="1934"/>
      <c r="T128" s="1936"/>
      <c r="U128" s="1936"/>
      <c r="V128" s="1936"/>
      <c r="W128" s="1936"/>
      <c r="X128" s="1940"/>
      <c r="Y128" s="1967"/>
      <c r="Z128" s="1936"/>
      <c r="AA128" s="1936"/>
      <c r="AB128" s="1937"/>
    </row>
    <row r="129" spans="1:28" ht="14.25">
      <c r="A129" s="1962">
        <v>124</v>
      </c>
      <c r="B129" s="2817"/>
      <c r="C129" s="2796"/>
      <c r="D129" s="1892" t="s">
        <v>5859</v>
      </c>
      <c r="E129" s="1940"/>
      <c r="F129" s="1940"/>
      <c r="G129" s="1940"/>
      <c r="H129" s="1940"/>
      <c r="I129" s="1940"/>
      <c r="J129" s="1940"/>
      <c r="K129" s="1940"/>
      <c r="L129" s="1940"/>
      <c r="M129" s="1933">
        <f>SUM(M123:M128)</f>
        <v>0</v>
      </c>
      <c r="N129" s="1933">
        <f>SUM(N123:N128)</f>
        <v>0</v>
      </c>
      <c r="O129" s="1933">
        <f>SUM(O123:O128)</f>
        <v>0</v>
      </c>
      <c r="P129" s="1933">
        <f>SUM(P123:P128)</f>
        <v>0</v>
      </c>
      <c r="Q129" s="1940"/>
      <c r="R129" s="1933">
        <f>SUM(R123:R128)</f>
        <v>0</v>
      </c>
      <c r="S129" s="1940"/>
      <c r="T129" s="1933">
        <f>SUM(T123:T128)</f>
        <v>0</v>
      </c>
      <c r="U129" s="1933">
        <f>SUM(U123:U128)</f>
        <v>0</v>
      </c>
      <c r="V129" s="1933">
        <f>SUM(V123:V128)</f>
        <v>0</v>
      </c>
      <c r="W129" s="1933">
        <f>SUM(W123:W128)</f>
        <v>0</v>
      </c>
      <c r="X129" s="1940"/>
      <c r="Y129" s="1967"/>
      <c r="Z129" s="1967"/>
      <c r="AA129" s="1967"/>
      <c r="AB129" s="1942"/>
    </row>
    <row r="130" spans="1:28" ht="17.649999999999999" customHeight="1">
      <c r="A130" s="1962">
        <v>125</v>
      </c>
      <c r="B130" s="2817"/>
      <c r="C130" s="2796"/>
      <c r="D130" s="2755" t="s">
        <v>7211</v>
      </c>
      <c r="E130" s="1931"/>
      <c r="F130" s="1932"/>
      <c r="G130" s="1932"/>
      <c r="H130" s="1932"/>
      <c r="I130" s="1932"/>
      <c r="J130" s="1933"/>
      <c r="K130" s="1933"/>
      <c r="L130" s="1933"/>
      <c r="M130" s="1933"/>
      <c r="N130" s="1933"/>
      <c r="O130" s="1933"/>
      <c r="P130" s="1934"/>
      <c r="Q130" s="1934"/>
      <c r="R130" s="1933"/>
      <c r="S130" s="1934"/>
      <c r="T130" s="1936"/>
      <c r="U130" s="1936"/>
      <c r="V130" s="1936"/>
      <c r="W130" s="1936"/>
      <c r="X130" s="1940"/>
      <c r="Y130" s="1967"/>
      <c r="Z130" s="1936"/>
      <c r="AA130" s="1936"/>
      <c r="AB130" s="1937"/>
    </row>
    <row r="131" spans="1:28">
      <c r="A131" s="1962">
        <v>126</v>
      </c>
      <c r="B131" s="2817"/>
      <c r="C131" s="2796"/>
      <c r="D131" s="2755"/>
      <c r="E131" s="1931"/>
      <c r="F131" s="1932"/>
      <c r="G131" s="1932"/>
      <c r="H131" s="1932"/>
      <c r="I131" s="1932"/>
      <c r="J131" s="1933"/>
      <c r="K131" s="1933"/>
      <c r="L131" s="1933"/>
      <c r="M131" s="1933"/>
      <c r="N131" s="1933"/>
      <c r="O131" s="1933"/>
      <c r="P131" s="1934"/>
      <c r="Q131" s="1934"/>
      <c r="R131" s="1933"/>
      <c r="S131" s="1934"/>
      <c r="T131" s="1936"/>
      <c r="U131" s="1936"/>
      <c r="V131" s="1936"/>
      <c r="W131" s="1936"/>
      <c r="X131" s="1940"/>
      <c r="Y131" s="1967"/>
      <c r="Z131" s="1936"/>
      <c r="AA131" s="1936"/>
      <c r="AB131" s="1937"/>
    </row>
    <row r="132" spans="1:28">
      <c r="A132" s="1962">
        <v>127</v>
      </c>
      <c r="B132" s="2817"/>
      <c r="C132" s="2796"/>
      <c r="D132" s="2755"/>
      <c r="E132" s="1931"/>
      <c r="F132" s="1932"/>
      <c r="G132" s="1932"/>
      <c r="H132" s="1932"/>
      <c r="I132" s="1932"/>
      <c r="J132" s="1933"/>
      <c r="K132" s="1933"/>
      <c r="L132" s="1933"/>
      <c r="M132" s="1933"/>
      <c r="N132" s="1933"/>
      <c r="O132" s="1933"/>
      <c r="P132" s="1934"/>
      <c r="Q132" s="1934"/>
      <c r="R132" s="1933"/>
      <c r="S132" s="1934"/>
      <c r="T132" s="1936"/>
      <c r="U132" s="1936"/>
      <c r="V132" s="1936"/>
      <c r="W132" s="1936"/>
      <c r="X132" s="1940"/>
      <c r="Y132" s="1967"/>
      <c r="Z132" s="1936"/>
      <c r="AA132" s="1936"/>
      <c r="AB132" s="1937"/>
    </row>
    <row r="133" spans="1:28">
      <c r="A133" s="1962">
        <v>128</v>
      </c>
      <c r="B133" s="2817"/>
      <c r="C133" s="2796"/>
      <c r="D133" s="2755"/>
      <c r="E133" s="1931"/>
      <c r="F133" s="1932"/>
      <c r="G133" s="1932"/>
      <c r="H133" s="1932"/>
      <c r="I133" s="1932"/>
      <c r="J133" s="1933"/>
      <c r="K133" s="1933"/>
      <c r="L133" s="1933"/>
      <c r="M133" s="1933"/>
      <c r="N133" s="1933"/>
      <c r="O133" s="1933"/>
      <c r="P133" s="1934"/>
      <c r="Q133" s="1934"/>
      <c r="R133" s="1933"/>
      <c r="S133" s="1934"/>
      <c r="T133" s="1936"/>
      <c r="U133" s="1936"/>
      <c r="V133" s="1936"/>
      <c r="W133" s="1936"/>
      <c r="X133" s="1940"/>
      <c r="Y133" s="1967"/>
      <c r="Z133" s="1936"/>
      <c r="AA133" s="1936"/>
      <c r="AB133" s="1937"/>
    </row>
    <row r="134" spans="1:28">
      <c r="A134" s="1962">
        <v>129</v>
      </c>
      <c r="B134" s="2817"/>
      <c r="C134" s="2796"/>
      <c r="D134" s="2755"/>
      <c r="E134" s="1931"/>
      <c r="F134" s="1932"/>
      <c r="G134" s="1932"/>
      <c r="H134" s="1932"/>
      <c r="I134" s="1932"/>
      <c r="J134" s="1933"/>
      <c r="K134" s="1933"/>
      <c r="L134" s="1933"/>
      <c r="M134" s="1933"/>
      <c r="N134" s="1933"/>
      <c r="O134" s="1933"/>
      <c r="P134" s="1934"/>
      <c r="Q134" s="1934"/>
      <c r="R134" s="1933"/>
      <c r="S134" s="1934"/>
      <c r="T134" s="1936"/>
      <c r="U134" s="1936"/>
      <c r="V134" s="1936"/>
      <c r="W134" s="1936"/>
      <c r="X134" s="1940"/>
      <c r="Y134" s="1967"/>
      <c r="Z134" s="1936"/>
      <c r="AA134" s="1936"/>
      <c r="AB134" s="1937"/>
    </row>
    <row r="135" spans="1:28">
      <c r="A135" s="1962">
        <v>130</v>
      </c>
      <c r="B135" s="2817"/>
      <c r="C135" s="2796"/>
      <c r="D135" s="2755"/>
      <c r="E135" s="1931"/>
      <c r="F135" s="1932"/>
      <c r="G135" s="1932"/>
      <c r="H135" s="1932"/>
      <c r="I135" s="1932"/>
      <c r="J135" s="1933"/>
      <c r="K135" s="1933"/>
      <c r="L135" s="1933"/>
      <c r="M135" s="1933"/>
      <c r="N135" s="1933"/>
      <c r="O135" s="1933"/>
      <c r="P135" s="1934"/>
      <c r="Q135" s="1934"/>
      <c r="R135" s="1933"/>
      <c r="S135" s="1934"/>
      <c r="T135" s="1936"/>
      <c r="U135" s="1936"/>
      <c r="V135" s="1936"/>
      <c r="W135" s="1936"/>
      <c r="X135" s="1940"/>
      <c r="Y135" s="1967"/>
      <c r="Z135" s="1936"/>
      <c r="AA135" s="1936"/>
      <c r="AB135" s="1937"/>
    </row>
    <row r="136" spans="1:28" ht="14.25">
      <c r="A136" s="1962">
        <v>131</v>
      </c>
      <c r="B136" s="2817"/>
      <c r="C136" s="2796"/>
      <c r="D136" s="1892" t="s">
        <v>5859</v>
      </c>
      <c r="E136" s="1940"/>
      <c r="F136" s="1940"/>
      <c r="G136" s="1940"/>
      <c r="H136" s="1940"/>
      <c r="I136" s="1940"/>
      <c r="J136" s="1940"/>
      <c r="K136" s="1940"/>
      <c r="L136" s="1940"/>
      <c r="M136" s="1933">
        <f>SUM(M130:M135)</f>
        <v>0</v>
      </c>
      <c r="N136" s="1933">
        <f>SUM(N130:N135)</f>
        <v>0</v>
      </c>
      <c r="O136" s="1933">
        <f>SUM(O130:O135)</f>
        <v>0</v>
      </c>
      <c r="P136" s="1933">
        <f>SUM(P130:P135)</f>
        <v>0</v>
      </c>
      <c r="Q136" s="1940"/>
      <c r="R136" s="1933">
        <f>SUM(R130:R135)</f>
        <v>0</v>
      </c>
      <c r="S136" s="1940"/>
      <c r="T136" s="1933">
        <f>SUM(T130:T135)</f>
        <v>0</v>
      </c>
      <c r="U136" s="1933">
        <f>SUM(U130:U135)</f>
        <v>0</v>
      </c>
      <c r="V136" s="1933">
        <f>SUM(V130:V135)</f>
        <v>0</v>
      </c>
      <c r="W136" s="1933">
        <f>SUM(W130:W135)</f>
        <v>0</v>
      </c>
      <c r="X136" s="1940"/>
      <c r="Y136" s="1967"/>
      <c r="Z136" s="1967"/>
      <c r="AA136" s="1967"/>
      <c r="AB136" s="1942"/>
    </row>
    <row r="137" spans="1:28" ht="16.5" customHeight="1">
      <c r="A137" s="1962">
        <v>132</v>
      </c>
      <c r="B137" s="2817"/>
      <c r="C137" s="2796"/>
      <c r="D137" s="2755" t="s">
        <v>7212</v>
      </c>
      <c r="E137" s="1931"/>
      <c r="F137" s="1932"/>
      <c r="G137" s="1932"/>
      <c r="H137" s="1932"/>
      <c r="I137" s="1932"/>
      <c r="J137" s="1933"/>
      <c r="K137" s="1933"/>
      <c r="L137" s="1933"/>
      <c r="M137" s="1933"/>
      <c r="N137" s="1933"/>
      <c r="O137" s="1933"/>
      <c r="P137" s="1934"/>
      <c r="Q137" s="1934"/>
      <c r="R137" s="1933"/>
      <c r="S137" s="1934"/>
      <c r="T137" s="1936"/>
      <c r="U137" s="1936"/>
      <c r="V137" s="1936"/>
      <c r="W137" s="1936"/>
      <c r="X137" s="1940"/>
      <c r="Y137" s="1967"/>
      <c r="Z137" s="1936"/>
      <c r="AA137" s="1936"/>
      <c r="AB137" s="1937"/>
    </row>
    <row r="138" spans="1:28" ht="15.75" customHeight="1">
      <c r="A138" s="1962">
        <v>133</v>
      </c>
      <c r="B138" s="2817"/>
      <c r="C138" s="2796"/>
      <c r="D138" s="2755"/>
      <c r="E138" s="1931"/>
      <c r="F138" s="1932"/>
      <c r="G138" s="1932"/>
      <c r="H138" s="1932"/>
      <c r="I138" s="1932"/>
      <c r="J138" s="1933"/>
      <c r="K138" s="1933"/>
      <c r="L138" s="1933"/>
      <c r="M138" s="1933"/>
      <c r="N138" s="1933"/>
      <c r="O138" s="1933"/>
      <c r="P138" s="1934"/>
      <c r="Q138" s="1933"/>
      <c r="R138" s="1933"/>
      <c r="S138" s="1933"/>
      <c r="T138" s="1936"/>
      <c r="U138" s="1936"/>
      <c r="V138" s="1936"/>
      <c r="W138" s="1936"/>
      <c r="X138" s="1940"/>
      <c r="Y138" s="1963"/>
      <c r="Z138" s="1936"/>
      <c r="AA138" s="1936"/>
      <c r="AB138" s="1937"/>
    </row>
    <row r="139" spans="1:28" ht="15.75" customHeight="1">
      <c r="A139" s="1962">
        <v>134</v>
      </c>
      <c r="B139" s="2817"/>
      <c r="C139" s="2796"/>
      <c r="D139" s="2755"/>
      <c r="E139" s="1931"/>
      <c r="F139" s="1932"/>
      <c r="G139" s="1932"/>
      <c r="H139" s="1932"/>
      <c r="I139" s="1932"/>
      <c r="J139" s="1933"/>
      <c r="K139" s="1933"/>
      <c r="L139" s="1933"/>
      <c r="M139" s="1933"/>
      <c r="N139" s="1933"/>
      <c r="O139" s="1933"/>
      <c r="P139" s="1934"/>
      <c r="Q139" s="1933"/>
      <c r="R139" s="1933"/>
      <c r="S139" s="1933"/>
      <c r="T139" s="1936"/>
      <c r="U139" s="1936"/>
      <c r="V139" s="1936"/>
      <c r="W139" s="1936"/>
      <c r="X139" s="1940"/>
      <c r="Y139" s="1963"/>
      <c r="Z139" s="1936"/>
      <c r="AA139" s="1936"/>
      <c r="AB139" s="1937"/>
    </row>
    <row r="140" spans="1:28" ht="16.5" customHeight="1">
      <c r="A140" s="1962">
        <v>135</v>
      </c>
      <c r="B140" s="2817"/>
      <c r="C140" s="2796"/>
      <c r="D140" s="2755"/>
      <c r="E140" s="1931"/>
      <c r="F140" s="1932"/>
      <c r="G140" s="1932"/>
      <c r="H140" s="1932"/>
      <c r="I140" s="1932"/>
      <c r="J140" s="1933"/>
      <c r="K140" s="1933"/>
      <c r="L140" s="1933"/>
      <c r="M140" s="1933"/>
      <c r="N140" s="1933"/>
      <c r="O140" s="1933"/>
      <c r="P140" s="1934"/>
      <c r="Q140" s="1933"/>
      <c r="R140" s="1933"/>
      <c r="S140" s="1933"/>
      <c r="T140" s="1936"/>
      <c r="U140" s="1936"/>
      <c r="V140" s="1936"/>
      <c r="W140" s="1936"/>
      <c r="X140" s="1940"/>
      <c r="Y140" s="1963"/>
      <c r="Z140" s="1936"/>
      <c r="AA140" s="1936"/>
      <c r="AB140" s="1937"/>
    </row>
    <row r="141" spans="1:28">
      <c r="A141" s="1962">
        <v>136</v>
      </c>
      <c r="B141" s="2817"/>
      <c r="C141" s="2796"/>
      <c r="D141" s="2755"/>
      <c r="E141" s="1931"/>
      <c r="F141" s="1932"/>
      <c r="G141" s="1932"/>
      <c r="H141" s="1932"/>
      <c r="I141" s="1932"/>
      <c r="J141" s="1933"/>
      <c r="K141" s="1933"/>
      <c r="L141" s="1933"/>
      <c r="M141" s="1933"/>
      <c r="N141" s="1933"/>
      <c r="O141" s="1933"/>
      <c r="P141" s="1934"/>
      <c r="Q141" s="1933"/>
      <c r="R141" s="1933"/>
      <c r="S141" s="1933"/>
      <c r="T141" s="1936"/>
      <c r="U141" s="1936"/>
      <c r="V141" s="1936"/>
      <c r="W141" s="1936"/>
      <c r="X141" s="1940"/>
      <c r="Y141" s="1963"/>
      <c r="Z141" s="1936"/>
      <c r="AA141" s="1936"/>
      <c r="AB141" s="1937"/>
    </row>
    <row r="142" spans="1:28">
      <c r="A142" s="1962">
        <v>137</v>
      </c>
      <c r="B142" s="2817"/>
      <c r="C142" s="2796"/>
      <c r="D142" s="2755"/>
      <c r="E142" s="1931"/>
      <c r="F142" s="1932"/>
      <c r="G142" s="1932"/>
      <c r="H142" s="1932"/>
      <c r="I142" s="1932"/>
      <c r="J142" s="1933"/>
      <c r="K142" s="1933"/>
      <c r="L142" s="1933"/>
      <c r="M142" s="1933"/>
      <c r="N142" s="1933"/>
      <c r="O142" s="1933"/>
      <c r="P142" s="1934"/>
      <c r="Q142" s="1933"/>
      <c r="R142" s="1933"/>
      <c r="S142" s="1933"/>
      <c r="T142" s="1936"/>
      <c r="U142" s="1936"/>
      <c r="V142" s="1936"/>
      <c r="W142" s="1936"/>
      <c r="X142" s="1940"/>
      <c r="Y142" s="1963"/>
      <c r="Z142" s="1936"/>
      <c r="AA142" s="1936"/>
      <c r="AB142" s="1937"/>
    </row>
    <row r="143" spans="1:28" ht="15" thickBot="1">
      <c r="A143" s="1962">
        <v>138</v>
      </c>
      <c r="B143" s="2817"/>
      <c r="C143" s="2797"/>
      <c r="D143" s="1964" t="s">
        <v>5859</v>
      </c>
      <c r="E143" s="1944"/>
      <c r="F143" s="1944"/>
      <c r="G143" s="1944"/>
      <c r="H143" s="1944"/>
      <c r="I143" s="1944"/>
      <c r="J143" s="1944"/>
      <c r="K143" s="1944"/>
      <c r="L143" s="1944"/>
      <c r="M143" s="1945">
        <f>SUM(M137:M142)</f>
        <v>0</v>
      </c>
      <c r="N143" s="1945">
        <f>SUM(N137:N142)</f>
        <v>0</v>
      </c>
      <c r="O143" s="1945">
        <f>SUM(O137:O142)</f>
        <v>0</v>
      </c>
      <c r="P143" s="1945">
        <f>SUM(P137:P142)</f>
        <v>0</v>
      </c>
      <c r="Q143" s="1944"/>
      <c r="R143" s="1945">
        <f>SUM(R137:R142)</f>
        <v>0</v>
      </c>
      <c r="S143" s="1940"/>
      <c r="T143" s="1945">
        <f>SUM(T137:T142)</f>
        <v>0</v>
      </c>
      <c r="U143" s="1945">
        <f>SUM(U137:U142)</f>
        <v>0</v>
      </c>
      <c r="V143" s="1945">
        <f>SUM(V137:V142)</f>
        <v>0</v>
      </c>
      <c r="W143" s="1945">
        <f>SUM(W137:W142)</f>
        <v>0</v>
      </c>
      <c r="X143" s="1944"/>
      <c r="Y143" s="1965"/>
      <c r="Z143" s="1965"/>
      <c r="AA143" s="1965"/>
      <c r="AB143" s="1942"/>
    </row>
    <row r="144" spans="1:28" ht="16.5" customHeight="1">
      <c r="A144" s="1962">
        <v>139</v>
      </c>
      <c r="B144" s="2817"/>
      <c r="C144" s="2771" t="s">
        <v>7206</v>
      </c>
      <c r="D144" s="2754" t="s">
        <v>7214</v>
      </c>
      <c r="E144" s="1946"/>
      <c r="F144" s="1925"/>
      <c r="G144" s="1925"/>
      <c r="H144" s="1925"/>
      <c r="I144" s="1925"/>
      <c r="J144" s="1926"/>
      <c r="K144" s="1926"/>
      <c r="L144" s="1926"/>
      <c r="M144" s="1926"/>
      <c r="N144" s="1926"/>
      <c r="O144" s="1926"/>
      <c r="P144" s="1927"/>
      <c r="Q144" s="1926"/>
      <c r="R144" s="1926"/>
      <c r="S144" s="1926"/>
      <c r="T144" s="1929"/>
      <c r="U144" s="1929"/>
      <c r="V144" s="1929"/>
      <c r="W144" s="1929"/>
      <c r="X144" s="1960"/>
      <c r="Y144" s="1961"/>
      <c r="Z144" s="1929"/>
      <c r="AA144" s="1929"/>
      <c r="AB144" s="1947"/>
    </row>
    <row r="145" spans="1:28">
      <c r="A145" s="1962">
        <v>140</v>
      </c>
      <c r="B145" s="2817"/>
      <c r="C145" s="2772"/>
      <c r="D145" s="2755"/>
      <c r="E145" s="1931"/>
      <c r="F145" s="1932"/>
      <c r="G145" s="1932"/>
      <c r="H145" s="1932"/>
      <c r="I145" s="1932"/>
      <c r="J145" s="1933"/>
      <c r="K145" s="1933"/>
      <c r="L145" s="1933"/>
      <c r="M145" s="1933"/>
      <c r="N145" s="1933"/>
      <c r="O145" s="1933"/>
      <c r="P145" s="1934"/>
      <c r="Q145" s="1933"/>
      <c r="R145" s="1933"/>
      <c r="S145" s="1933"/>
      <c r="T145" s="1936"/>
      <c r="U145" s="1936"/>
      <c r="V145" s="1936"/>
      <c r="W145" s="1936"/>
      <c r="X145" s="1967"/>
      <c r="Y145" s="1963"/>
      <c r="Z145" s="1936"/>
      <c r="AA145" s="1936"/>
      <c r="AB145" s="1937"/>
    </row>
    <row r="146" spans="1:28">
      <c r="A146" s="1962">
        <v>141</v>
      </c>
      <c r="B146" s="2817"/>
      <c r="C146" s="2772"/>
      <c r="D146" s="2755"/>
      <c r="E146" s="1931"/>
      <c r="F146" s="1932"/>
      <c r="G146" s="1932"/>
      <c r="H146" s="1932"/>
      <c r="I146" s="1932"/>
      <c r="J146" s="1933"/>
      <c r="K146" s="1933"/>
      <c r="L146" s="1933"/>
      <c r="M146" s="1933"/>
      <c r="N146" s="1933"/>
      <c r="O146" s="1933"/>
      <c r="P146" s="1934"/>
      <c r="Q146" s="1933"/>
      <c r="R146" s="1933"/>
      <c r="S146" s="1933"/>
      <c r="T146" s="1936"/>
      <c r="U146" s="1936"/>
      <c r="V146" s="1936"/>
      <c r="W146" s="1936"/>
      <c r="X146" s="1967"/>
      <c r="Y146" s="1963"/>
      <c r="Z146" s="1936"/>
      <c r="AA146" s="1936"/>
      <c r="AB146" s="1937"/>
    </row>
    <row r="147" spans="1:28">
      <c r="A147" s="1962">
        <v>142</v>
      </c>
      <c r="B147" s="2817"/>
      <c r="C147" s="2772"/>
      <c r="D147" s="2755"/>
      <c r="E147" s="1931"/>
      <c r="F147" s="1932"/>
      <c r="G147" s="1932"/>
      <c r="H147" s="1932"/>
      <c r="I147" s="1932"/>
      <c r="J147" s="1933"/>
      <c r="K147" s="1933"/>
      <c r="L147" s="1933"/>
      <c r="M147" s="1933"/>
      <c r="N147" s="1933"/>
      <c r="O147" s="1933"/>
      <c r="P147" s="1934"/>
      <c r="Q147" s="1933"/>
      <c r="R147" s="1933"/>
      <c r="S147" s="1933"/>
      <c r="T147" s="1936"/>
      <c r="U147" s="1936"/>
      <c r="V147" s="1936"/>
      <c r="W147" s="1936"/>
      <c r="X147" s="1967"/>
      <c r="Y147" s="1963"/>
      <c r="Z147" s="1936"/>
      <c r="AA147" s="1936"/>
      <c r="AB147" s="1937"/>
    </row>
    <row r="148" spans="1:28">
      <c r="A148" s="1962">
        <v>143</v>
      </c>
      <c r="B148" s="2817"/>
      <c r="C148" s="2772"/>
      <c r="D148" s="2755"/>
      <c r="E148" s="1931"/>
      <c r="F148" s="1932"/>
      <c r="G148" s="1932"/>
      <c r="H148" s="1932"/>
      <c r="I148" s="1932"/>
      <c r="J148" s="1933"/>
      <c r="K148" s="1933"/>
      <c r="L148" s="1933"/>
      <c r="M148" s="1933"/>
      <c r="N148" s="1933"/>
      <c r="O148" s="1933"/>
      <c r="P148" s="1934"/>
      <c r="Q148" s="1933"/>
      <c r="R148" s="1933"/>
      <c r="S148" s="1933"/>
      <c r="T148" s="1936"/>
      <c r="U148" s="1936"/>
      <c r="V148" s="1936"/>
      <c r="W148" s="1936"/>
      <c r="X148" s="1967"/>
      <c r="Y148" s="1963"/>
      <c r="Z148" s="1936"/>
      <c r="AA148" s="1936"/>
      <c r="AB148" s="1937"/>
    </row>
    <row r="149" spans="1:28">
      <c r="A149" s="1962">
        <v>144</v>
      </c>
      <c r="B149" s="2817"/>
      <c r="C149" s="2772"/>
      <c r="D149" s="2755"/>
      <c r="E149" s="1931"/>
      <c r="F149" s="1932"/>
      <c r="G149" s="1932"/>
      <c r="H149" s="1932"/>
      <c r="I149" s="1932"/>
      <c r="J149" s="1933"/>
      <c r="K149" s="1933"/>
      <c r="L149" s="1933"/>
      <c r="M149" s="1933"/>
      <c r="N149" s="1933"/>
      <c r="O149" s="1933"/>
      <c r="P149" s="1934"/>
      <c r="Q149" s="1933"/>
      <c r="R149" s="1933"/>
      <c r="S149" s="1933"/>
      <c r="T149" s="1936"/>
      <c r="U149" s="1936"/>
      <c r="V149" s="1936"/>
      <c r="W149" s="1936"/>
      <c r="X149" s="1967"/>
      <c r="Y149" s="1963"/>
      <c r="Z149" s="1936"/>
      <c r="AA149" s="1936"/>
      <c r="AB149" s="1937"/>
    </row>
    <row r="150" spans="1:28" ht="14.25">
      <c r="A150" s="1962">
        <v>145</v>
      </c>
      <c r="B150" s="2817"/>
      <c r="C150" s="2772"/>
      <c r="D150" s="1873" t="s">
        <v>5859</v>
      </c>
      <c r="E150" s="1940"/>
      <c r="F150" s="1940"/>
      <c r="G150" s="1940"/>
      <c r="H150" s="1940"/>
      <c r="I150" s="1940"/>
      <c r="J150" s="1940"/>
      <c r="K150" s="1940"/>
      <c r="L150" s="1940"/>
      <c r="M150" s="1933">
        <f>SUM(M144:M149)</f>
        <v>0</v>
      </c>
      <c r="N150" s="1933">
        <f>SUM(N144:N149)</f>
        <v>0</v>
      </c>
      <c r="O150" s="1933">
        <f>SUM(O144:O149)</f>
        <v>0</v>
      </c>
      <c r="P150" s="1933">
        <f>SUM(P144:P149)</f>
        <v>0</v>
      </c>
      <c r="Q150" s="1940"/>
      <c r="R150" s="1933">
        <f>SUM(R144:R149)</f>
        <v>0</v>
      </c>
      <c r="S150" s="1940"/>
      <c r="T150" s="1933">
        <f>SUM(T144:T149)</f>
        <v>0</v>
      </c>
      <c r="U150" s="1933">
        <f>SUM(U144:U149)</f>
        <v>0</v>
      </c>
      <c r="V150" s="1933">
        <f>SUM(V144:V149)</f>
        <v>0</v>
      </c>
      <c r="W150" s="1933">
        <f>SUM(W144:W149)</f>
        <v>0</v>
      </c>
      <c r="X150" s="1967"/>
      <c r="Y150" s="1963"/>
      <c r="Z150" s="1963"/>
      <c r="AA150" s="1963"/>
      <c r="AB150" s="1942"/>
    </row>
    <row r="151" spans="1:28" ht="16.5" customHeight="1">
      <c r="A151" s="1962">
        <v>146</v>
      </c>
      <c r="B151" s="2817"/>
      <c r="C151" s="2772"/>
      <c r="D151" s="2755" t="s">
        <v>7211</v>
      </c>
      <c r="E151" s="1931"/>
      <c r="F151" s="1932"/>
      <c r="G151" s="1932"/>
      <c r="H151" s="1932"/>
      <c r="I151" s="1932"/>
      <c r="J151" s="1933"/>
      <c r="K151" s="1933"/>
      <c r="L151" s="1933"/>
      <c r="M151" s="1933"/>
      <c r="N151" s="1933"/>
      <c r="O151" s="1933"/>
      <c r="P151" s="1934"/>
      <c r="Q151" s="1933"/>
      <c r="R151" s="1933"/>
      <c r="S151" s="1933"/>
      <c r="T151" s="1936"/>
      <c r="U151" s="1936"/>
      <c r="V151" s="1936"/>
      <c r="W151" s="1936"/>
      <c r="X151" s="1967"/>
      <c r="Y151" s="1963"/>
      <c r="Z151" s="1936"/>
      <c r="AA151" s="1936"/>
      <c r="AB151" s="1937"/>
    </row>
    <row r="152" spans="1:28">
      <c r="A152" s="1962">
        <v>147</v>
      </c>
      <c r="B152" s="2817"/>
      <c r="C152" s="2772"/>
      <c r="D152" s="2755"/>
      <c r="E152" s="1931"/>
      <c r="F152" s="1932"/>
      <c r="G152" s="1932"/>
      <c r="H152" s="1932"/>
      <c r="I152" s="1932"/>
      <c r="J152" s="1933"/>
      <c r="K152" s="1933"/>
      <c r="L152" s="1933"/>
      <c r="M152" s="1933"/>
      <c r="N152" s="1933"/>
      <c r="O152" s="1933"/>
      <c r="P152" s="1934"/>
      <c r="Q152" s="1933"/>
      <c r="R152" s="1933"/>
      <c r="S152" s="1933"/>
      <c r="T152" s="1936"/>
      <c r="U152" s="1936"/>
      <c r="V152" s="1936"/>
      <c r="W152" s="1936"/>
      <c r="X152" s="1967"/>
      <c r="Y152" s="1963"/>
      <c r="Z152" s="1936"/>
      <c r="AA152" s="1936"/>
      <c r="AB152" s="1937"/>
    </row>
    <row r="153" spans="1:28">
      <c r="A153" s="1962">
        <v>148</v>
      </c>
      <c r="B153" s="2817"/>
      <c r="C153" s="2772"/>
      <c r="D153" s="2755"/>
      <c r="E153" s="1931"/>
      <c r="F153" s="1932"/>
      <c r="G153" s="1932"/>
      <c r="H153" s="1932"/>
      <c r="I153" s="1932"/>
      <c r="J153" s="1933"/>
      <c r="K153" s="1933"/>
      <c r="L153" s="1933"/>
      <c r="M153" s="1933"/>
      <c r="N153" s="1933"/>
      <c r="O153" s="1933"/>
      <c r="P153" s="1934"/>
      <c r="Q153" s="1933"/>
      <c r="R153" s="1933"/>
      <c r="S153" s="1933"/>
      <c r="T153" s="1936"/>
      <c r="U153" s="1936"/>
      <c r="V153" s="1936"/>
      <c r="W153" s="1936"/>
      <c r="X153" s="1967"/>
      <c r="Y153" s="1963"/>
      <c r="Z153" s="1936"/>
      <c r="AA153" s="1936"/>
      <c r="AB153" s="1937"/>
    </row>
    <row r="154" spans="1:28">
      <c r="A154" s="1962">
        <v>149</v>
      </c>
      <c r="B154" s="2817"/>
      <c r="C154" s="2772"/>
      <c r="D154" s="2755"/>
      <c r="E154" s="1931"/>
      <c r="F154" s="1932"/>
      <c r="G154" s="1932"/>
      <c r="H154" s="1932"/>
      <c r="I154" s="1932"/>
      <c r="J154" s="1933"/>
      <c r="K154" s="1933"/>
      <c r="L154" s="1933"/>
      <c r="M154" s="1933"/>
      <c r="N154" s="1933"/>
      <c r="O154" s="1933"/>
      <c r="P154" s="1934"/>
      <c r="Q154" s="1933"/>
      <c r="R154" s="1933"/>
      <c r="S154" s="1933"/>
      <c r="T154" s="1936"/>
      <c r="U154" s="1936"/>
      <c r="V154" s="1936"/>
      <c r="W154" s="1936"/>
      <c r="X154" s="1967"/>
      <c r="Y154" s="1963"/>
      <c r="Z154" s="1936"/>
      <c r="AA154" s="1936"/>
      <c r="AB154" s="1937"/>
    </row>
    <row r="155" spans="1:28">
      <c r="A155" s="1962">
        <v>150</v>
      </c>
      <c r="B155" s="2817"/>
      <c r="C155" s="2772"/>
      <c r="D155" s="2755"/>
      <c r="E155" s="1931"/>
      <c r="F155" s="1932"/>
      <c r="G155" s="1932"/>
      <c r="H155" s="1932"/>
      <c r="I155" s="1932"/>
      <c r="J155" s="1933"/>
      <c r="K155" s="1933"/>
      <c r="L155" s="1933"/>
      <c r="M155" s="1933"/>
      <c r="N155" s="1933"/>
      <c r="O155" s="1933"/>
      <c r="P155" s="1934"/>
      <c r="Q155" s="1933"/>
      <c r="R155" s="1933"/>
      <c r="S155" s="1933"/>
      <c r="T155" s="1936"/>
      <c r="U155" s="1936"/>
      <c r="V155" s="1936"/>
      <c r="W155" s="1936"/>
      <c r="X155" s="1967"/>
      <c r="Y155" s="1963"/>
      <c r="Z155" s="1936"/>
      <c r="AA155" s="1936"/>
      <c r="AB155" s="1937"/>
    </row>
    <row r="156" spans="1:28">
      <c r="A156" s="1962">
        <v>151</v>
      </c>
      <c r="B156" s="2817"/>
      <c r="C156" s="2772"/>
      <c r="D156" s="2755"/>
      <c r="E156" s="1931"/>
      <c r="F156" s="1932"/>
      <c r="G156" s="1932"/>
      <c r="H156" s="1932"/>
      <c r="I156" s="1932"/>
      <c r="J156" s="1933"/>
      <c r="K156" s="1933"/>
      <c r="L156" s="1933"/>
      <c r="M156" s="1933"/>
      <c r="N156" s="1933"/>
      <c r="O156" s="1933"/>
      <c r="P156" s="1934"/>
      <c r="Q156" s="1933"/>
      <c r="R156" s="1933"/>
      <c r="S156" s="1933"/>
      <c r="T156" s="1936"/>
      <c r="U156" s="1936"/>
      <c r="V156" s="1936"/>
      <c r="W156" s="1936"/>
      <c r="X156" s="1967"/>
      <c r="Y156" s="1963"/>
      <c r="Z156" s="1936"/>
      <c r="AA156" s="1936"/>
      <c r="AB156" s="1937"/>
    </row>
    <row r="157" spans="1:28" ht="14.25">
      <c r="A157" s="1962">
        <v>152</v>
      </c>
      <c r="B157" s="2817"/>
      <c r="C157" s="2772"/>
      <c r="D157" s="1892" t="s">
        <v>5859</v>
      </c>
      <c r="E157" s="1940"/>
      <c r="F157" s="1940"/>
      <c r="G157" s="1940"/>
      <c r="H157" s="1940"/>
      <c r="I157" s="1940"/>
      <c r="J157" s="1940"/>
      <c r="K157" s="1940"/>
      <c r="L157" s="1940"/>
      <c r="M157" s="1933">
        <f>SUM(M151:M156)</f>
        <v>0</v>
      </c>
      <c r="N157" s="1933">
        <f>SUM(N151:N156)</f>
        <v>0</v>
      </c>
      <c r="O157" s="1933">
        <f>SUM(O151:O156)</f>
        <v>0</v>
      </c>
      <c r="P157" s="1933">
        <f>SUM(P151:P156)</f>
        <v>0</v>
      </c>
      <c r="Q157" s="1940"/>
      <c r="R157" s="1933">
        <f>SUM(R151:R156)</f>
        <v>0</v>
      </c>
      <c r="S157" s="1940"/>
      <c r="T157" s="1933">
        <f>SUM(T151:T156)</f>
        <v>0</v>
      </c>
      <c r="U157" s="1933">
        <f>SUM(U151:U156)</f>
        <v>0</v>
      </c>
      <c r="V157" s="1933">
        <f>SUM(V151:V156)</f>
        <v>0</v>
      </c>
      <c r="W157" s="1933">
        <f>SUM(W151:W156)</f>
        <v>0</v>
      </c>
      <c r="X157" s="1967"/>
      <c r="Y157" s="1963"/>
      <c r="Z157" s="1963"/>
      <c r="AA157" s="1963"/>
      <c r="AB157" s="1942"/>
    </row>
    <row r="158" spans="1:28" ht="16.5" customHeight="1">
      <c r="A158" s="1962">
        <v>153</v>
      </c>
      <c r="B158" s="2817"/>
      <c r="C158" s="2772"/>
      <c r="D158" s="2755" t="s">
        <v>7212</v>
      </c>
      <c r="E158" s="1931"/>
      <c r="F158" s="1932"/>
      <c r="G158" s="1932"/>
      <c r="H158" s="1932"/>
      <c r="I158" s="1932"/>
      <c r="J158" s="1933"/>
      <c r="K158" s="1933"/>
      <c r="L158" s="1933"/>
      <c r="M158" s="1933"/>
      <c r="N158" s="1933"/>
      <c r="O158" s="1933"/>
      <c r="P158" s="1934"/>
      <c r="Q158" s="1933"/>
      <c r="R158" s="1933"/>
      <c r="S158" s="1933"/>
      <c r="T158" s="1936"/>
      <c r="U158" s="1936"/>
      <c r="V158" s="1936"/>
      <c r="W158" s="1936"/>
      <c r="X158" s="1967"/>
      <c r="Y158" s="1963"/>
      <c r="Z158" s="1936"/>
      <c r="AA158" s="1936"/>
      <c r="AB158" s="1937"/>
    </row>
    <row r="159" spans="1:28">
      <c r="A159" s="1962">
        <v>154</v>
      </c>
      <c r="B159" s="2817"/>
      <c r="C159" s="2772"/>
      <c r="D159" s="2755"/>
      <c r="E159" s="1931"/>
      <c r="F159" s="1932"/>
      <c r="G159" s="1932"/>
      <c r="H159" s="1932"/>
      <c r="I159" s="1932"/>
      <c r="J159" s="1933"/>
      <c r="K159" s="1933"/>
      <c r="L159" s="1933"/>
      <c r="M159" s="1933"/>
      <c r="N159" s="1933"/>
      <c r="O159" s="1933"/>
      <c r="P159" s="1934"/>
      <c r="Q159" s="1933"/>
      <c r="R159" s="1933"/>
      <c r="S159" s="1933"/>
      <c r="T159" s="1936"/>
      <c r="U159" s="1936"/>
      <c r="V159" s="1936"/>
      <c r="W159" s="1936"/>
      <c r="X159" s="1967"/>
      <c r="Y159" s="1963"/>
      <c r="Z159" s="1936"/>
      <c r="AA159" s="1936"/>
      <c r="AB159" s="1937"/>
    </row>
    <row r="160" spans="1:28">
      <c r="A160" s="1962">
        <v>155</v>
      </c>
      <c r="B160" s="2817"/>
      <c r="C160" s="2772"/>
      <c r="D160" s="2755"/>
      <c r="E160" s="1931"/>
      <c r="F160" s="1932"/>
      <c r="G160" s="1932"/>
      <c r="H160" s="1932"/>
      <c r="I160" s="1932"/>
      <c r="J160" s="1933"/>
      <c r="K160" s="1933"/>
      <c r="L160" s="1933"/>
      <c r="M160" s="1933"/>
      <c r="N160" s="1933"/>
      <c r="O160" s="1933"/>
      <c r="P160" s="1934"/>
      <c r="Q160" s="1933"/>
      <c r="R160" s="1933"/>
      <c r="S160" s="1933"/>
      <c r="T160" s="1936"/>
      <c r="U160" s="1936"/>
      <c r="V160" s="1936"/>
      <c r="W160" s="1936"/>
      <c r="X160" s="1967"/>
      <c r="Y160" s="1963"/>
      <c r="Z160" s="1936"/>
      <c r="AA160" s="1936"/>
      <c r="AB160" s="1937"/>
    </row>
    <row r="161" spans="1:28">
      <c r="A161" s="1962">
        <v>156</v>
      </c>
      <c r="B161" s="2817"/>
      <c r="C161" s="2772"/>
      <c r="D161" s="2755"/>
      <c r="E161" s="1931"/>
      <c r="F161" s="1932"/>
      <c r="G161" s="1932"/>
      <c r="H161" s="1932"/>
      <c r="I161" s="1932"/>
      <c r="J161" s="1933"/>
      <c r="K161" s="1933"/>
      <c r="L161" s="1933"/>
      <c r="M161" s="1933"/>
      <c r="N161" s="1933"/>
      <c r="O161" s="1933"/>
      <c r="P161" s="1934"/>
      <c r="Q161" s="1933"/>
      <c r="R161" s="1933"/>
      <c r="S161" s="1933"/>
      <c r="T161" s="1936"/>
      <c r="U161" s="1936"/>
      <c r="V161" s="1936"/>
      <c r="W161" s="1936"/>
      <c r="X161" s="1967"/>
      <c r="Y161" s="1963"/>
      <c r="Z161" s="1936"/>
      <c r="AA161" s="1936"/>
      <c r="AB161" s="1937"/>
    </row>
    <row r="162" spans="1:28">
      <c r="A162" s="1962">
        <v>157</v>
      </c>
      <c r="B162" s="2817"/>
      <c r="C162" s="2772"/>
      <c r="D162" s="2755"/>
      <c r="E162" s="1931"/>
      <c r="F162" s="1932"/>
      <c r="G162" s="1932"/>
      <c r="H162" s="1932"/>
      <c r="I162" s="1932"/>
      <c r="J162" s="1933"/>
      <c r="K162" s="1933"/>
      <c r="L162" s="1933"/>
      <c r="M162" s="1933"/>
      <c r="N162" s="1933"/>
      <c r="O162" s="1933"/>
      <c r="P162" s="1934"/>
      <c r="Q162" s="1933"/>
      <c r="R162" s="1933"/>
      <c r="S162" s="1933"/>
      <c r="T162" s="1936"/>
      <c r="U162" s="1936"/>
      <c r="V162" s="1936"/>
      <c r="W162" s="1936"/>
      <c r="X162" s="1967"/>
      <c r="Y162" s="1963"/>
      <c r="Z162" s="1936"/>
      <c r="AA162" s="1936"/>
      <c r="AB162" s="1937"/>
    </row>
    <row r="163" spans="1:28">
      <c r="A163" s="1962">
        <v>158</v>
      </c>
      <c r="B163" s="2817"/>
      <c r="C163" s="2772"/>
      <c r="D163" s="2755"/>
      <c r="E163" s="1931"/>
      <c r="F163" s="1932"/>
      <c r="G163" s="1932"/>
      <c r="H163" s="1932"/>
      <c r="I163" s="1932"/>
      <c r="J163" s="1933"/>
      <c r="K163" s="1933"/>
      <c r="L163" s="1933"/>
      <c r="M163" s="1933"/>
      <c r="N163" s="1933"/>
      <c r="O163" s="1933"/>
      <c r="P163" s="1934"/>
      <c r="Q163" s="1933"/>
      <c r="R163" s="1933"/>
      <c r="S163" s="1933"/>
      <c r="T163" s="1936"/>
      <c r="U163" s="1936"/>
      <c r="V163" s="1936"/>
      <c r="W163" s="1936"/>
      <c r="X163" s="1967"/>
      <c r="Y163" s="1963"/>
      <c r="Z163" s="1936"/>
      <c r="AA163" s="1936"/>
      <c r="AB163" s="1937"/>
    </row>
    <row r="164" spans="1:28" ht="15" thickBot="1">
      <c r="A164" s="1962">
        <v>159</v>
      </c>
      <c r="B164" s="2817"/>
      <c r="C164" s="2773"/>
      <c r="D164" s="1867" t="s">
        <v>5859</v>
      </c>
      <c r="E164" s="1944"/>
      <c r="F164" s="1944"/>
      <c r="G164" s="1944"/>
      <c r="H164" s="1944"/>
      <c r="I164" s="1944"/>
      <c r="J164" s="1944"/>
      <c r="K164" s="1944"/>
      <c r="L164" s="1944"/>
      <c r="M164" s="1945">
        <f>SUM(M158:M163)</f>
        <v>0</v>
      </c>
      <c r="N164" s="1945">
        <f>SUM(N158:N163)</f>
        <v>0</v>
      </c>
      <c r="O164" s="1945">
        <f>SUM(O158:O163)</f>
        <v>0</v>
      </c>
      <c r="P164" s="1945">
        <f>SUM(P158:P163)</f>
        <v>0</v>
      </c>
      <c r="Q164" s="1944"/>
      <c r="R164" s="1945">
        <f>SUM(R158:R163)</f>
        <v>0</v>
      </c>
      <c r="S164" s="1940"/>
      <c r="T164" s="1945">
        <f>SUM(T158:T163)</f>
        <v>0</v>
      </c>
      <c r="U164" s="1945">
        <f>SUM(U158:U163)</f>
        <v>0</v>
      </c>
      <c r="V164" s="1945">
        <f>SUM(V158:V163)</f>
        <v>0</v>
      </c>
      <c r="W164" s="1945">
        <f>SUM(W158:W163)</f>
        <v>0</v>
      </c>
      <c r="X164" s="1968"/>
      <c r="Y164" s="1965"/>
      <c r="Z164" s="1965"/>
      <c r="AA164" s="1965"/>
      <c r="AB164" s="1942"/>
    </row>
    <row r="165" spans="1:28" ht="15" thickBot="1">
      <c r="A165" s="1969">
        <v>160</v>
      </c>
      <c r="B165" s="2819" t="s">
        <v>7236</v>
      </c>
      <c r="C165" s="2803"/>
      <c r="D165" s="2803"/>
      <c r="E165" s="1953"/>
      <c r="F165" s="1954"/>
      <c r="G165" s="1954"/>
      <c r="H165" s="1954"/>
      <c r="I165" s="1954"/>
      <c r="J165" s="1955"/>
      <c r="K165" s="1955"/>
      <c r="L165" s="1955"/>
      <c r="M165" s="1970">
        <f>M115+M122+M129+M136+M143+M150+M157+M164</f>
        <v>0</v>
      </c>
      <c r="N165" s="1970">
        <f>N115+N122+N129+N136+N143+N150+N157+N164</f>
        <v>0</v>
      </c>
      <c r="O165" s="1970">
        <f>O115+O122+O129+O136+O143+O150+O157+O164</f>
        <v>0</v>
      </c>
      <c r="P165" s="1970">
        <f>P115+P122+P129+P136+P143+P150+P157+P164</f>
        <v>0</v>
      </c>
      <c r="Q165" s="1955"/>
      <c r="R165" s="1970">
        <f>R115+R122+R129+R136+R143+R150+R157+R164</f>
        <v>0</v>
      </c>
      <c r="S165" s="1944"/>
      <c r="T165" s="1970">
        <f>T115+T122+T129+T136+T143+T150+T157+T164</f>
        <v>0</v>
      </c>
      <c r="U165" s="1970">
        <f>U115+U122+U129+U136+U143+U150+U157+U164</f>
        <v>0</v>
      </c>
      <c r="V165" s="1970">
        <f>V115+V122+V129+V136+V143+V150+V157+V164</f>
        <v>0</v>
      </c>
      <c r="W165" s="1970">
        <f>W115+W122+W129+W136+W143+W150+W157+W164</f>
        <v>0</v>
      </c>
      <c r="X165" s="1971"/>
      <c r="Y165" s="1972"/>
      <c r="Z165" s="1972"/>
      <c r="AA165" s="1972"/>
      <c r="AB165" s="1942"/>
    </row>
    <row r="166" spans="1:28" ht="15" thickBot="1">
      <c r="A166" s="1973">
        <v>161</v>
      </c>
      <c r="B166" s="2802" t="s">
        <v>5860</v>
      </c>
      <c r="C166" s="2803"/>
      <c r="D166" s="2803"/>
      <c r="E166" s="1953"/>
      <c r="F166" s="1954"/>
      <c r="G166" s="1954"/>
      <c r="H166" s="1954"/>
      <c r="I166" s="1954"/>
      <c r="J166" s="1955"/>
      <c r="K166" s="1955"/>
      <c r="L166" s="1955"/>
      <c r="M166" s="1970">
        <f>M165+M108</f>
        <v>0</v>
      </c>
      <c r="N166" s="1970">
        <f>N165+N108</f>
        <v>0</v>
      </c>
      <c r="O166" s="1970">
        <f>O165+O108</f>
        <v>0</v>
      </c>
      <c r="P166" s="1970">
        <f>P165+P108</f>
        <v>0</v>
      </c>
      <c r="Q166" s="1955"/>
      <c r="R166" s="1970">
        <f>R165+R108</f>
        <v>0</v>
      </c>
      <c r="S166" s="1974"/>
      <c r="T166" s="1970">
        <f>T165+T108</f>
        <v>0</v>
      </c>
      <c r="U166" s="1970">
        <f>U165+U108</f>
        <v>0</v>
      </c>
      <c r="V166" s="1970">
        <f>V165+V108</f>
        <v>0</v>
      </c>
      <c r="W166" s="1970">
        <f>W165+W108</f>
        <v>0</v>
      </c>
      <c r="X166" s="1971"/>
      <c r="Y166" s="1972"/>
      <c r="Z166" s="1972"/>
      <c r="AA166" s="1972"/>
      <c r="AB166" s="1942"/>
    </row>
    <row r="169" spans="1:28" ht="14.25">
      <c r="A169" s="1913" t="s">
        <v>7115</v>
      </c>
      <c r="B169" s="1913"/>
      <c r="C169" s="1914"/>
      <c r="D169" s="1915"/>
      <c r="E169" s="1915"/>
      <c r="F169" s="1915"/>
      <c r="G169" s="1915"/>
      <c r="H169" s="1915"/>
      <c r="I169" s="1915"/>
      <c r="J169" s="1915"/>
      <c r="K169" s="1915"/>
      <c r="L169" s="1915"/>
      <c r="M169" s="1915"/>
      <c r="N169" s="1915"/>
      <c r="O169" s="1915"/>
    </row>
    <row r="170" spans="1:28" ht="14.25">
      <c r="A170" s="1917">
        <v>1</v>
      </c>
      <c r="B170" s="1914" t="s">
        <v>7237</v>
      </c>
      <c r="D170" s="1915"/>
      <c r="E170" s="1915"/>
      <c r="F170" s="1915"/>
      <c r="G170" s="1915"/>
      <c r="H170" s="1915"/>
      <c r="I170" s="1915"/>
      <c r="J170" s="1915"/>
      <c r="K170" s="1915"/>
      <c r="L170" s="1915"/>
      <c r="M170" s="1915"/>
      <c r="N170" s="1915"/>
      <c r="O170" s="1915"/>
    </row>
    <row r="171" spans="1:28" ht="14.25">
      <c r="A171" s="1913" t="s">
        <v>491</v>
      </c>
      <c r="B171" s="1914" t="s">
        <v>7238</v>
      </c>
      <c r="D171" s="1915"/>
      <c r="E171" s="1915"/>
      <c r="F171" s="1915"/>
      <c r="G171" s="1915"/>
      <c r="H171" s="1915"/>
      <c r="I171" s="1915"/>
      <c r="J171" s="1915"/>
      <c r="K171" s="1915"/>
      <c r="L171" s="1915"/>
      <c r="M171" s="1915"/>
      <c r="N171" s="1915"/>
      <c r="O171" s="1915"/>
    </row>
    <row r="172" spans="1:28" ht="14.25">
      <c r="A172" s="1917">
        <v>3</v>
      </c>
      <c r="B172" s="1722" t="s">
        <v>7220</v>
      </c>
      <c r="D172" s="1722"/>
      <c r="E172" s="1722"/>
      <c r="F172" s="1722"/>
      <c r="G172" s="1722"/>
      <c r="H172" s="1722"/>
      <c r="I172" s="1722"/>
      <c r="J172" s="1722"/>
      <c r="K172" s="1722"/>
      <c r="L172" s="1722"/>
      <c r="M172" s="1722"/>
      <c r="N172" s="1722"/>
      <c r="O172" s="1722"/>
    </row>
    <row r="173" spans="1:28" ht="14.25">
      <c r="A173" s="1917">
        <v>4</v>
      </c>
      <c r="B173" s="1722" t="s">
        <v>7221</v>
      </c>
      <c r="D173" s="1722"/>
      <c r="E173" s="1722"/>
      <c r="F173" s="1722"/>
      <c r="G173" s="1722"/>
      <c r="H173" s="1722"/>
      <c r="I173" s="1722"/>
      <c r="J173" s="1722"/>
      <c r="K173" s="1722"/>
      <c r="L173" s="1722"/>
      <c r="M173" s="1722"/>
      <c r="N173" s="1722"/>
      <c r="O173" s="1722"/>
    </row>
    <row r="174" spans="1:28" ht="14.25">
      <c r="A174" s="1913" t="s">
        <v>492</v>
      </c>
      <c r="B174" s="1914" t="s">
        <v>7239</v>
      </c>
      <c r="D174" s="1915"/>
      <c r="E174" s="1915"/>
      <c r="F174" s="1915"/>
      <c r="G174" s="1915"/>
      <c r="H174" s="1915"/>
      <c r="I174" s="1915"/>
      <c r="J174" s="1915"/>
      <c r="K174" s="1915"/>
      <c r="L174" s="1915"/>
      <c r="M174" s="1915"/>
      <c r="N174" s="1915"/>
      <c r="O174" s="1915"/>
    </row>
    <row r="175" spans="1:28">
      <c r="A175" s="1917"/>
      <c r="B175" s="1913"/>
      <c r="C175" s="1914"/>
      <c r="D175" s="1915"/>
      <c r="E175" s="1915"/>
      <c r="F175" s="1915"/>
      <c r="G175" s="1915"/>
      <c r="H175" s="1915"/>
      <c r="I175" s="1915"/>
      <c r="J175" s="1915"/>
      <c r="K175" s="1915"/>
      <c r="L175" s="1915"/>
      <c r="M175" s="1915"/>
      <c r="N175" s="1915"/>
      <c r="O175" s="1915"/>
    </row>
    <row r="176" spans="1:28">
      <c r="A176" s="1917"/>
      <c r="B176" s="1913"/>
      <c r="C176" s="1914"/>
      <c r="D176" s="1915"/>
      <c r="E176" s="1915"/>
      <c r="F176" s="1915"/>
      <c r="G176" s="1915"/>
      <c r="H176" s="1915"/>
      <c r="I176" s="1915"/>
      <c r="J176" s="1915"/>
      <c r="K176" s="1915"/>
      <c r="L176" s="1915"/>
      <c r="M176" s="1915"/>
      <c r="N176" s="1915"/>
      <c r="O176" s="1915"/>
    </row>
    <row r="177" spans="1:15">
      <c r="A177" s="1913"/>
      <c r="B177" s="1913"/>
      <c r="C177" s="80"/>
      <c r="D177" s="1915"/>
      <c r="E177" s="1915"/>
      <c r="F177" s="1915"/>
      <c r="G177" s="1915"/>
      <c r="H177" s="1915"/>
      <c r="I177" s="1915"/>
      <c r="J177" s="1915"/>
      <c r="K177" s="1915"/>
      <c r="L177" s="1915"/>
      <c r="M177" s="1915"/>
      <c r="N177" s="1915"/>
      <c r="O177" s="1915"/>
    </row>
    <row r="178" spans="1:15">
      <c r="A178" s="1917"/>
      <c r="B178" s="1913"/>
      <c r="C178" s="1914"/>
      <c r="D178" s="1915"/>
      <c r="E178" s="1915"/>
      <c r="F178" s="1915"/>
      <c r="G178" s="1915"/>
      <c r="H178" s="1915"/>
      <c r="I178" s="1915"/>
      <c r="J178" s="1915"/>
      <c r="K178" s="1915"/>
      <c r="L178" s="1915"/>
      <c r="M178" s="1915"/>
      <c r="N178" s="1915"/>
      <c r="O178" s="1915"/>
    </row>
    <row r="179" spans="1:15">
      <c r="A179" s="1917"/>
      <c r="B179" s="1913"/>
      <c r="C179" s="1914"/>
      <c r="D179" s="1915"/>
      <c r="E179" s="1915"/>
      <c r="F179" s="1915"/>
      <c r="G179" s="1915"/>
      <c r="H179" s="1915"/>
      <c r="I179" s="1915"/>
      <c r="J179" s="1915"/>
      <c r="K179" s="1915"/>
      <c r="L179" s="1915"/>
      <c r="M179" s="1915"/>
      <c r="N179" s="1915"/>
      <c r="O179" s="1915"/>
    </row>
    <row r="180" spans="1:15">
      <c r="A180" s="1917"/>
      <c r="B180" s="1913"/>
      <c r="C180" s="1914"/>
      <c r="D180" s="1915"/>
      <c r="E180" s="1915"/>
      <c r="F180" s="1915"/>
      <c r="G180" s="1915"/>
      <c r="H180" s="1915"/>
      <c r="I180" s="1915"/>
      <c r="J180" s="1915"/>
      <c r="K180" s="1915"/>
      <c r="L180" s="1915"/>
      <c r="M180" s="1915"/>
      <c r="N180" s="1915"/>
      <c r="O180" s="1915"/>
    </row>
    <row r="181" spans="1:15">
      <c r="A181" s="1913"/>
      <c r="B181" s="1913"/>
      <c r="C181" s="1915"/>
      <c r="D181" s="1918"/>
      <c r="E181" s="1920"/>
      <c r="F181" s="1918"/>
      <c r="G181" s="1918"/>
      <c r="H181" s="1918"/>
      <c r="I181" s="1918"/>
      <c r="J181" s="1916"/>
      <c r="K181" s="1916"/>
      <c r="L181" s="1918"/>
      <c r="M181" s="1918"/>
      <c r="N181" s="1916"/>
      <c r="O181" s="1916"/>
    </row>
    <row r="182" spans="1:15">
      <c r="A182" s="1917"/>
      <c r="B182" s="1913"/>
      <c r="C182" s="1914"/>
      <c r="D182" s="1915"/>
      <c r="E182" s="1915"/>
      <c r="F182" s="1915"/>
      <c r="G182" s="1915"/>
      <c r="H182" s="1915"/>
      <c r="I182" s="1915"/>
      <c r="J182" s="1915"/>
      <c r="K182" s="1915"/>
      <c r="L182" s="1915"/>
      <c r="M182" s="1915"/>
      <c r="N182" s="1915"/>
      <c r="O182" s="1915"/>
    </row>
    <row r="183" spans="1:15">
      <c r="A183" s="1917"/>
      <c r="B183" s="1913"/>
      <c r="C183" s="1914"/>
      <c r="D183" s="1915"/>
      <c r="E183" s="1915"/>
      <c r="F183" s="1915"/>
      <c r="G183" s="1915"/>
      <c r="H183" s="1915"/>
      <c r="I183" s="1915"/>
      <c r="J183" s="1915"/>
      <c r="K183" s="1915"/>
      <c r="L183" s="1915"/>
      <c r="M183" s="1915"/>
      <c r="N183" s="1915"/>
      <c r="O183" s="1915"/>
    </row>
    <row r="184" spans="1:15">
      <c r="A184" s="1913"/>
      <c r="B184" s="1913"/>
      <c r="C184" s="1914"/>
      <c r="D184" s="1915"/>
      <c r="E184" s="1915"/>
      <c r="F184" s="1915"/>
      <c r="G184" s="1915"/>
      <c r="H184" s="1915"/>
      <c r="I184" s="1915"/>
      <c r="J184" s="1915"/>
      <c r="K184" s="1915"/>
      <c r="L184" s="1915"/>
      <c r="M184" s="1915"/>
      <c r="N184" s="1915"/>
      <c r="O184" s="1915"/>
    </row>
    <row r="185" spans="1:15">
      <c r="A185" s="1917"/>
      <c r="B185" s="1913"/>
      <c r="C185" s="1914"/>
      <c r="D185" s="1915"/>
      <c r="E185" s="1915"/>
      <c r="F185" s="1915"/>
      <c r="G185" s="1915"/>
      <c r="H185" s="1915"/>
      <c r="I185" s="1915"/>
      <c r="J185" s="1915"/>
      <c r="K185" s="1915"/>
      <c r="L185" s="1915"/>
      <c r="M185" s="1915"/>
      <c r="N185" s="1915"/>
      <c r="O185" s="1915"/>
    </row>
    <row r="186" spans="1:15">
      <c r="A186" s="1913"/>
      <c r="B186" s="1913"/>
      <c r="C186" s="1915"/>
      <c r="D186" s="1915"/>
      <c r="E186" s="1915"/>
      <c r="F186" s="1915"/>
      <c r="G186" s="1915"/>
      <c r="H186" s="1915"/>
      <c r="I186" s="1915"/>
      <c r="J186" s="1915"/>
      <c r="K186" s="1915"/>
      <c r="L186" s="1919"/>
      <c r="M186" s="1919"/>
      <c r="N186" s="1915"/>
      <c r="O186" s="1915"/>
    </row>
    <row r="187" spans="1:15">
      <c r="A187" s="1917"/>
      <c r="B187" s="1913"/>
      <c r="D187" s="1915"/>
      <c r="E187" s="1915"/>
      <c r="F187" s="1915"/>
      <c r="G187" s="1915"/>
      <c r="H187" s="1915"/>
      <c r="I187" s="1915"/>
      <c r="J187" s="1915"/>
      <c r="K187" s="1915"/>
      <c r="L187" s="1919"/>
      <c r="M187" s="1919"/>
      <c r="N187" s="1915"/>
      <c r="O187" s="1915"/>
    </row>
    <row r="188" spans="1:15">
      <c r="A188" s="1917"/>
      <c r="B188" s="1913"/>
      <c r="C188" s="1915"/>
      <c r="D188" s="1919"/>
      <c r="E188" s="1919"/>
      <c r="F188" s="1919"/>
      <c r="G188" s="1919"/>
      <c r="H188" s="1919"/>
      <c r="I188" s="1919"/>
      <c r="J188" s="1919"/>
      <c r="K188" s="1919"/>
      <c r="L188" s="1916"/>
      <c r="M188" s="1916"/>
      <c r="N188" s="1919"/>
      <c r="O188" s="1919"/>
    </row>
    <row r="189" spans="1:15">
      <c r="A189" s="1913"/>
      <c r="B189" s="1913"/>
      <c r="C189" s="1914"/>
      <c r="D189" s="1919"/>
      <c r="E189" s="1919"/>
      <c r="F189" s="1919"/>
      <c r="G189" s="1919"/>
      <c r="H189" s="1919"/>
      <c r="I189" s="1919"/>
      <c r="J189" s="1919"/>
      <c r="K189" s="1919"/>
      <c r="L189" s="1918"/>
      <c r="M189" s="1918"/>
      <c r="N189" s="1919"/>
      <c r="O189" s="1919"/>
    </row>
    <row r="190" spans="1:15">
      <c r="A190" s="1917"/>
      <c r="B190" s="1913"/>
      <c r="C190" s="1915"/>
      <c r="D190" s="1918"/>
      <c r="E190" s="1920"/>
      <c r="F190" s="1918"/>
      <c r="G190" s="1918"/>
      <c r="H190" s="1918"/>
      <c r="I190" s="1918"/>
      <c r="J190" s="1918"/>
      <c r="K190" s="1918"/>
      <c r="L190" s="1918"/>
      <c r="M190" s="1918"/>
      <c r="N190" s="1918"/>
      <c r="O190" s="1918"/>
    </row>
  </sheetData>
  <mergeCells count="51">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V3:W4"/>
    <mergeCell ref="X3:X4"/>
    <mergeCell ref="AA3:AA4"/>
    <mergeCell ref="AB3:AB4"/>
    <mergeCell ref="Y3:Y4"/>
    <mergeCell ref="Z3:Z4"/>
    <mergeCell ref="Q3:Q4"/>
    <mergeCell ref="R3:R4"/>
    <mergeCell ref="S3:S4"/>
    <mergeCell ref="T3:U4"/>
    <mergeCell ref="M3:M4"/>
    <mergeCell ref="N3:N4"/>
    <mergeCell ref="O3:O4"/>
    <mergeCell ref="P3:P4"/>
    <mergeCell ref="K3:K4"/>
    <mergeCell ref="L3:L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2" fitToHeight="4" orientation="portrait"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85" zoomScaleNormal="85" workbookViewId="0">
      <pane xSplit="4" ySplit="5" topLeftCell="N6"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3.5"/>
  <cols>
    <col min="1" max="1" width="5.125" style="1843" customWidth="1"/>
    <col min="2" max="2" width="9" style="1843"/>
    <col min="3" max="3" width="12.25" style="1843" customWidth="1"/>
    <col min="4" max="8" width="9" style="1843"/>
    <col min="9" max="9" width="9.125" style="1843" customWidth="1"/>
    <col min="10" max="10" width="14.875" style="1843" customWidth="1"/>
    <col min="11" max="13" width="9" style="1843"/>
    <col min="14" max="14" width="14.625" style="1843" customWidth="1"/>
    <col min="15" max="16" width="16.875" style="1843" customWidth="1"/>
    <col min="17" max="17" width="13.125" style="1843" customWidth="1"/>
    <col min="18" max="18" width="11.5" style="1843" customWidth="1"/>
    <col min="19" max="19" width="19.75" style="1843" customWidth="1"/>
    <col min="20" max="20" width="16" style="1843" customWidth="1"/>
    <col min="21" max="21" width="12" style="1843" customWidth="1"/>
    <col min="22" max="16384" width="9" style="1843"/>
  </cols>
  <sheetData>
    <row r="1" spans="1:23" ht="14.25">
      <c r="A1" s="215" t="str">
        <f>表03!A1</f>
        <v xml:space="preserve"> 保險股份有限公司    年度(月)報表</v>
      </c>
      <c r="B1" s="1840"/>
      <c r="C1" s="78"/>
      <c r="D1" s="78"/>
      <c r="E1" s="78"/>
      <c r="F1" s="1841"/>
      <c r="G1" s="78"/>
      <c r="H1" s="78"/>
      <c r="I1" s="78"/>
      <c r="J1" s="78"/>
      <c r="K1" s="78"/>
      <c r="L1" s="78"/>
      <c r="M1" s="78"/>
      <c r="N1" s="78"/>
      <c r="O1" s="78"/>
      <c r="P1" s="78"/>
      <c r="Q1" s="78"/>
      <c r="R1" s="78"/>
      <c r="S1" s="78"/>
      <c r="T1" s="78"/>
      <c r="U1" s="78"/>
      <c r="V1" s="1842" t="s">
        <v>7121</v>
      </c>
    </row>
    <row r="2" spans="1:23" ht="15" thickBot="1">
      <c r="A2" s="1842" t="s">
        <v>7176</v>
      </c>
      <c r="B2" s="1842"/>
      <c r="C2" s="78"/>
      <c r="D2" s="78"/>
      <c r="E2" s="78"/>
      <c r="F2" s="1841"/>
      <c r="G2" s="78"/>
      <c r="H2" s="78"/>
      <c r="I2" s="78"/>
      <c r="J2" s="78"/>
      <c r="K2" s="78"/>
      <c r="L2" s="78"/>
      <c r="M2" s="78"/>
      <c r="N2" s="78"/>
      <c r="O2" s="78"/>
      <c r="P2" s="78"/>
      <c r="Q2" s="78"/>
      <c r="R2" s="78"/>
      <c r="S2" s="78"/>
      <c r="T2" s="78"/>
      <c r="U2" s="1844"/>
      <c r="V2" s="78"/>
    </row>
    <row r="3" spans="1:23" ht="16.5" customHeight="1">
      <c r="A3" s="2749" t="s">
        <v>5990</v>
      </c>
      <c r="B3" s="2752" t="s">
        <v>7177</v>
      </c>
      <c r="C3" s="2754" t="s">
        <v>7178</v>
      </c>
      <c r="D3" s="2754"/>
      <c r="E3" s="2752" t="s">
        <v>7179</v>
      </c>
      <c r="F3" s="2752"/>
      <c r="G3" s="2752"/>
      <c r="H3" s="2752"/>
      <c r="I3" s="2752"/>
      <c r="J3" s="2765" t="s">
        <v>7180</v>
      </c>
      <c r="K3" s="2752" t="s">
        <v>7181</v>
      </c>
      <c r="L3" s="2759" t="s">
        <v>7182</v>
      </c>
      <c r="M3" s="2759" t="s">
        <v>7183</v>
      </c>
      <c r="N3" s="2752" t="s">
        <v>7184</v>
      </c>
      <c r="O3" s="2752" t="s">
        <v>7185</v>
      </c>
      <c r="P3" s="2752" t="s">
        <v>7186</v>
      </c>
      <c r="Q3" s="2752" t="s">
        <v>7187</v>
      </c>
      <c r="R3" s="2754" t="s">
        <v>7188</v>
      </c>
      <c r="S3" s="2752" t="s">
        <v>7189</v>
      </c>
      <c r="T3" s="2763" t="s">
        <v>7190</v>
      </c>
      <c r="U3" s="2752" t="s">
        <v>7191</v>
      </c>
      <c r="V3" s="2752" t="s">
        <v>7192</v>
      </c>
      <c r="W3" s="2757" t="s">
        <v>7193</v>
      </c>
    </row>
    <row r="4" spans="1:23" ht="28.5">
      <c r="A4" s="2750"/>
      <c r="B4" s="2753"/>
      <c r="C4" s="2755"/>
      <c r="D4" s="2755"/>
      <c r="E4" s="1845" t="s">
        <v>7194</v>
      </c>
      <c r="F4" s="1845" t="s">
        <v>7195</v>
      </c>
      <c r="G4" s="1846" t="s">
        <v>7196</v>
      </c>
      <c r="H4" s="1846" t="s">
        <v>7197</v>
      </c>
      <c r="I4" s="1846" t="s">
        <v>7198</v>
      </c>
      <c r="J4" s="2760"/>
      <c r="K4" s="2753"/>
      <c r="L4" s="2760"/>
      <c r="M4" s="2760"/>
      <c r="N4" s="2753"/>
      <c r="O4" s="2753"/>
      <c r="P4" s="2753"/>
      <c r="Q4" s="2753"/>
      <c r="R4" s="2755"/>
      <c r="S4" s="2753"/>
      <c r="T4" s="2764"/>
      <c r="U4" s="2753"/>
      <c r="V4" s="2753"/>
      <c r="W4" s="2758"/>
    </row>
    <row r="5" spans="1:23" ht="14.25" thickBot="1">
      <c r="A5" s="2751"/>
      <c r="B5" s="1695" t="s">
        <v>66</v>
      </c>
      <c r="C5" s="2756" t="s">
        <v>67</v>
      </c>
      <c r="D5" s="2756"/>
      <c r="E5" s="1695" t="s">
        <v>68</v>
      </c>
      <c r="F5" s="1695" t="s">
        <v>69</v>
      </c>
      <c r="G5" s="1695" t="s">
        <v>70</v>
      </c>
      <c r="H5" s="1695" t="s">
        <v>71</v>
      </c>
      <c r="I5" s="1695" t="s">
        <v>72</v>
      </c>
      <c r="J5" s="1695" t="s">
        <v>467</v>
      </c>
      <c r="K5" s="1695" t="s">
        <v>468</v>
      </c>
      <c r="L5" s="1695" t="s">
        <v>469</v>
      </c>
      <c r="M5" s="1695" t="s">
        <v>470</v>
      </c>
      <c r="N5" s="1695" t="s">
        <v>482</v>
      </c>
      <c r="O5" s="1695" t="s">
        <v>471</v>
      </c>
      <c r="P5" s="1695" t="s">
        <v>472</v>
      </c>
      <c r="Q5" s="1695" t="s">
        <v>473</v>
      </c>
      <c r="R5" s="1695" t="s">
        <v>474</v>
      </c>
      <c r="S5" s="1695" t="s">
        <v>475</v>
      </c>
      <c r="T5" s="1695" t="s">
        <v>476</v>
      </c>
      <c r="U5" s="1695" t="s">
        <v>477</v>
      </c>
      <c r="V5" s="1695" t="s">
        <v>478</v>
      </c>
      <c r="W5" s="1697" t="s">
        <v>479</v>
      </c>
    </row>
    <row r="6" spans="1:23" ht="14.25" customHeight="1">
      <c r="A6" s="1847">
        <v>1</v>
      </c>
      <c r="B6" s="2823" t="s">
        <v>7199</v>
      </c>
      <c r="C6" s="2771" t="s">
        <v>7200</v>
      </c>
      <c r="D6" s="2825" t="s">
        <v>7201</v>
      </c>
      <c r="E6" s="1848" t="s">
        <v>7202</v>
      </c>
      <c r="F6" s="1849"/>
      <c r="G6" s="1850"/>
      <c r="H6" s="1850"/>
      <c r="I6" s="1850"/>
      <c r="J6" s="1850"/>
      <c r="K6" s="1851"/>
      <c r="L6" s="1851"/>
      <c r="M6" s="1851"/>
      <c r="N6" s="1851"/>
      <c r="O6" s="1852"/>
      <c r="P6" s="1853"/>
      <c r="Q6" s="1851"/>
      <c r="R6" s="1852"/>
      <c r="S6" s="1851"/>
      <c r="T6" s="1853"/>
      <c r="U6" s="1851"/>
      <c r="V6" s="1851"/>
      <c r="W6" s="1854"/>
    </row>
    <row r="7" spans="1:23" ht="13.9" customHeight="1">
      <c r="A7" s="1855">
        <v>2</v>
      </c>
      <c r="B7" s="2824"/>
      <c r="C7" s="2772"/>
      <c r="D7" s="2826"/>
      <c r="E7" s="1856"/>
      <c r="F7" s="1856"/>
      <c r="G7" s="1857"/>
      <c r="H7" s="1857"/>
      <c r="I7" s="1857"/>
      <c r="J7" s="1857"/>
      <c r="K7" s="1858"/>
      <c r="L7" s="1858"/>
      <c r="M7" s="1858"/>
      <c r="N7" s="1858"/>
      <c r="O7" s="1859"/>
      <c r="P7" s="1860"/>
      <c r="Q7" s="1858"/>
      <c r="R7" s="1859"/>
      <c r="S7" s="1858"/>
      <c r="T7" s="1860"/>
      <c r="U7" s="1858"/>
      <c r="V7" s="1858"/>
      <c r="W7" s="1861"/>
    </row>
    <row r="8" spans="1:23" ht="13.9" customHeight="1">
      <c r="A8" s="1855">
        <v>3</v>
      </c>
      <c r="B8" s="2824"/>
      <c r="C8" s="2772"/>
      <c r="D8" s="2826"/>
      <c r="E8" s="1856"/>
      <c r="F8" s="1856"/>
      <c r="G8" s="1857"/>
      <c r="H8" s="1857"/>
      <c r="I8" s="1857"/>
      <c r="J8" s="1857"/>
      <c r="K8" s="1858"/>
      <c r="L8" s="1858"/>
      <c r="M8" s="1858"/>
      <c r="N8" s="1858"/>
      <c r="O8" s="1859"/>
      <c r="P8" s="1860"/>
      <c r="Q8" s="1858"/>
      <c r="R8" s="1859"/>
      <c r="S8" s="1858"/>
      <c r="T8" s="1860"/>
      <c r="U8" s="1858"/>
      <c r="V8" s="1858"/>
      <c r="W8" s="1861"/>
    </row>
    <row r="9" spans="1:23" ht="13.9" customHeight="1">
      <c r="A9" s="1855">
        <v>4</v>
      </c>
      <c r="B9" s="2824"/>
      <c r="C9" s="2772"/>
      <c r="D9" s="2826"/>
      <c r="E9" s="1856"/>
      <c r="F9" s="1856"/>
      <c r="G9" s="1857"/>
      <c r="H9" s="1857"/>
      <c r="I9" s="1857"/>
      <c r="J9" s="1857"/>
      <c r="K9" s="1858"/>
      <c r="L9" s="1858"/>
      <c r="M9" s="1858"/>
      <c r="N9" s="1858"/>
      <c r="O9" s="1859"/>
      <c r="P9" s="1860"/>
      <c r="Q9" s="1858"/>
      <c r="R9" s="1859"/>
      <c r="S9" s="1858"/>
      <c r="T9" s="1860"/>
      <c r="U9" s="1858"/>
      <c r="V9" s="1858"/>
      <c r="W9" s="1861"/>
    </row>
    <row r="10" spans="1:23" ht="13.9" customHeight="1">
      <c r="A10" s="1855">
        <v>5</v>
      </c>
      <c r="B10" s="2824"/>
      <c r="C10" s="2772"/>
      <c r="D10" s="2826"/>
      <c r="E10" s="1856"/>
      <c r="F10" s="1856"/>
      <c r="G10" s="1857"/>
      <c r="H10" s="1857"/>
      <c r="I10" s="1857"/>
      <c r="J10" s="1857"/>
      <c r="K10" s="1858"/>
      <c r="L10" s="1858"/>
      <c r="M10" s="1858"/>
      <c r="N10" s="1858"/>
      <c r="O10" s="1859"/>
      <c r="P10" s="1860"/>
      <c r="Q10" s="1858"/>
      <c r="R10" s="1859"/>
      <c r="S10" s="1858"/>
      <c r="T10" s="1860"/>
      <c r="U10" s="1858"/>
      <c r="V10" s="1858"/>
      <c r="W10" s="1861"/>
    </row>
    <row r="11" spans="1:23" ht="13.9" customHeight="1">
      <c r="A11" s="1855">
        <v>6</v>
      </c>
      <c r="B11" s="2824"/>
      <c r="C11" s="2772"/>
      <c r="D11" s="2826"/>
      <c r="E11" s="1856"/>
      <c r="F11" s="1856"/>
      <c r="G11" s="1857"/>
      <c r="H11" s="1857"/>
      <c r="I11" s="1857"/>
      <c r="J11" s="1857"/>
      <c r="K11" s="1858"/>
      <c r="L11" s="1858"/>
      <c r="M11" s="1858"/>
      <c r="N11" s="1858"/>
      <c r="O11" s="1859"/>
      <c r="P11" s="1860"/>
      <c r="Q11" s="1858"/>
      <c r="R11" s="1859"/>
      <c r="S11" s="1858"/>
      <c r="T11" s="1860"/>
      <c r="U11" s="1858"/>
      <c r="V11" s="1858"/>
      <c r="W11" s="1861"/>
    </row>
    <row r="12" spans="1:23" ht="13.9" customHeight="1">
      <c r="A12" s="1855">
        <v>7</v>
      </c>
      <c r="B12" s="2824"/>
      <c r="C12" s="2772"/>
      <c r="D12" s="2826"/>
      <c r="E12" s="1856"/>
      <c r="F12" s="1856"/>
      <c r="G12" s="1857"/>
      <c r="H12" s="1857"/>
      <c r="I12" s="1857"/>
      <c r="J12" s="1857"/>
      <c r="K12" s="1858"/>
      <c r="L12" s="1858"/>
      <c r="M12" s="1858"/>
      <c r="N12" s="1858"/>
      <c r="O12" s="1859"/>
      <c r="P12" s="1860"/>
      <c r="Q12" s="1858"/>
      <c r="R12" s="1859"/>
      <c r="S12" s="1858"/>
      <c r="T12" s="1860"/>
      <c r="U12" s="1858"/>
      <c r="V12" s="1858"/>
      <c r="W12" s="1861"/>
    </row>
    <row r="13" spans="1:23" ht="13.9" customHeight="1">
      <c r="A13" s="1855">
        <v>8</v>
      </c>
      <c r="B13" s="2824"/>
      <c r="C13" s="2772"/>
      <c r="D13" s="2826"/>
      <c r="E13" s="1856"/>
      <c r="F13" s="1856"/>
      <c r="G13" s="1857"/>
      <c r="H13" s="1857"/>
      <c r="I13" s="1857"/>
      <c r="J13" s="1857"/>
      <c r="K13" s="1858"/>
      <c r="L13" s="1858"/>
      <c r="M13" s="1858"/>
      <c r="N13" s="1858"/>
      <c r="O13" s="1859"/>
      <c r="P13" s="1860"/>
      <c r="Q13" s="1858"/>
      <c r="R13" s="1859"/>
      <c r="S13" s="1858"/>
      <c r="T13" s="1860"/>
      <c r="U13" s="1858"/>
      <c r="V13" s="1858"/>
      <c r="W13" s="1861"/>
    </row>
    <row r="14" spans="1:23" ht="13.9" customHeight="1">
      <c r="A14" s="1855">
        <v>9</v>
      </c>
      <c r="B14" s="2824"/>
      <c r="C14" s="2772"/>
      <c r="D14" s="2826"/>
      <c r="E14" s="1856"/>
      <c r="F14" s="1856"/>
      <c r="G14" s="1857"/>
      <c r="H14" s="1857"/>
      <c r="I14" s="1857"/>
      <c r="J14" s="1857"/>
      <c r="K14" s="1858"/>
      <c r="L14" s="1858"/>
      <c r="M14" s="1858"/>
      <c r="N14" s="1858"/>
      <c r="O14" s="1859"/>
      <c r="P14" s="1860"/>
      <c r="Q14" s="1858"/>
      <c r="R14" s="1859"/>
      <c r="S14" s="1858"/>
      <c r="T14" s="1860"/>
      <c r="U14" s="1858"/>
      <c r="V14" s="1858"/>
      <c r="W14" s="1861"/>
    </row>
    <row r="15" spans="1:23" ht="13.9" customHeight="1">
      <c r="A15" s="1855">
        <v>10</v>
      </c>
      <c r="B15" s="2824"/>
      <c r="C15" s="2772"/>
      <c r="D15" s="2826"/>
      <c r="E15" s="1856"/>
      <c r="F15" s="1856"/>
      <c r="G15" s="1857"/>
      <c r="H15" s="1857"/>
      <c r="I15" s="1857"/>
      <c r="J15" s="1857"/>
      <c r="K15" s="1858"/>
      <c r="L15" s="1858"/>
      <c r="M15" s="1858"/>
      <c r="N15" s="1858"/>
      <c r="O15" s="1859"/>
      <c r="P15" s="1860"/>
      <c r="Q15" s="1858"/>
      <c r="R15" s="1859"/>
      <c r="S15" s="1858"/>
      <c r="T15" s="1860"/>
      <c r="U15" s="1858"/>
      <c r="V15" s="1858"/>
      <c r="W15" s="1861"/>
    </row>
    <row r="16" spans="1:23" ht="13.9" customHeight="1">
      <c r="A16" s="1855">
        <v>11</v>
      </c>
      <c r="B16" s="2824"/>
      <c r="C16" s="2772"/>
      <c r="D16" s="2826"/>
      <c r="E16" s="1856"/>
      <c r="F16" s="1856"/>
      <c r="G16" s="1857"/>
      <c r="H16" s="1857"/>
      <c r="I16" s="1857"/>
      <c r="J16" s="1857"/>
      <c r="K16" s="1858"/>
      <c r="L16" s="1858"/>
      <c r="M16" s="1858"/>
      <c r="N16" s="1858"/>
      <c r="O16" s="1859"/>
      <c r="P16" s="1860"/>
      <c r="Q16" s="1858"/>
      <c r="R16" s="1859"/>
      <c r="S16" s="1858"/>
      <c r="T16" s="1860"/>
      <c r="U16" s="1858"/>
      <c r="V16" s="1858"/>
      <c r="W16" s="1861"/>
    </row>
    <row r="17" spans="1:23" ht="13.9" customHeight="1">
      <c r="A17" s="1855">
        <v>12</v>
      </c>
      <c r="B17" s="2824"/>
      <c r="C17" s="2772"/>
      <c r="D17" s="2826"/>
      <c r="E17" s="1856"/>
      <c r="F17" s="1856"/>
      <c r="G17" s="1857"/>
      <c r="H17" s="1857"/>
      <c r="I17" s="1857"/>
      <c r="J17" s="1857"/>
      <c r="K17" s="1858"/>
      <c r="L17" s="1858"/>
      <c r="M17" s="1858"/>
      <c r="N17" s="1858"/>
      <c r="O17" s="1859"/>
      <c r="P17" s="1860"/>
      <c r="Q17" s="1858"/>
      <c r="R17" s="1859"/>
      <c r="S17" s="1858"/>
      <c r="T17" s="1860"/>
      <c r="U17" s="1858"/>
      <c r="V17" s="1858"/>
      <c r="W17" s="1861"/>
    </row>
    <row r="18" spans="1:23" ht="14.25">
      <c r="A18" s="1855">
        <v>13</v>
      </c>
      <c r="B18" s="2824"/>
      <c r="C18" s="2772"/>
      <c r="D18" s="1862" t="s">
        <v>5859</v>
      </c>
      <c r="E18" s="1863"/>
      <c r="F18" s="1863"/>
      <c r="G18" s="1864"/>
      <c r="H18" s="1864"/>
      <c r="I18" s="1864"/>
      <c r="J18" s="1864"/>
      <c r="K18" s="1865"/>
      <c r="L18" s="1865"/>
      <c r="M18" s="1865"/>
      <c r="N18" s="1858">
        <f>SUM(N6:N17)</f>
        <v>0</v>
      </c>
      <c r="O18" s="1858">
        <f>SUM(O6:O17)</f>
        <v>0</v>
      </c>
      <c r="P18" s="1858">
        <f>SUM(P6:P17)</f>
        <v>0</v>
      </c>
      <c r="Q18" s="1865"/>
      <c r="R18" s="1858">
        <f>SUM(R6:R17)</f>
        <v>0</v>
      </c>
      <c r="S18" s="1865"/>
      <c r="T18" s="1866"/>
      <c r="U18" s="1865"/>
      <c r="V18" s="1865"/>
      <c r="W18" s="1861"/>
    </row>
    <row r="19" spans="1:23" ht="13.9" customHeight="1">
      <c r="A19" s="1855">
        <v>14</v>
      </c>
      <c r="B19" s="2824"/>
      <c r="C19" s="2772"/>
      <c r="D19" s="2827" t="s">
        <v>7203</v>
      </c>
      <c r="E19" s="1856"/>
      <c r="F19" s="1856"/>
      <c r="G19" s="1857"/>
      <c r="H19" s="1857"/>
      <c r="I19" s="1857"/>
      <c r="J19" s="1857"/>
      <c r="K19" s="1858"/>
      <c r="L19" s="1858"/>
      <c r="M19" s="1858"/>
      <c r="N19" s="1858"/>
      <c r="O19" s="1859"/>
      <c r="P19" s="1860"/>
      <c r="Q19" s="1858"/>
      <c r="R19" s="1859"/>
      <c r="S19" s="1858"/>
      <c r="T19" s="1860"/>
      <c r="U19" s="1858"/>
      <c r="V19" s="1858"/>
      <c r="W19" s="1861"/>
    </row>
    <row r="20" spans="1:23" ht="13.9" customHeight="1">
      <c r="A20" s="1855">
        <v>15</v>
      </c>
      <c r="B20" s="2824"/>
      <c r="C20" s="2772"/>
      <c r="D20" s="2826"/>
      <c r="E20" s="1856"/>
      <c r="F20" s="1856"/>
      <c r="G20" s="1857"/>
      <c r="H20" s="1857"/>
      <c r="I20" s="1857"/>
      <c r="J20" s="1857"/>
      <c r="K20" s="1858"/>
      <c r="L20" s="1858"/>
      <c r="M20" s="1858"/>
      <c r="N20" s="1858"/>
      <c r="O20" s="1859"/>
      <c r="P20" s="1860"/>
      <c r="Q20" s="1858"/>
      <c r="R20" s="1859"/>
      <c r="S20" s="1858"/>
      <c r="T20" s="1860"/>
      <c r="U20" s="1858"/>
      <c r="V20" s="1858"/>
      <c r="W20" s="1861"/>
    </row>
    <row r="21" spans="1:23" ht="13.9" customHeight="1">
      <c r="A21" s="1855">
        <v>16</v>
      </c>
      <c r="B21" s="2824"/>
      <c r="C21" s="2772"/>
      <c r="D21" s="2826"/>
      <c r="E21" s="1856"/>
      <c r="F21" s="1856"/>
      <c r="G21" s="1857"/>
      <c r="H21" s="1857"/>
      <c r="I21" s="1857"/>
      <c r="J21" s="1857"/>
      <c r="K21" s="1858"/>
      <c r="L21" s="1858"/>
      <c r="M21" s="1858"/>
      <c r="N21" s="1858"/>
      <c r="O21" s="1859"/>
      <c r="P21" s="1860"/>
      <c r="Q21" s="1858"/>
      <c r="R21" s="1859"/>
      <c r="S21" s="1858"/>
      <c r="T21" s="1860"/>
      <c r="U21" s="1858"/>
      <c r="V21" s="1858"/>
      <c r="W21" s="1861"/>
    </row>
    <row r="22" spans="1:23" ht="13.9" customHeight="1">
      <c r="A22" s="1855">
        <v>17</v>
      </c>
      <c r="B22" s="2824"/>
      <c r="C22" s="2772"/>
      <c r="D22" s="2826"/>
      <c r="E22" s="1856"/>
      <c r="F22" s="1856"/>
      <c r="G22" s="1857"/>
      <c r="H22" s="1857"/>
      <c r="I22" s="1857"/>
      <c r="J22" s="1857"/>
      <c r="K22" s="1858"/>
      <c r="L22" s="1858"/>
      <c r="M22" s="1858"/>
      <c r="N22" s="1858"/>
      <c r="O22" s="1859"/>
      <c r="P22" s="1860"/>
      <c r="Q22" s="1858"/>
      <c r="R22" s="1859"/>
      <c r="S22" s="1858"/>
      <c r="T22" s="1860"/>
      <c r="U22" s="1858"/>
      <c r="V22" s="1858"/>
      <c r="W22" s="1861"/>
    </row>
    <row r="23" spans="1:23" ht="13.9" customHeight="1">
      <c r="A23" s="1855">
        <v>18</v>
      </c>
      <c r="B23" s="2824"/>
      <c r="C23" s="2772"/>
      <c r="D23" s="2826"/>
      <c r="E23" s="1856"/>
      <c r="F23" s="1856"/>
      <c r="G23" s="1857"/>
      <c r="H23" s="1857"/>
      <c r="I23" s="1857"/>
      <c r="J23" s="1857"/>
      <c r="K23" s="1858"/>
      <c r="L23" s="1858"/>
      <c r="M23" s="1858"/>
      <c r="N23" s="1858"/>
      <c r="O23" s="1859"/>
      <c r="P23" s="1860"/>
      <c r="Q23" s="1858"/>
      <c r="R23" s="1859"/>
      <c r="S23" s="1858"/>
      <c r="T23" s="1860"/>
      <c r="U23" s="1858"/>
      <c r="V23" s="1858"/>
      <c r="W23" s="1861"/>
    </row>
    <row r="24" spans="1:23" ht="13.9" customHeight="1">
      <c r="A24" s="1855">
        <v>19</v>
      </c>
      <c r="B24" s="2824"/>
      <c r="C24" s="2772"/>
      <c r="D24" s="2826"/>
      <c r="E24" s="1856"/>
      <c r="F24" s="1856"/>
      <c r="G24" s="1857"/>
      <c r="H24" s="1857"/>
      <c r="I24" s="1857"/>
      <c r="J24" s="1857"/>
      <c r="K24" s="1858"/>
      <c r="L24" s="1858"/>
      <c r="M24" s="1858"/>
      <c r="N24" s="1858"/>
      <c r="O24" s="1859"/>
      <c r="P24" s="1860"/>
      <c r="Q24" s="1858"/>
      <c r="R24" s="1859"/>
      <c r="S24" s="1858"/>
      <c r="T24" s="1860"/>
      <c r="U24" s="1858"/>
      <c r="V24" s="1858"/>
      <c r="W24" s="1861"/>
    </row>
    <row r="25" spans="1:23" ht="13.9" customHeight="1">
      <c r="A25" s="1855">
        <v>20</v>
      </c>
      <c r="B25" s="2824"/>
      <c r="C25" s="2772"/>
      <c r="D25" s="2826"/>
      <c r="E25" s="1856"/>
      <c r="F25" s="1856"/>
      <c r="G25" s="1857"/>
      <c r="H25" s="1857"/>
      <c r="I25" s="1857"/>
      <c r="J25" s="1857"/>
      <c r="K25" s="1858"/>
      <c r="L25" s="1858"/>
      <c r="M25" s="1858"/>
      <c r="N25" s="1858"/>
      <c r="O25" s="1859"/>
      <c r="P25" s="1860"/>
      <c r="Q25" s="1858"/>
      <c r="R25" s="1859"/>
      <c r="S25" s="1858"/>
      <c r="T25" s="1860"/>
      <c r="U25" s="1858"/>
      <c r="V25" s="1858"/>
      <c r="W25" s="1861"/>
    </row>
    <row r="26" spans="1:23" ht="13.9" customHeight="1">
      <c r="A26" s="1855">
        <v>21</v>
      </c>
      <c r="B26" s="2824"/>
      <c r="C26" s="2772"/>
      <c r="D26" s="2826"/>
      <c r="E26" s="1856"/>
      <c r="F26" s="1856"/>
      <c r="G26" s="1857"/>
      <c r="H26" s="1857"/>
      <c r="I26" s="1857"/>
      <c r="J26" s="1857"/>
      <c r="K26" s="1858"/>
      <c r="L26" s="1858"/>
      <c r="M26" s="1858"/>
      <c r="N26" s="1858"/>
      <c r="O26" s="1859"/>
      <c r="P26" s="1860"/>
      <c r="Q26" s="1858"/>
      <c r="R26" s="1859"/>
      <c r="S26" s="1858"/>
      <c r="T26" s="1860"/>
      <c r="U26" s="1858"/>
      <c r="V26" s="1858"/>
      <c r="W26" s="1861"/>
    </row>
    <row r="27" spans="1:23" ht="13.9" customHeight="1">
      <c r="A27" s="1855">
        <v>22</v>
      </c>
      <c r="B27" s="2824"/>
      <c r="C27" s="2772"/>
      <c r="D27" s="2826"/>
      <c r="E27" s="1856"/>
      <c r="F27" s="1856"/>
      <c r="G27" s="1857"/>
      <c r="H27" s="1857"/>
      <c r="I27" s="1857"/>
      <c r="J27" s="1857"/>
      <c r="K27" s="1858"/>
      <c r="L27" s="1858"/>
      <c r="M27" s="1858"/>
      <c r="N27" s="1858"/>
      <c r="O27" s="1859"/>
      <c r="P27" s="1860"/>
      <c r="Q27" s="1858"/>
      <c r="R27" s="1859"/>
      <c r="S27" s="1858"/>
      <c r="T27" s="1860"/>
      <c r="U27" s="1858"/>
      <c r="V27" s="1858"/>
      <c r="W27" s="1861"/>
    </row>
    <row r="28" spans="1:23" ht="13.9" customHeight="1">
      <c r="A28" s="1855">
        <v>23</v>
      </c>
      <c r="B28" s="2824"/>
      <c r="C28" s="2772"/>
      <c r="D28" s="2826"/>
      <c r="E28" s="1856"/>
      <c r="F28" s="1856"/>
      <c r="G28" s="1857"/>
      <c r="H28" s="1857"/>
      <c r="I28" s="1857"/>
      <c r="J28" s="1857"/>
      <c r="K28" s="1858"/>
      <c r="L28" s="1858"/>
      <c r="M28" s="1858"/>
      <c r="N28" s="1858"/>
      <c r="O28" s="1859"/>
      <c r="P28" s="1860"/>
      <c r="Q28" s="1858"/>
      <c r="R28" s="1859"/>
      <c r="S28" s="1858"/>
      <c r="T28" s="1860"/>
      <c r="U28" s="1858"/>
      <c r="V28" s="1858"/>
      <c r="W28" s="1861"/>
    </row>
    <row r="29" spans="1:23" ht="13.9" customHeight="1">
      <c r="A29" s="1855">
        <v>24</v>
      </c>
      <c r="B29" s="2824"/>
      <c r="C29" s="2772"/>
      <c r="D29" s="2826"/>
      <c r="E29" s="1856"/>
      <c r="F29" s="1856"/>
      <c r="G29" s="1857"/>
      <c r="H29" s="1857"/>
      <c r="I29" s="1857"/>
      <c r="J29" s="1857"/>
      <c r="K29" s="1858"/>
      <c r="L29" s="1858"/>
      <c r="M29" s="1858"/>
      <c r="N29" s="1858"/>
      <c r="O29" s="1859"/>
      <c r="P29" s="1860"/>
      <c r="Q29" s="1858"/>
      <c r="R29" s="1859"/>
      <c r="S29" s="1858"/>
      <c r="T29" s="1860"/>
      <c r="U29" s="1858"/>
      <c r="V29" s="1858"/>
      <c r="W29" s="1861"/>
    </row>
    <row r="30" spans="1:23" ht="13.9" customHeight="1">
      <c r="A30" s="1855">
        <v>25</v>
      </c>
      <c r="B30" s="2824"/>
      <c r="C30" s="2772"/>
      <c r="D30" s="2814"/>
      <c r="E30" s="1856"/>
      <c r="F30" s="1856"/>
      <c r="G30" s="1857"/>
      <c r="H30" s="1857"/>
      <c r="I30" s="1857"/>
      <c r="J30" s="1857"/>
      <c r="K30" s="1858"/>
      <c r="L30" s="1858"/>
      <c r="M30" s="1858"/>
      <c r="N30" s="1858"/>
      <c r="O30" s="1859"/>
      <c r="P30" s="1860"/>
      <c r="Q30" s="1858"/>
      <c r="R30" s="1859"/>
      <c r="S30" s="1858"/>
      <c r="T30" s="1860"/>
      <c r="U30" s="1858"/>
      <c r="V30" s="1858"/>
      <c r="W30" s="1861"/>
    </row>
    <row r="31" spans="1:23" ht="15" thickBot="1">
      <c r="A31" s="1855">
        <v>26</v>
      </c>
      <c r="B31" s="2824"/>
      <c r="C31" s="2773"/>
      <c r="D31" s="1867" t="s">
        <v>5859</v>
      </c>
      <c r="E31" s="1868"/>
      <c r="F31" s="1868"/>
      <c r="G31" s="1868"/>
      <c r="H31" s="1868"/>
      <c r="I31" s="1868"/>
      <c r="J31" s="1868"/>
      <c r="K31" s="1868"/>
      <c r="L31" s="1868"/>
      <c r="M31" s="1868"/>
      <c r="N31" s="1869">
        <f>SUM(N19:N30)</f>
        <v>0</v>
      </c>
      <c r="O31" s="1869">
        <f>SUM(O19:O30)</f>
        <v>0</v>
      </c>
      <c r="P31" s="1869">
        <f>SUM(P19:P30)</f>
        <v>0</v>
      </c>
      <c r="Q31" s="1870"/>
      <c r="R31" s="1871">
        <f>SUM(R19:R30)</f>
        <v>0</v>
      </c>
      <c r="S31" s="1870"/>
      <c r="T31" s="1870"/>
      <c r="U31" s="1870"/>
      <c r="V31" s="1870"/>
      <c r="W31" s="1872"/>
    </row>
    <row r="32" spans="1:23" ht="16.5" customHeight="1">
      <c r="A32" s="1855">
        <v>27</v>
      </c>
      <c r="B32" s="2824"/>
      <c r="C32" s="2828" t="s">
        <v>7204</v>
      </c>
      <c r="D32" s="2825" t="s">
        <v>7201</v>
      </c>
      <c r="E32" s="1849"/>
      <c r="F32" s="1849"/>
      <c r="G32" s="1850"/>
      <c r="H32" s="1850"/>
      <c r="I32" s="1850"/>
      <c r="J32" s="1850"/>
      <c r="K32" s="1851"/>
      <c r="L32" s="1851"/>
      <c r="M32" s="1851"/>
      <c r="N32" s="1851"/>
      <c r="O32" s="1852"/>
      <c r="P32" s="1853"/>
      <c r="Q32" s="1851"/>
      <c r="R32" s="1852"/>
      <c r="S32" s="1851"/>
      <c r="T32" s="1853"/>
      <c r="U32" s="1851"/>
      <c r="V32" s="1851"/>
      <c r="W32" s="1854"/>
    </row>
    <row r="33" spans="1:23" ht="13.9" customHeight="1">
      <c r="A33" s="1855">
        <v>28</v>
      </c>
      <c r="B33" s="2824"/>
      <c r="C33" s="2829"/>
      <c r="D33" s="2826"/>
      <c r="E33" s="1856"/>
      <c r="F33" s="1856"/>
      <c r="G33" s="1857"/>
      <c r="H33" s="1857"/>
      <c r="I33" s="1857"/>
      <c r="J33" s="1857"/>
      <c r="K33" s="1858"/>
      <c r="L33" s="1858"/>
      <c r="M33" s="1858"/>
      <c r="N33" s="1858"/>
      <c r="O33" s="1859"/>
      <c r="P33" s="1860"/>
      <c r="Q33" s="1858"/>
      <c r="R33" s="1859"/>
      <c r="S33" s="1858"/>
      <c r="T33" s="1860"/>
      <c r="U33" s="1858"/>
      <c r="V33" s="1858"/>
      <c r="W33" s="1861"/>
    </row>
    <row r="34" spans="1:23" ht="13.9" customHeight="1">
      <c r="A34" s="1855">
        <v>29</v>
      </c>
      <c r="B34" s="2824"/>
      <c r="C34" s="2829"/>
      <c r="D34" s="2826"/>
      <c r="E34" s="1856"/>
      <c r="F34" s="1856"/>
      <c r="G34" s="1857"/>
      <c r="H34" s="1857"/>
      <c r="I34" s="1857"/>
      <c r="J34" s="1857"/>
      <c r="K34" s="1858"/>
      <c r="L34" s="1858"/>
      <c r="M34" s="1858"/>
      <c r="N34" s="1858"/>
      <c r="O34" s="1859"/>
      <c r="P34" s="1860"/>
      <c r="Q34" s="1858"/>
      <c r="R34" s="1859"/>
      <c r="S34" s="1858"/>
      <c r="T34" s="1860"/>
      <c r="U34" s="1858"/>
      <c r="V34" s="1858"/>
      <c r="W34" s="1861"/>
    </row>
    <row r="35" spans="1:23" ht="13.9" customHeight="1">
      <c r="A35" s="1855">
        <v>30</v>
      </c>
      <c r="B35" s="2824"/>
      <c r="C35" s="2829"/>
      <c r="D35" s="2826"/>
      <c r="E35" s="1856"/>
      <c r="F35" s="1856"/>
      <c r="G35" s="1857"/>
      <c r="H35" s="1857"/>
      <c r="I35" s="1857"/>
      <c r="J35" s="1857"/>
      <c r="K35" s="1858"/>
      <c r="L35" s="1858"/>
      <c r="M35" s="1858"/>
      <c r="N35" s="1858"/>
      <c r="O35" s="1859"/>
      <c r="P35" s="1860"/>
      <c r="Q35" s="1858"/>
      <c r="R35" s="1859"/>
      <c r="S35" s="1858"/>
      <c r="T35" s="1860"/>
      <c r="U35" s="1858"/>
      <c r="V35" s="1858"/>
      <c r="W35" s="1861"/>
    </row>
    <row r="36" spans="1:23" ht="13.9" customHeight="1">
      <c r="A36" s="1855">
        <v>31</v>
      </c>
      <c r="B36" s="2824"/>
      <c r="C36" s="2829"/>
      <c r="D36" s="2826"/>
      <c r="E36" s="1856"/>
      <c r="F36" s="1856"/>
      <c r="G36" s="1857"/>
      <c r="H36" s="1857"/>
      <c r="I36" s="1857"/>
      <c r="J36" s="1857"/>
      <c r="K36" s="1858"/>
      <c r="L36" s="1858"/>
      <c r="M36" s="1858"/>
      <c r="N36" s="1858"/>
      <c r="O36" s="1859"/>
      <c r="P36" s="1860"/>
      <c r="Q36" s="1858"/>
      <c r="R36" s="1859"/>
      <c r="S36" s="1858"/>
      <c r="T36" s="1860"/>
      <c r="U36" s="1858"/>
      <c r="V36" s="1858"/>
      <c r="W36" s="1861"/>
    </row>
    <row r="37" spans="1:23" ht="13.9" customHeight="1">
      <c r="A37" s="1855">
        <v>32</v>
      </c>
      <c r="B37" s="2824"/>
      <c r="C37" s="2829"/>
      <c r="D37" s="2826"/>
      <c r="E37" s="1856"/>
      <c r="F37" s="1856"/>
      <c r="G37" s="1857"/>
      <c r="H37" s="1857"/>
      <c r="I37" s="1857"/>
      <c r="J37" s="1857"/>
      <c r="K37" s="1858"/>
      <c r="L37" s="1858"/>
      <c r="M37" s="1858"/>
      <c r="N37" s="1858"/>
      <c r="O37" s="1859"/>
      <c r="P37" s="1860"/>
      <c r="Q37" s="1858"/>
      <c r="R37" s="1859"/>
      <c r="S37" s="1858"/>
      <c r="T37" s="1860"/>
      <c r="U37" s="1858"/>
      <c r="V37" s="1858"/>
      <c r="W37" s="1861"/>
    </row>
    <row r="38" spans="1:23" ht="13.9" customHeight="1">
      <c r="A38" s="1855">
        <v>33</v>
      </c>
      <c r="B38" s="2824"/>
      <c r="C38" s="2829"/>
      <c r="D38" s="2826"/>
      <c r="E38" s="1856"/>
      <c r="F38" s="1856"/>
      <c r="G38" s="1857"/>
      <c r="H38" s="1857"/>
      <c r="I38" s="1857"/>
      <c r="J38" s="1857"/>
      <c r="K38" s="1858"/>
      <c r="L38" s="1858"/>
      <c r="M38" s="1858"/>
      <c r="N38" s="1858"/>
      <c r="O38" s="1859"/>
      <c r="P38" s="1860"/>
      <c r="Q38" s="1858"/>
      <c r="R38" s="1859"/>
      <c r="S38" s="1858"/>
      <c r="T38" s="1860"/>
      <c r="U38" s="1858"/>
      <c r="V38" s="1858"/>
      <c r="W38" s="1861"/>
    </row>
    <row r="39" spans="1:23" ht="13.9" customHeight="1">
      <c r="A39" s="1855">
        <v>34</v>
      </c>
      <c r="B39" s="2824"/>
      <c r="C39" s="2829"/>
      <c r="D39" s="2826"/>
      <c r="E39" s="1856"/>
      <c r="F39" s="1856"/>
      <c r="G39" s="1857"/>
      <c r="H39" s="1857"/>
      <c r="I39" s="1857"/>
      <c r="J39" s="1857"/>
      <c r="K39" s="1858"/>
      <c r="L39" s="1858"/>
      <c r="M39" s="1858"/>
      <c r="N39" s="1858"/>
      <c r="O39" s="1859"/>
      <c r="P39" s="1860"/>
      <c r="Q39" s="1858"/>
      <c r="R39" s="1859"/>
      <c r="S39" s="1858"/>
      <c r="T39" s="1860"/>
      <c r="U39" s="1858"/>
      <c r="V39" s="1858"/>
      <c r="W39" s="1861"/>
    </row>
    <row r="40" spans="1:23" ht="13.9" customHeight="1">
      <c r="A40" s="1855">
        <v>35</v>
      </c>
      <c r="B40" s="2824"/>
      <c r="C40" s="2829"/>
      <c r="D40" s="2826"/>
      <c r="E40" s="1856"/>
      <c r="F40" s="1856"/>
      <c r="G40" s="1857"/>
      <c r="H40" s="1857"/>
      <c r="I40" s="1857"/>
      <c r="J40" s="1857"/>
      <c r="K40" s="1858"/>
      <c r="L40" s="1858"/>
      <c r="M40" s="1858"/>
      <c r="N40" s="1858"/>
      <c r="O40" s="1859"/>
      <c r="P40" s="1860"/>
      <c r="Q40" s="1858"/>
      <c r="R40" s="1859"/>
      <c r="S40" s="1858"/>
      <c r="T40" s="1860"/>
      <c r="U40" s="1858"/>
      <c r="V40" s="1858"/>
      <c r="W40" s="1861"/>
    </row>
    <row r="41" spans="1:23" ht="13.9" customHeight="1">
      <c r="A41" s="1855">
        <v>36</v>
      </c>
      <c r="B41" s="2824"/>
      <c r="C41" s="2829"/>
      <c r="D41" s="2814"/>
      <c r="E41" s="1856"/>
      <c r="F41" s="1856"/>
      <c r="G41" s="1857"/>
      <c r="H41" s="1857"/>
      <c r="I41" s="1857"/>
      <c r="J41" s="1857"/>
      <c r="K41" s="1858"/>
      <c r="L41" s="1858"/>
      <c r="M41" s="1858"/>
      <c r="N41" s="1858"/>
      <c r="O41" s="1859"/>
      <c r="P41" s="1860"/>
      <c r="Q41" s="1858"/>
      <c r="R41" s="1859"/>
      <c r="S41" s="1858"/>
      <c r="T41" s="1860"/>
      <c r="U41" s="1858"/>
      <c r="V41" s="1858"/>
      <c r="W41" s="1861"/>
    </row>
    <row r="42" spans="1:23" ht="14.25">
      <c r="A42" s="1855">
        <v>37</v>
      </c>
      <c r="B42" s="2824"/>
      <c r="C42" s="2829"/>
      <c r="D42" s="1873" t="s">
        <v>5859</v>
      </c>
      <c r="E42" s="1865"/>
      <c r="F42" s="1865"/>
      <c r="G42" s="1865"/>
      <c r="H42" s="1865"/>
      <c r="I42" s="1865"/>
      <c r="J42" s="1865"/>
      <c r="K42" s="1865"/>
      <c r="L42" s="1865"/>
      <c r="M42" s="1865"/>
      <c r="N42" s="1858">
        <f>SUM(N32:N41)</f>
        <v>0</v>
      </c>
      <c r="O42" s="1858">
        <f>SUM(O32:O41)</f>
        <v>0</v>
      </c>
      <c r="P42" s="1858">
        <f>SUM(P32:P41)</f>
        <v>0</v>
      </c>
      <c r="Q42" s="1865"/>
      <c r="R42" s="1858">
        <f>SUM(R32:R41)</f>
        <v>0</v>
      </c>
      <c r="S42" s="1865"/>
      <c r="T42" s="1866"/>
      <c r="U42" s="1865"/>
      <c r="V42" s="1865"/>
      <c r="W42" s="1861"/>
    </row>
    <row r="43" spans="1:23" ht="13.9" customHeight="1">
      <c r="A43" s="1855">
        <v>38</v>
      </c>
      <c r="B43" s="2824"/>
      <c r="C43" s="2829"/>
      <c r="D43" s="2827" t="s">
        <v>7203</v>
      </c>
      <c r="E43" s="1856"/>
      <c r="F43" s="1856"/>
      <c r="G43" s="1857"/>
      <c r="H43" s="1857"/>
      <c r="I43" s="1857"/>
      <c r="J43" s="1857"/>
      <c r="K43" s="1858"/>
      <c r="L43" s="1858"/>
      <c r="M43" s="1858"/>
      <c r="N43" s="1858"/>
      <c r="O43" s="1859"/>
      <c r="P43" s="1860"/>
      <c r="Q43" s="1858"/>
      <c r="R43" s="1859"/>
      <c r="S43" s="1858"/>
      <c r="T43" s="1860"/>
      <c r="U43" s="1858"/>
      <c r="V43" s="1858"/>
      <c r="W43" s="1861"/>
    </row>
    <row r="44" spans="1:23" ht="13.9" customHeight="1">
      <c r="A44" s="1855">
        <v>39</v>
      </c>
      <c r="B44" s="2824"/>
      <c r="C44" s="2829"/>
      <c r="D44" s="2826"/>
      <c r="E44" s="1856"/>
      <c r="F44" s="1856"/>
      <c r="G44" s="1857"/>
      <c r="H44" s="1857"/>
      <c r="I44" s="1857"/>
      <c r="J44" s="1857"/>
      <c r="K44" s="1858"/>
      <c r="L44" s="1858"/>
      <c r="M44" s="1858"/>
      <c r="N44" s="1858"/>
      <c r="O44" s="1859"/>
      <c r="P44" s="1860"/>
      <c r="Q44" s="1858"/>
      <c r="R44" s="1859"/>
      <c r="S44" s="1858"/>
      <c r="T44" s="1860"/>
      <c r="U44" s="1858"/>
      <c r="V44" s="1858"/>
      <c r="W44" s="1861"/>
    </row>
    <row r="45" spans="1:23" ht="13.9" customHeight="1">
      <c r="A45" s="1855">
        <v>40</v>
      </c>
      <c r="B45" s="2824"/>
      <c r="C45" s="2829"/>
      <c r="D45" s="2826"/>
      <c r="E45" s="1856"/>
      <c r="F45" s="1856"/>
      <c r="G45" s="1857"/>
      <c r="H45" s="1857"/>
      <c r="I45" s="1857"/>
      <c r="J45" s="1857"/>
      <c r="K45" s="1858"/>
      <c r="L45" s="1858"/>
      <c r="M45" s="1858"/>
      <c r="N45" s="1858"/>
      <c r="O45" s="1859"/>
      <c r="P45" s="1860"/>
      <c r="Q45" s="1858"/>
      <c r="R45" s="1859"/>
      <c r="S45" s="1858"/>
      <c r="T45" s="1860"/>
      <c r="U45" s="1858"/>
      <c r="V45" s="1858"/>
      <c r="W45" s="1861"/>
    </row>
    <row r="46" spans="1:23" ht="13.9" customHeight="1">
      <c r="A46" s="1855">
        <v>41</v>
      </c>
      <c r="B46" s="2824"/>
      <c r="C46" s="2829"/>
      <c r="D46" s="2826"/>
      <c r="E46" s="1856"/>
      <c r="F46" s="1856"/>
      <c r="G46" s="1857"/>
      <c r="H46" s="1857"/>
      <c r="I46" s="1857"/>
      <c r="J46" s="1857"/>
      <c r="K46" s="1858"/>
      <c r="L46" s="1858"/>
      <c r="M46" s="1858"/>
      <c r="N46" s="1858"/>
      <c r="O46" s="1859"/>
      <c r="P46" s="1860"/>
      <c r="Q46" s="1858"/>
      <c r="R46" s="1859"/>
      <c r="S46" s="1858"/>
      <c r="T46" s="1860"/>
      <c r="U46" s="1858"/>
      <c r="V46" s="1858"/>
      <c r="W46" s="1861"/>
    </row>
    <row r="47" spans="1:23" ht="13.9" customHeight="1">
      <c r="A47" s="1855">
        <v>42</v>
      </c>
      <c r="B47" s="2824"/>
      <c r="C47" s="2829"/>
      <c r="D47" s="2826"/>
      <c r="E47" s="1856"/>
      <c r="F47" s="1856"/>
      <c r="G47" s="1857"/>
      <c r="H47" s="1857"/>
      <c r="I47" s="1857"/>
      <c r="J47" s="1857"/>
      <c r="K47" s="1858"/>
      <c r="L47" s="1858"/>
      <c r="M47" s="1858"/>
      <c r="N47" s="1858"/>
      <c r="O47" s="1859"/>
      <c r="P47" s="1860"/>
      <c r="Q47" s="1858"/>
      <c r="R47" s="1859"/>
      <c r="S47" s="1858"/>
      <c r="T47" s="1860"/>
      <c r="U47" s="1858"/>
      <c r="V47" s="1858"/>
      <c r="W47" s="1861"/>
    </row>
    <row r="48" spans="1:23" ht="13.9" customHeight="1">
      <c r="A48" s="1855">
        <v>43</v>
      </c>
      <c r="B48" s="2824"/>
      <c r="C48" s="2829"/>
      <c r="D48" s="2826"/>
      <c r="E48" s="1856"/>
      <c r="F48" s="1856"/>
      <c r="G48" s="1857"/>
      <c r="H48" s="1857"/>
      <c r="I48" s="1857"/>
      <c r="J48" s="1857"/>
      <c r="K48" s="1858"/>
      <c r="L48" s="1858"/>
      <c r="M48" s="1858"/>
      <c r="N48" s="1858"/>
      <c r="O48" s="1859"/>
      <c r="P48" s="1860"/>
      <c r="Q48" s="1858"/>
      <c r="R48" s="1859"/>
      <c r="S48" s="1858"/>
      <c r="T48" s="1860"/>
      <c r="U48" s="1858"/>
      <c r="V48" s="1858"/>
      <c r="W48" s="1861"/>
    </row>
    <row r="49" spans="1:23" ht="13.9" customHeight="1">
      <c r="A49" s="1855">
        <v>44</v>
      </c>
      <c r="B49" s="2824"/>
      <c r="C49" s="2829"/>
      <c r="D49" s="2826"/>
      <c r="E49" s="1856"/>
      <c r="F49" s="1856"/>
      <c r="G49" s="1857"/>
      <c r="H49" s="1857"/>
      <c r="I49" s="1857"/>
      <c r="J49" s="1857"/>
      <c r="K49" s="1858"/>
      <c r="L49" s="1858"/>
      <c r="M49" s="1858"/>
      <c r="N49" s="1858"/>
      <c r="O49" s="1859"/>
      <c r="P49" s="1860"/>
      <c r="Q49" s="1858"/>
      <c r="R49" s="1859"/>
      <c r="S49" s="1858"/>
      <c r="T49" s="1860"/>
      <c r="U49" s="1858"/>
      <c r="V49" s="1858"/>
      <c r="W49" s="1861"/>
    </row>
    <row r="50" spans="1:23" ht="13.9" customHeight="1">
      <c r="A50" s="1855">
        <v>45</v>
      </c>
      <c r="B50" s="2824"/>
      <c r="C50" s="2829"/>
      <c r="D50" s="2826"/>
      <c r="E50" s="1856"/>
      <c r="F50" s="1856"/>
      <c r="G50" s="1857"/>
      <c r="H50" s="1857"/>
      <c r="I50" s="1857"/>
      <c r="J50" s="1857"/>
      <c r="K50" s="1858"/>
      <c r="L50" s="1858"/>
      <c r="M50" s="1858"/>
      <c r="N50" s="1858"/>
      <c r="O50" s="1859"/>
      <c r="P50" s="1860"/>
      <c r="Q50" s="1858"/>
      <c r="R50" s="1859"/>
      <c r="S50" s="1858"/>
      <c r="T50" s="1860"/>
      <c r="U50" s="1858"/>
      <c r="V50" s="1858"/>
      <c r="W50" s="1861"/>
    </row>
    <row r="51" spans="1:23" ht="13.9" customHeight="1">
      <c r="A51" s="1855">
        <v>46</v>
      </c>
      <c r="B51" s="2824"/>
      <c r="C51" s="2829"/>
      <c r="D51" s="2826"/>
      <c r="E51" s="1856"/>
      <c r="F51" s="1856"/>
      <c r="G51" s="1857"/>
      <c r="H51" s="1857"/>
      <c r="I51" s="1857"/>
      <c r="J51" s="1857"/>
      <c r="K51" s="1858"/>
      <c r="L51" s="1858"/>
      <c r="M51" s="1858"/>
      <c r="N51" s="1858"/>
      <c r="O51" s="1859"/>
      <c r="P51" s="1860"/>
      <c r="Q51" s="1858"/>
      <c r="R51" s="1859"/>
      <c r="S51" s="1858"/>
      <c r="T51" s="1860"/>
      <c r="U51" s="1858"/>
      <c r="V51" s="1858"/>
      <c r="W51" s="1861"/>
    </row>
    <row r="52" spans="1:23" ht="13.9" customHeight="1">
      <c r="A52" s="1855">
        <v>47</v>
      </c>
      <c r="B52" s="2824"/>
      <c r="C52" s="2829"/>
      <c r="D52" s="2826"/>
      <c r="E52" s="1856"/>
      <c r="F52" s="1856"/>
      <c r="G52" s="1857"/>
      <c r="H52" s="1857"/>
      <c r="I52" s="1857"/>
      <c r="J52" s="1857"/>
      <c r="K52" s="1858"/>
      <c r="L52" s="1858"/>
      <c r="M52" s="1858"/>
      <c r="N52" s="1858"/>
      <c r="O52" s="1859"/>
      <c r="P52" s="1860"/>
      <c r="Q52" s="1858"/>
      <c r="R52" s="1859"/>
      <c r="S52" s="1858"/>
      <c r="T52" s="1860"/>
      <c r="U52" s="1858"/>
      <c r="V52" s="1858"/>
      <c r="W52" s="1861"/>
    </row>
    <row r="53" spans="1:23" ht="15" thickBot="1">
      <c r="A53" s="1855">
        <v>48</v>
      </c>
      <c r="B53" s="2824"/>
      <c r="C53" s="2830"/>
      <c r="D53" s="1867" t="s">
        <v>5859</v>
      </c>
      <c r="E53" s="1870"/>
      <c r="F53" s="1870"/>
      <c r="G53" s="1870"/>
      <c r="H53" s="1870"/>
      <c r="I53" s="1870"/>
      <c r="J53" s="1870"/>
      <c r="K53" s="1870"/>
      <c r="L53" s="1870"/>
      <c r="M53" s="1870"/>
      <c r="N53" s="1869">
        <f>SUM(N43:N52)</f>
        <v>0</v>
      </c>
      <c r="O53" s="1869">
        <f>SUM(O43:O52)</f>
        <v>0</v>
      </c>
      <c r="P53" s="1869">
        <f>SUM(P43:P52)</f>
        <v>0</v>
      </c>
      <c r="Q53" s="1870"/>
      <c r="R53" s="1869">
        <f>SUM(R43:R52)</f>
        <v>0</v>
      </c>
      <c r="S53" s="1870"/>
      <c r="T53" s="1870"/>
      <c r="U53" s="1870"/>
      <c r="V53" s="1870"/>
      <c r="W53" s="1872"/>
    </row>
    <row r="54" spans="1:23">
      <c r="A54" s="1855">
        <v>49</v>
      </c>
      <c r="B54" s="2824"/>
      <c r="C54" s="2831" t="s">
        <v>7205</v>
      </c>
      <c r="D54" s="2808" t="s">
        <v>7144</v>
      </c>
      <c r="E54" s="1849"/>
      <c r="F54" s="1849"/>
      <c r="G54" s="1850"/>
      <c r="H54" s="1850"/>
      <c r="I54" s="1850"/>
      <c r="J54" s="1850"/>
      <c r="K54" s="1851"/>
      <c r="L54" s="1851"/>
      <c r="M54" s="1851"/>
      <c r="N54" s="1851"/>
      <c r="O54" s="1852"/>
      <c r="P54" s="1853"/>
      <c r="Q54" s="1851"/>
      <c r="R54" s="1852"/>
      <c r="S54" s="1851"/>
      <c r="T54" s="1853"/>
      <c r="U54" s="1851"/>
      <c r="V54" s="1851"/>
      <c r="W54" s="1854"/>
    </row>
    <row r="55" spans="1:23">
      <c r="A55" s="1855">
        <v>50</v>
      </c>
      <c r="B55" s="2824"/>
      <c r="C55" s="2832"/>
      <c r="D55" s="2809"/>
      <c r="E55" s="1856"/>
      <c r="F55" s="1856"/>
      <c r="G55" s="1857"/>
      <c r="H55" s="1857"/>
      <c r="I55" s="1857"/>
      <c r="J55" s="1857"/>
      <c r="K55" s="1858"/>
      <c r="L55" s="1858"/>
      <c r="M55" s="1858"/>
      <c r="N55" s="1858"/>
      <c r="O55" s="1859"/>
      <c r="P55" s="1860"/>
      <c r="Q55" s="1858"/>
      <c r="R55" s="1859"/>
      <c r="S55" s="1858"/>
      <c r="T55" s="1860"/>
      <c r="U55" s="1858"/>
      <c r="V55" s="1858"/>
      <c r="W55" s="1861"/>
    </row>
    <row r="56" spans="1:23">
      <c r="A56" s="1855">
        <v>51</v>
      </c>
      <c r="B56" s="2824"/>
      <c r="C56" s="2832"/>
      <c r="D56" s="2809"/>
      <c r="E56" s="1856"/>
      <c r="F56" s="1856"/>
      <c r="G56" s="1857"/>
      <c r="H56" s="1857"/>
      <c r="I56" s="1857"/>
      <c r="J56" s="1857"/>
      <c r="K56" s="1858"/>
      <c r="L56" s="1858"/>
      <c r="M56" s="1858"/>
      <c r="N56" s="1858"/>
      <c r="O56" s="1859"/>
      <c r="P56" s="1860"/>
      <c r="Q56" s="1858"/>
      <c r="R56" s="1859"/>
      <c r="S56" s="1858"/>
      <c r="T56" s="1860"/>
      <c r="U56" s="1858"/>
      <c r="V56" s="1858"/>
      <c r="W56" s="1861"/>
    </row>
    <row r="57" spans="1:23">
      <c r="A57" s="1855">
        <v>52</v>
      </c>
      <c r="B57" s="2824"/>
      <c r="C57" s="2832"/>
      <c r="D57" s="2809"/>
      <c r="E57" s="1856"/>
      <c r="F57" s="1856"/>
      <c r="G57" s="1857"/>
      <c r="H57" s="1857"/>
      <c r="I57" s="1857"/>
      <c r="J57" s="1857"/>
      <c r="K57" s="1858"/>
      <c r="L57" s="1858"/>
      <c r="M57" s="1858"/>
      <c r="N57" s="1858"/>
      <c r="O57" s="1859"/>
      <c r="P57" s="1860"/>
      <c r="Q57" s="1858"/>
      <c r="R57" s="1859"/>
      <c r="S57" s="1858"/>
      <c r="T57" s="1860"/>
      <c r="U57" s="1858"/>
      <c r="V57" s="1858"/>
      <c r="W57" s="1861"/>
    </row>
    <row r="58" spans="1:23">
      <c r="A58" s="1855">
        <v>53</v>
      </c>
      <c r="B58" s="2824"/>
      <c r="C58" s="2832"/>
      <c r="D58" s="2809"/>
      <c r="E58" s="1856"/>
      <c r="F58" s="1856"/>
      <c r="G58" s="1857"/>
      <c r="H58" s="1857"/>
      <c r="I58" s="1857"/>
      <c r="J58" s="1857"/>
      <c r="K58" s="1858"/>
      <c r="L58" s="1858"/>
      <c r="M58" s="1858"/>
      <c r="N58" s="1858"/>
      <c r="O58" s="1859"/>
      <c r="P58" s="1860"/>
      <c r="Q58" s="1858"/>
      <c r="R58" s="1859"/>
      <c r="S58" s="1858"/>
      <c r="T58" s="1860"/>
      <c r="U58" s="1858"/>
      <c r="V58" s="1858"/>
      <c r="W58" s="1861"/>
    </row>
    <row r="59" spans="1:23">
      <c r="A59" s="1855">
        <v>54</v>
      </c>
      <c r="B59" s="2824"/>
      <c r="C59" s="2832"/>
      <c r="D59" s="2809"/>
      <c r="E59" s="1856"/>
      <c r="F59" s="1856"/>
      <c r="G59" s="1857"/>
      <c r="H59" s="1857"/>
      <c r="I59" s="1857"/>
      <c r="J59" s="1857"/>
      <c r="K59" s="1858"/>
      <c r="L59" s="1858"/>
      <c r="M59" s="1858"/>
      <c r="N59" s="1858"/>
      <c r="O59" s="1859"/>
      <c r="P59" s="1860"/>
      <c r="Q59" s="1858"/>
      <c r="R59" s="1859"/>
      <c r="S59" s="1858"/>
      <c r="T59" s="1860"/>
      <c r="U59" s="1858"/>
      <c r="V59" s="1858"/>
      <c r="W59" s="1861"/>
    </row>
    <row r="60" spans="1:23">
      <c r="A60" s="1855">
        <v>55</v>
      </c>
      <c r="B60" s="2824"/>
      <c r="C60" s="2832"/>
      <c r="D60" s="2809"/>
      <c r="E60" s="1856"/>
      <c r="F60" s="1856"/>
      <c r="G60" s="1857"/>
      <c r="H60" s="1857"/>
      <c r="I60" s="1857"/>
      <c r="J60" s="1857"/>
      <c r="K60" s="1858"/>
      <c r="L60" s="1858"/>
      <c r="M60" s="1858"/>
      <c r="N60" s="1858"/>
      <c r="O60" s="1859"/>
      <c r="P60" s="1860"/>
      <c r="Q60" s="1858"/>
      <c r="R60" s="1859"/>
      <c r="S60" s="1858"/>
      <c r="T60" s="1860"/>
      <c r="U60" s="1858"/>
      <c r="V60" s="1858"/>
      <c r="W60" s="1861"/>
    </row>
    <row r="61" spans="1:23">
      <c r="A61" s="1855">
        <v>56</v>
      </c>
      <c r="B61" s="2824"/>
      <c r="C61" s="2832"/>
      <c r="D61" s="2809"/>
      <c r="E61" s="1856"/>
      <c r="F61" s="1856"/>
      <c r="G61" s="1857"/>
      <c r="H61" s="1857"/>
      <c r="I61" s="1857"/>
      <c r="J61" s="1857"/>
      <c r="K61" s="1858"/>
      <c r="L61" s="1858"/>
      <c r="M61" s="1858"/>
      <c r="N61" s="1858"/>
      <c r="O61" s="1859"/>
      <c r="P61" s="1860"/>
      <c r="Q61" s="1858"/>
      <c r="R61" s="1859"/>
      <c r="S61" s="1858"/>
      <c r="T61" s="1860"/>
      <c r="U61" s="1858"/>
      <c r="V61" s="1858"/>
      <c r="W61" s="1861"/>
    </row>
    <row r="62" spans="1:23">
      <c r="A62" s="1855">
        <v>57</v>
      </c>
      <c r="B62" s="2824"/>
      <c r="C62" s="2832"/>
      <c r="D62" s="2809"/>
      <c r="E62" s="1856"/>
      <c r="F62" s="1856"/>
      <c r="G62" s="1857"/>
      <c r="H62" s="1857"/>
      <c r="I62" s="1857"/>
      <c r="J62" s="1857"/>
      <c r="K62" s="1858"/>
      <c r="L62" s="1858"/>
      <c r="M62" s="1858"/>
      <c r="N62" s="1858"/>
      <c r="O62" s="1859"/>
      <c r="P62" s="1860"/>
      <c r="Q62" s="1858"/>
      <c r="R62" s="1859"/>
      <c r="S62" s="1858"/>
      <c r="T62" s="1860"/>
      <c r="U62" s="1858"/>
      <c r="V62" s="1858"/>
      <c r="W62" s="1861"/>
    </row>
    <row r="63" spans="1:23">
      <c r="A63" s="1855">
        <v>58</v>
      </c>
      <c r="B63" s="2824"/>
      <c r="C63" s="2832"/>
      <c r="D63" s="2760"/>
      <c r="E63" s="1856"/>
      <c r="F63" s="1856"/>
      <c r="G63" s="1857"/>
      <c r="H63" s="1857"/>
      <c r="I63" s="1857"/>
      <c r="J63" s="1857"/>
      <c r="K63" s="1858"/>
      <c r="L63" s="1858"/>
      <c r="M63" s="1858"/>
      <c r="N63" s="1858"/>
      <c r="O63" s="1859"/>
      <c r="P63" s="1860"/>
      <c r="Q63" s="1858"/>
      <c r="R63" s="1859"/>
      <c r="S63" s="1858"/>
      <c r="T63" s="1860"/>
      <c r="U63" s="1858"/>
      <c r="V63" s="1858"/>
      <c r="W63" s="1861"/>
    </row>
    <row r="64" spans="1:23" ht="14.25">
      <c r="A64" s="1855">
        <v>59</v>
      </c>
      <c r="B64" s="2824"/>
      <c r="C64" s="2832"/>
      <c r="D64" s="1873" t="s">
        <v>5859</v>
      </c>
      <c r="E64" s="1865"/>
      <c r="F64" s="1865"/>
      <c r="G64" s="1865"/>
      <c r="H64" s="1865"/>
      <c r="I64" s="1865"/>
      <c r="J64" s="1865"/>
      <c r="K64" s="1865"/>
      <c r="L64" s="1865"/>
      <c r="M64" s="1865"/>
      <c r="N64" s="1858">
        <f>SUM(N54:N63)</f>
        <v>0</v>
      </c>
      <c r="O64" s="1858">
        <f>SUM(O54:O63)</f>
        <v>0</v>
      </c>
      <c r="P64" s="1858">
        <f>SUM(P54:P63)</f>
        <v>0</v>
      </c>
      <c r="Q64" s="1865"/>
      <c r="R64" s="1858">
        <f>SUM(R54:R63)</f>
        <v>0</v>
      </c>
      <c r="S64" s="1865"/>
      <c r="T64" s="1865"/>
      <c r="U64" s="1865"/>
      <c r="V64" s="1865"/>
      <c r="W64" s="1874"/>
    </row>
    <row r="65" spans="1:23" ht="13.9" customHeight="1">
      <c r="A65" s="1855">
        <v>60</v>
      </c>
      <c r="B65" s="2824"/>
      <c r="C65" s="2832"/>
      <c r="D65" s="2813" t="s">
        <v>7201</v>
      </c>
      <c r="E65" s="1856"/>
      <c r="F65" s="1856"/>
      <c r="G65" s="1857"/>
      <c r="H65" s="1857"/>
      <c r="I65" s="1857"/>
      <c r="J65" s="1857"/>
      <c r="K65" s="1858"/>
      <c r="L65" s="1858"/>
      <c r="M65" s="1858"/>
      <c r="N65" s="1858"/>
      <c r="O65" s="1859"/>
      <c r="P65" s="1860"/>
      <c r="Q65" s="1858"/>
      <c r="R65" s="1859"/>
      <c r="S65" s="1858"/>
      <c r="T65" s="1860"/>
      <c r="U65" s="1858"/>
      <c r="V65" s="1858"/>
      <c r="W65" s="1861"/>
    </row>
    <row r="66" spans="1:23" ht="13.9" customHeight="1">
      <c r="A66" s="1855">
        <v>61</v>
      </c>
      <c r="B66" s="2824"/>
      <c r="C66" s="2832"/>
      <c r="D66" s="2809"/>
      <c r="E66" s="1856"/>
      <c r="F66" s="1856"/>
      <c r="G66" s="1857"/>
      <c r="H66" s="1857"/>
      <c r="I66" s="1857"/>
      <c r="J66" s="1857"/>
      <c r="K66" s="1858"/>
      <c r="L66" s="1858"/>
      <c r="M66" s="1858"/>
      <c r="N66" s="1858"/>
      <c r="O66" s="1859"/>
      <c r="P66" s="1860"/>
      <c r="Q66" s="1860"/>
      <c r="R66" s="1859"/>
      <c r="S66" s="1858"/>
      <c r="T66" s="1875"/>
      <c r="U66" s="1858"/>
      <c r="V66" s="1858"/>
      <c r="W66" s="1861"/>
    </row>
    <row r="67" spans="1:23" ht="13.9" customHeight="1">
      <c r="A67" s="1855">
        <v>62</v>
      </c>
      <c r="B67" s="2824"/>
      <c r="C67" s="2832"/>
      <c r="D67" s="2809"/>
      <c r="E67" s="1856"/>
      <c r="F67" s="1856"/>
      <c r="G67" s="1857"/>
      <c r="H67" s="1857"/>
      <c r="I67" s="1857"/>
      <c r="J67" s="1857"/>
      <c r="K67" s="1858"/>
      <c r="L67" s="1858"/>
      <c r="M67" s="1858"/>
      <c r="N67" s="1858"/>
      <c r="O67" s="1859"/>
      <c r="P67" s="1860"/>
      <c r="Q67" s="1860"/>
      <c r="R67" s="1859"/>
      <c r="S67" s="1858"/>
      <c r="T67" s="1875"/>
      <c r="U67" s="1858"/>
      <c r="V67" s="1858"/>
      <c r="W67" s="1861"/>
    </row>
    <row r="68" spans="1:23" ht="13.9" customHeight="1">
      <c r="A68" s="1855">
        <v>63</v>
      </c>
      <c r="B68" s="2824"/>
      <c r="C68" s="2832"/>
      <c r="D68" s="2809"/>
      <c r="E68" s="1856"/>
      <c r="F68" s="1856"/>
      <c r="G68" s="1857"/>
      <c r="H68" s="1857"/>
      <c r="I68" s="1857"/>
      <c r="J68" s="1857"/>
      <c r="K68" s="1858"/>
      <c r="L68" s="1858"/>
      <c r="M68" s="1858"/>
      <c r="N68" s="1858"/>
      <c r="O68" s="1859"/>
      <c r="P68" s="1860"/>
      <c r="Q68" s="1860"/>
      <c r="R68" s="1859"/>
      <c r="S68" s="1858"/>
      <c r="T68" s="1875"/>
      <c r="U68" s="1858"/>
      <c r="V68" s="1858"/>
      <c r="W68" s="1861"/>
    </row>
    <row r="69" spans="1:23" ht="13.9" customHeight="1">
      <c r="A69" s="1855">
        <v>64</v>
      </c>
      <c r="B69" s="2824"/>
      <c r="C69" s="2832"/>
      <c r="D69" s="2809"/>
      <c r="E69" s="1856"/>
      <c r="F69" s="1856"/>
      <c r="G69" s="1857"/>
      <c r="H69" s="1857"/>
      <c r="I69" s="1857"/>
      <c r="J69" s="1857"/>
      <c r="K69" s="1858"/>
      <c r="L69" s="1858"/>
      <c r="M69" s="1858"/>
      <c r="N69" s="1858"/>
      <c r="O69" s="1859"/>
      <c r="P69" s="1860"/>
      <c r="Q69" s="1860"/>
      <c r="R69" s="1859"/>
      <c r="S69" s="1858"/>
      <c r="T69" s="1875"/>
      <c r="U69" s="1858"/>
      <c r="V69" s="1858"/>
      <c r="W69" s="1861"/>
    </row>
    <row r="70" spans="1:23" ht="13.9" customHeight="1">
      <c r="A70" s="1855">
        <v>65</v>
      </c>
      <c r="B70" s="2824"/>
      <c r="C70" s="2832"/>
      <c r="D70" s="2809"/>
      <c r="E70" s="1856"/>
      <c r="F70" s="1856"/>
      <c r="G70" s="1857"/>
      <c r="H70" s="1857"/>
      <c r="I70" s="1857"/>
      <c r="J70" s="1857"/>
      <c r="K70" s="1858"/>
      <c r="L70" s="1858"/>
      <c r="M70" s="1858"/>
      <c r="N70" s="1858"/>
      <c r="O70" s="1859"/>
      <c r="P70" s="1860"/>
      <c r="Q70" s="1860"/>
      <c r="R70" s="1859"/>
      <c r="S70" s="1858"/>
      <c r="T70" s="1875"/>
      <c r="U70" s="1858"/>
      <c r="V70" s="1858"/>
      <c r="W70" s="1861"/>
    </row>
    <row r="71" spans="1:23" ht="13.9" customHeight="1">
      <c r="A71" s="1855">
        <v>66</v>
      </c>
      <c r="B71" s="2824"/>
      <c r="C71" s="2832"/>
      <c r="D71" s="2809"/>
      <c r="E71" s="1856"/>
      <c r="F71" s="1856"/>
      <c r="G71" s="1857"/>
      <c r="H71" s="1857"/>
      <c r="I71" s="1857"/>
      <c r="J71" s="1857"/>
      <c r="K71" s="1858"/>
      <c r="L71" s="1858"/>
      <c r="M71" s="1858"/>
      <c r="N71" s="1858"/>
      <c r="O71" s="1859"/>
      <c r="P71" s="1860"/>
      <c r="Q71" s="1860"/>
      <c r="R71" s="1859"/>
      <c r="S71" s="1858"/>
      <c r="T71" s="1875"/>
      <c r="U71" s="1858"/>
      <c r="V71" s="1858"/>
      <c r="W71" s="1861"/>
    </row>
    <row r="72" spans="1:23" ht="13.9" customHeight="1">
      <c r="A72" s="1855">
        <v>67</v>
      </c>
      <c r="B72" s="2824"/>
      <c r="C72" s="2832"/>
      <c r="D72" s="2809"/>
      <c r="E72" s="1856"/>
      <c r="F72" s="1856"/>
      <c r="G72" s="1857"/>
      <c r="H72" s="1857"/>
      <c r="I72" s="1857"/>
      <c r="J72" s="1857"/>
      <c r="K72" s="1858"/>
      <c r="L72" s="1858"/>
      <c r="M72" s="1858"/>
      <c r="N72" s="1858"/>
      <c r="O72" s="1859"/>
      <c r="P72" s="1860"/>
      <c r="Q72" s="1860"/>
      <c r="R72" s="1859"/>
      <c r="S72" s="1858"/>
      <c r="T72" s="1875"/>
      <c r="U72" s="1858"/>
      <c r="V72" s="1858"/>
      <c r="W72" s="1861"/>
    </row>
    <row r="73" spans="1:23" ht="13.9" customHeight="1">
      <c r="A73" s="1855">
        <v>68</v>
      </c>
      <c r="B73" s="2824"/>
      <c r="C73" s="2832"/>
      <c r="D73" s="2809"/>
      <c r="E73" s="1856"/>
      <c r="F73" s="1856"/>
      <c r="G73" s="1857"/>
      <c r="H73" s="1857"/>
      <c r="I73" s="1857"/>
      <c r="J73" s="1857"/>
      <c r="K73" s="1858"/>
      <c r="L73" s="1858"/>
      <c r="M73" s="1858"/>
      <c r="N73" s="1858"/>
      <c r="O73" s="1859"/>
      <c r="P73" s="1860"/>
      <c r="Q73" s="1860"/>
      <c r="R73" s="1859"/>
      <c r="S73" s="1858"/>
      <c r="T73" s="1875"/>
      <c r="U73" s="1858"/>
      <c r="V73" s="1858"/>
      <c r="W73" s="1861"/>
    </row>
    <row r="74" spans="1:23" ht="13.9" customHeight="1">
      <c r="A74" s="1855">
        <v>69</v>
      </c>
      <c r="B74" s="2824"/>
      <c r="C74" s="2832"/>
      <c r="D74" s="2809"/>
      <c r="E74" s="1856"/>
      <c r="F74" s="1856"/>
      <c r="G74" s="1857"/>
      <c r="H74" s="1857"/>
      <c r="I74" s="1857"/>
      <c r="J74" s="1857"/>
      <c r="K74" s="1858"/>
      <c r="L74" s="1858"/>
      <c r="M74" s="1858"/>
      <c r="N74" s="1858"/>
      <c r="O74" s="1859"/>
      <c r="P74" s="1860"/>
      <c r="Q74" s="1860"/>
      <c r="R74" s="1859"/>
      <c r="S74" s="1858"/>
      <c r="T74" s="1875"/>
      <c r="U74" s="1858"/>
      <c r="V74" s="1858"/>
      <c r="W74" s="1861"/>
    </row>
    <row r="75" spans="1:23" ht="14.25">
      <c r="A75" s="1855">
        <v>70</v>
      </c>
      <c r="B75" s="2824"/>
      <c r="C75" s="2832"/>
      <c r="D75" s="1873" t="s">
        <v>5859</v>
      </c>
      <c r="E75" s="1865"/>
      <c r="F75" s="1865"/>
      <c r="G75" s="1865"/>
      <c r="H75" s="1865"/>
      <c r="I75" s="1865"/>
      <c r="J75" s="1865"/>
      <c r="K75" s="1865"/>
      <c r="L75" s="1865"/>
      <c r="M75" s="1865"/>
      <c r="N75" s="1858">
        <f>SUM(N65:N74)</f>
        <v>0</v>
      </c>
      <c r="O75" s="1858">
        <f>SUM(O65:O74)</f>
        <v>0</v>
      </c>
      <c r="P75" s="1858">
        <f>SUM(P65:P74)</f>
        <v>0</v>
      </c>
      <c r="Q75" s="1865"/>
      <c r="R75" s="1858">
        <f>SUM(R65:R74)</f>
        <v>0</v>
      </c>
      <c r="S75" s="1865"/>
      <c r="T75" s="1865"/>
      <c r="U75" s="1865"/>
      <c r="V75" s="1865"/>
      <c r="W75" s="1874"/>
    </row>
    <row r="76" spans="1:23" ht="13.9" customHeight="1">
      <c r="A76" s="1855">
        <v>71</v>
      </c>
      <c r="B76" s="2824"/>
      <c r="C76" s="2832"/>
      <c r="D76" s="2827" t="s">
        <v>7203</v>
      </c>
      <c r="E76" s="1856"/>
      <c r="F76" s="1856"/>
      <c r="G76" s="1857"/>
      <c r="H76" s="1857"/>
      <c r="I76" s="1857"/>
      <c r="J76" s="1857"/>
      <c r="K76" s="1858"/>
      <c r="L76" s="1858"/>
      <c r="M76" s="1858"/>
      <c r="N76" s="1858"/>
      <c r="O76" s="1859"/>
      <c r="P76" s="1860"/>
      <c r="Q76" s="1860"/>
      <c r="R76" s="1859"/>
      <c r="S76" s="1858"/>
      <c r="T76" s="1875"/>
      <c r="U76" s="1858"/>
      <c r="V76" s="1858"/>
      <c r="W76" s="1861"/>
    </row>
    <row r="77" spans="1:23" ht="13.9" customHeight="1">
      <c r="A77" s="1855">
        <v>72</v>
      </c>
      <c r="B77" s="2824"/>
      <c r="C77" s="2832"/>
      <c r="D77" s="2826"/>
      <c r="E77" s="1856"/>
      <c r="F77" s="1856"/>
      <c r="G77" s="1857"/>
      <c r="H77" s="1857"/>
      <c r="I77" s="1857"/>
      <c r="J77" s="1857"/>
      <c r="K77" s="1858"/>
      <c r="L77" s="1858"/>
      <c r="M77" s="1858"/>
      <c r="N77" s="1858"/>
      <c r="O77" s="1859"/>
      <c r="P77" s="1860"/>
      <c r="Q77" s="1860"/>
      <c r="R77" s="1859"/>
      <c r="S77" s="1858"/>
      <c r="T77" s="1875"/>
      <c r="U77" s="1858"/>
      <c r="V77" s="1858"/>
      <c r="W77" s="1861"/>
    </row>
    <row r="78" spans="1:23" ht="13.9" customHeight="1">
      <c r="A78" s="1855">
        <v>73</v>
      </c>
      <c r="B78" s="2824"/>
      <c r="C78" s="2832"/>
      <c r="D78" s="2826"/>
      <c r="E78" s="1856"/>
      <c r="F78" s="1856"/>
      <c r="G78" s="1857"/>
      <c r="H78" s="1857"/>
      <c r="I78" s="1857"/>
      <c r="J78" s="1857"/>
      <c r="K78" s="1858"/>
      <c r="L78" s="1858"/>
      <c r="M78" s="1858"/>
      <c r="N78" s="1858"/>
      <c r="O78" s="1859"/>
      <c r="P78" s="1860"/>
      <c r="Q78" s="1860"/>
      <c r="R78" s="1859"/>
      <c r="S78" s="1858"/>
      <c r="T78" s="1875"/>
      <c r="U78" s="1858"/>
      <c r="V78" s="1858"/>
      <c r="W78" s="1861"/>
    </row>
    <row r="79" spans="1:23" ht="13.9" customHeight="1">
      <c r="A79" s="1855">
        <v>74</v>
      </c>
      <c r="B79" s="2824"/>
      <c r="C79" s="2832"/>
      <c r="D79" s="2826"/>
      <c r="E79" s="1856"/>
      <c r="F79" s="1856"/>
      <c r="G79" s="1857"/>
      <c r="H79" s="1857"/>
      <c r="I79" s="1857"/>
      <c r="J79" s="1857"/>
      <c r="K79" s="1858"/>
      <c r="L79" s="1858"/>
      <c r="M79" s="1858"/>
      <c r="N79" s="1858"/>
      <c r="O79" s="1859"/>
      <c r="P79" s="1860"/>
      <c r="Q79" s="1860"/>
      <c r="R79" s="1859"/>
      <c r="S79" s="1858"/>
      <c r="T79" s="1875"/>
      <c r="U79" s="1858"/>
      <c r="V79" s="1858"/>
      <c r="W79" s="1861"/>
    </row>
    <row r="80" spans="1:23" ht="13.9" customHeight="1">
      <c r="A80" s="1855">
        <v>75</v>
      </c>
      <c r="B80" s="2824"/>
      <c r="C80" s="2832"/>
      <c r="D80" s="2826"/>
      <c r="E80" s="1856"/>
      <c r="F80" s="1856"/>
      <c r="G80" s="1857"/>
      <c r="H80" s="1857"/>
      <c r="I80" s="1857"/>
      <c r="J80" s="1857"/>
      <c r="K80" s="1858"/>
      <c r="L80" s="1858"/>
      <c r="M80" s="1858"/>
      <c r="N80" s="1858"/>
      <c r="O80" s="1859"/>
      <c r="P80" s="1860"/>
      <c r="Q80" s="1860"/>
      <c r="R80" s="1859"/>
      <c r="S80" s="1858"/>
      <c r="T80" s="1875"/>
      <c r="U80" s="1858"/>
      <c r="V80" s="1858"/>
      <c r="W80" s="1861"/>
    </row>
    <row r="81" spans="1:23" ht="13.9" customHeight="1">
      <c r="A81" s="1855">
        <v>76</v>
      </c>
      <c r="B81" s="2824"/>
      <c r="C81" s="2832"/>
      <c r="D81" s="2826"/>
      <c r="E81" s="1856"/>
      <c r="F81" s="1856"/>
      <c r="G81" s="1857"/>
      <c r="H81" s="1857"/>
      <c r="I81" s="1857"/>
      <c r="J81" s="1857"/>
      <c r="K81" s="1858"/>
      <c r="L81" s="1858"/>
      <c r="M81" s="1858"/>
      <c r="N81" s="1858"/>
      <c r="O81" s="1859"/>
      <c r="P81" s="1860"/>
      <c r="Q81" s="1860"/>
      <c r="R81" s="1859"/>
      <c r="S81" s="1858"/>
      <c r="T81" s="1875"/>
      <c r="U81" s="1858"/>
      <c r="V81" s="1858"/>
      <c r="W81" s="1861"/>
    </row>
    <row r="82" spans="1:23" ht="13.9" customHeight="1">
      <c r="A82" s="1855">
        <v>77</v>
      </c>
      <c r="B82" s="2824"/>
      <c r="C82" s="2832"/>
      <c r="D82" s="2826"/>
      <c r="E82" s="1856"/>
      <c r="F82" s="1856"/>
      <c r="G82" s="1857"/>
      <c r="H82" s="1857"/>
      <c r="I82" s="1857"/>
      <c r="J82" s="1857"/>
      <c r="K82" s="1858"/>
      <c r="L82" s="1858"/>
      <c r="M82" s="1858"/>
      <c r="N82" s="1858"/>
      <c r="O82" s="1859"/>
      <c r="P82" s="1860"/>
      <c r="Q82" s="1858"/>
      <c r="R82" s="1859"/>
      <c r="S82" s="1858"/>
      <c r="T82" s="1860"/>
      <c r="U82" s="1858"/>
      <c r="V82" s="1858"/>
      <c r="W82" s="1861"/>
    </row>
    <row r="83" spans="1:23" ht="13.9" customHeight="1">
      <c r="A83" s="1855">
        <v>78</v>
      </c>
      <c r="B83" s="2824"/>
      <c r="C83" s="2832"/>
      <c r="D83" s="2826"/>
      <c r="E83" s="1856"/>
      <c r="F83" s="1856"/>
      <c r="G83" s="1857"/>
      <c r="H83" s="1857"/>
      <c r="I83" s="1857"/>
      <c r="J83" s="1857"/>
      <c r="K83" s="1858"/>
      <c r="L83" s="1858"/>
      <c r="M83" s="1858"/>
      <c r="N83" s="1858"/>
      <c r="O83" s="1859"/>
      <c r="P83" s="1860"/>
      <c r="Q83" s="1858"/>
      <c r="R83" s="1859"/>
      <c r="S83" s="1858"/>
      <c r="T83" s="1860"/>
      <c r="U83" s="1858"/>
      <c r="V83" s="1858"/>
      <c r="W83" s="1861"/>
    </row>
    <row r="84" spans="1:23" ht="13.9" customHeight="1">
      <c r="A84" s="1855">
        <v>79</v>
      </c>
      <c r="B84" s="2824"/>
      <c r="C84" s="2832"/>
      <c r="D84" s="2826"/>
      <c r="E84" s="1856"/>
      <c r="F84" s="1856"/>
      <c r="G84" s="1857"/>
      <c r="H84" s="1857"/>
      <c r="I84" s="1857"/>
      <c r="J84" s="1857"/>
      <c r="K84" s="1858"/>
      <c r="L84" s="1858"/>
      <c r="M84" s="1858"/>
      <c r="N84" s="1858"/>
      <c r="O84" s="1859"/>
      <c r="P84" s="1860"/>
      <c r="Q84" s="1858"/>
      <c r="R84" s="1859"/>
      <c r="S84" s="1858"/>
      <c r="T84" s="1860"/>
      <c r="U84" s="1858"/>
      <c r="V84" s="1858"/>
      <c r="W84" s="1861"/>
    </row>
    <row r="85" spans="1:23" ht="13.9" customHeight="1">
      <c r="A85" s="1855">
        <v>80</v>
      </c>
      <c r="B85" s="2824"/>
      <c r="C85" s="2832"/>
      <c r="D85" s="2826"/>
      <c r="E85" s="1856"/>
      <c r="F85" s="1856"/>
      <c r="G85" s="1857"/>
      <c r="H85" s="1857"/>
      <c r="I85" s="1857"/>
      <c r="J85" s="1857"/>
      <c r="K85" s="1858"/>
      <c r="L85" s="1858"/>
      <c r="M85" s="1858"/>
      <c r="N85" s="1858"/>
      <c r="O85" s="1859"/>
      <c r="P85" s="1860"/>
      <c r="Q85" s="1858"/>
      <c r="R85" s="1859"/>
      <c r="S85" s="1858"/>
      <c r="T85" s="1860"/>
      <c r="U85" s="1858"/>
      <c r="V85" s="1858"/>
      <c r="W85" s="1861"/>
    </row>
    <row r="86" spans="1:23" ht="15" thickBot="1">
      <c r="A86" s="1855">
        <v>81</v>
      </c>
      <c r="B86" s="2824"/>
      <c r="C86" s="2833"/>
      <c r="D86" s="1867" t="s">
        <v>5859</v>
      </c>
      <c r="E86" s="1870"/>
      <c r="F86" s="1870"/>
      <c r="G86" s="1870"/>
      <c r="H86" s="1870"/>
      <c r="I86" s="1870"/>
      <c r="J86" s="1870"/>
      <c r="K86" s="1870"/>
      <c r="L86" s="1870"/>
      <c r="M86" s="1870"/>
      <c r="N86" s="1869">
        <f>SUM(N76:N85)</f>
        <v>0</v>
      </c>
      <c r="O86" s="1869">
        <f>SUM(O76:O85)</f>
        <v>0</v>
      </c>
      <c r="P86" s="1869">
        <f>SUM(P76:P85)</f>
        <v>0</v>
      </c>
      <c r="Q86" s="1870"/>
      <c r="R86" s="1869">
        <f>SUM(R76:R85)</f>
        <v>0</v>
      </c>
      <c r="S86" s="1870"/>
      <c r="T86" s="1870"/>
      <c r="U86" s="1870"/>
      <c r="V86" s="1870"/>
      <c r="W86" s="1872"/>
    </row>
    <row r="87" spans="1:23" ht="16.5" customHeight="1">
      <c r="A87" s="1855">
        <v>82</v>
      </c>
      <c r="B87" s="2824"/>
      <c r="C87" s="2828" t="s">
        <v>7206</v>
      </c>
      <c r="D87" s="2825" t="s">
        <v>7207</v>
      </c>
      <c r="E87" s="1849"/>
      <c r="F87" s="1849"/>
      <c r="G87" s="1850"/>
      <c r="H87" s="1850"/>
      <c r="I87" s="1850"/>
      <c r="J87" s="1850"/>
      <c r="K87" s="1851"/>
      <c r="L87" s="1851"/>
      <c r="M87" s="1851"/>
      <c r="N87" s="1851"/>
      <c r="O87" s="1852"/>
      <c r="P87" s="1853"/>
      <c r="Q87" s="1851"/>
      <c r="R87" s="1852"/>
      <c r="S87" s="1876"/>
      <c r="T87" s="1853"/>
      <c r="U87" s="1851"/>
      <c r="V87" s="1851"/>
      <c r="W87" s="1854"/>
    </row>
    <row r="88" spans="1:23">
      <c r="A88" s="1855">
        <v>83</v>
      </c>
      <c r="B88" s="2824"/>
      <c r="C88" s="2829"/>
      <c r="D88" s="2826"/>
      <c r="E88" s="1856"/>
      <c r="F88" s="1856"/>
      <c r="G88" s="1857"/>
      <c r="H88" s="1857"/>
      <c r="I88" s="1857"/>
      <c r="J88" s="1857"/>
      <c r="K88" s="1858"/>
      <c r="L88" s="1858"/>
      <c r="M88" s="1858"/>
      <c r="N88" s="1858"/>
      <c r="O88" s="1859"/>
      <c r="P88" s="1860"/>
      <c r="Q88" s="1858"/>
      <c r="R88" s="1859"/>
      <c r="S88" s="1875"/>
      <c r="T88" s="1860"/>
      <c r="U88" s="1858"/>
      <c r="V88" s="1858"/>
      <c r="W88" s="1861"/>
    </row>
    <row r="89" spans="1:23">
      <c r="A89" s="1855">
        <v>84</v>
      </c>
      <c r="B89" s="2824"/>
      <c r="C89" s="2829"/>
      <c r="D89" s="2826"/>
      <c r="E89" s="1856"/>
      <c r="F89" s="1856"/>
      <c r="G89" s="1857"/>
      <c r="H89" s="1857"/>
      <c r="I89" s="1857"/>
      <c r="J89" s="1857"/>
      <c r="K89" s="1858"/>
      <c r="L89" s="1858"/>
      <c r="M89" s="1858"/>
      <c r="N89" s="1858"/>
      <c r="O89" s="1859"/>
      <c r="P89" s="1860"/>
      <c r="Q89" s="1858"/>
      <c r="R89" s="1859"/>
      <c r="S89" s="1875"/>
      <c r="T89" s="1860"/>
      <c r="U89" s="1858"/>
      <c r="V89" s="1858"/>
      <c r="W89" s="1861"/>
    </row>
    <row r="90" spans="1:23">
      <c r="A90" s="1855">
        <v>85</v>
      </c>
      <c r="B90" s="2824"/>
      <c r="C90" s="2829"/>
      <c r="D90" s="2826"/>
      <c r="E90" s="1856"/>
      <c r="F90" s="1856"/>
      <c r="G90" s="1857"/>
      <c r="H90" s="1857"/>
      <c r="I90" s="1857"/>
      <c r="J90" s="1857"/>
      <c r="K90" s="1858"/>
      <c r="L90" s="1858"/>
      <c r="M90" s="1858"/>
      <c r="N90" s="1858"/>
      <c r="O90" s="1859"/>
      <c r="P90" s="1860"/>
      <c r="Q90" s="1858"/>
      <c r="R90" s="1859"/>
      <c r="S90" s="1875"/>
      <c r="T90" s="1860"/>
      <c r="U90" s="1858"/>
      <c r="V90" s="1858"/>
      <c r="W90" s="1861"/>
    </row>
    <row r="91" spans="1:23">
      <c r="A91" s="1855">
        <v>86</v>
      </c>
      <c r="B91" s="2824"/>
      <c r="C91" s="2829"/>
      <c r="D91" s="2826"/>
      <c r="E91" s="1856"/>
      <c r="F91" s="1856"/>
      <c r="G91" s="1857"/>
      <c r="H91" s="1857"/>
      <c r="I91" s="1857"/>
      <c r="J91" s="1857"/>
      <c r="K91" s="1858"/>
      <c r="L91" s="1858"/>
      <c r="M91" s="1858"/>
      <c r="N91" s="1858"/>
      <c r="O91" s="1859"/>
      <c r="P91" s="1860"/>
      <c r="Q91" s="1858"/>
      <c r="R91" s="1859"/>
      <c r="S91" s="1875"/>
      <c r="T91" s="1860"/>
      <c r="U91" s="1858"/>
      <c r="V91" s="1858"/>
      <c r="W91" s="1861"/>
    </row>
    <row r="92" spans="1:23">
      <c r="A92" s="1855">
        <v>87</v>
      </c>
      <c r="B92" s="2824"/>
      <c r="C92" s="2829"/>
      <c r="D92" s="2826"/>
      <c r="E92" s="1856"/>
      <c r="F92" s="1856"/>
      <c r="G92" s="1857"/>
      <c r="H92" s="1857"/>
      <c r="I92" s="1857"/>
      <c r="J92" s="1857"/>
      <c r="K92" s="1858"/>
      <c r="L92" s="1858"/>
      <c r="M92" s="1858"/>
      <c r="N92" s="1858"/>
      <c r="O92" s="1859"/>
      <c r="P92" s="1860"/>
      <c r="Q92" s="1858"/>
      <c r="R92" s="1859"/>
      <c r="S92" s="1875"/>
      <c r="T92" s="1860"/>
      <c r="U92" s="1858"/>
      <c r="V92" s="1858"/>
      <c r="W92" s="1861"/>
    </row>
    <row r="93" spans="1:23" ht="14.25">
      <c r="A93" s="1855">
        <v>88</v>
      </c>
      <c r="B93" s="2824"/>
      <c r="C93" s="2829"/>
      <c r="D93" s="1873" t="s">
        <v>5859</v>
      </c>
      <c r="E93" s="1865"/>
      <c r="F93" s="1865"/>
      <c r="G93" s="1865"/>
      <c r="H93" s="1865"/>
      <c r="I93" s="1865"/>
      <c r="J93" s="1865"/>
      <c r="K93" s="1865"/>
      <c r="L93" s="1865"/>
      <c r="M93" s="1865"/>
      <c r="N93" s="1858">
        <f>SUM(N87:N92)</f>
        <v>0</v>
      </c>
      <c r="O93" s="1858">
        <f>SUM(O87:O92)</f>
        <v>0</v>
      </c>
      <c r="P93" s="1858">
        <f>SUM(P87:P92)</f>
        <v>0</v>
      </c>
      <c r="Q93" s="1865"/>
      <c r="R93" s="1858">
        <f>SUM(R87:R92)</f>
        <v>0</v>
      </c>
      <c r="S93" s="1865"/>
      <c r="T93" s="1865"/>
      <c r="U93" s="1865"/>
      <c r="V93" s="1865"/>
      <c r="W93" s="1874"/>
    </row>
    <row r="94" spans="1:23" ht="13.9" customHeight="1">
      <c r="A94" s="1855">
        <v>89</v>
      </c>
      <c r="B94" s="2824"/>
      <c r="C94" s="2829"/>
      <c r="D94" s="2827" t="s">
        <v>7201</v>
      </c>
      <c r="E94" s="1856"/>
      <c r="F94" s="1856"/>
      <c r="G94" s="1857"/>
      <c r="H94" s="1857"/>
      <c r="I94" s="1857"/>
      <c r="J94" s="1857"/>
      <c r="K94" s="1858"/>
      <c r="L94" s="1858"/>
      <c r="M94" s="1858"/>
      <c r="N94" s="1858"/>
      <c r="O94" s="1859"/>
      <c r="P94" s="1860"/>
      <c r="Q94" s="1858"/>
      <c r="R94" s="1859"/>
      <c r="S94" s="1875"/>
      <c r="T94" s="1860"/>
      <c r="U94" s="1858"/>
      <c r="V94" s="1858"/>
      <c r="W94" s="1861"/>
    </row>
    <row r="95" spans="1:23" ht="13.9" customHeight="1">
      <c r="A95" s="1855">
        <v>90</v>
      </c>
      <c r="B95" s="2824"/>
      <c r="C95" s="2829"/>
      <c r="D95" s="2826"/>
      <c r="E95" s="1856"/>
      <c r="F95" s="1856"/>
      <c r="G95" s="1857"/>
      <c r="H95" s="1857"/>
      <c r="I95" s="1857"/>
      <c r="J95" s="1857"/>
      <c r="K95" s="1858"/>
      <c r="L95" s="1858"/>
      <c r="M95" s="1858"/>
      <c r="N95" s="1858"/>
      <c r="O95" s="1859"/>
      <c r="P95" s="1860"/>
      <c r="Q95" s="1858"/>
      <c r="R95" s="1859"/>
      <c r="S95" s="1875"/>
      <c r="T95" s="1860"/>
      <c r="U95" s="1858"/>
      <c r="V95" s="1858"/>
      <c r="W95" s="1861"/>
    </row>
    <row r="96" spans="1:23" ht="13.9" customHeight="1">
      <c r="A96" s="1855">
        <v>91</v>
      </c>
      <c r="B96" s="2824"/>
      <c r="C96" s="2829"/>
      <c r="D96" s="2826"/>
      <c r="E96" s="1856"/>
      <c r="F96" s="1856"/>
      <c r="G96" s="1857"/>
      <c r="H96" s="1857"/>
      <c r="I96" s="1857"/>
      <c r="J96" s="1857"/>
      <c r="K96" s="1858"/>
      <c r="L96" s="1858"/>
      <c r="M96" s="1858"/>
      <c r="N96" s="1858"/>
      <c r="O96" s="1859"/>
      <c r="P96" s="1860"/>
      <c r="Q96" s="1858"/>
      <c r="R96" s="1859"/>
      <c r="S96" s="1875"/>
      <c r="T96" s="1860"/>
      <c r="U96" s="1858"/>
      <c r="V96" s="1858"/>
      <c r="W96" s="1861"/>
    </row>
    <row r="97" spans="1:23" ht="13.9" customHeight="1">
      <c r="A97" s="1855">
        <v>92</v>
      </c>
      <c r="B97" s="2824"/>
      <c r="C97" s="2829"/>
      <c r="D97" s="2826"/>
      <c r="E97" s="1856"/>
      <c r="F97" s="1856"/>
      <c r="G97" s="1857"/>
      <c r="H97" s="1857"/>
      <c r="I97" s="1857"/>
      <c r="J97" s="1857"/>
      <c r="K97" s="1858"/>
      <c r="L97" s="1858"/>
      <c r="M97" s="1858"/>
      <c r="N97" s="1858"/>
      <c r="O97" s="1859"/>
      <c r="P97" s="1860"/>
      <c r="Q97" s="1858"/>
      <c r="R97" s="1859"/>
      <c r="S97" s="1875"/>
      <c r="T97" s="1860"/>
      <c r="U97" s="1858"/>
      <c r="V97" s="1858"/>
      <c r="W97" s="1861"/>
    </row>
    <row r="98" spans="1:23" ht="16.5" customHeight="1">
      <c r="A98" s="1855">
        <v>93</v>
      </c>
      <c r="B98" s="2824"/>
      <c r="C98" s="2829"/>
      <c r="D98" s="2826"/>
      <c r="E98" s="1856"/>
      <c r="F98" s="1856"/>
      <c r="G98" s="1857"/>
      <c r="H98" s="1857"/>
      <c r="I98" s="1857"/>
      <c r="J98" s="1857"/>
      <c r="K98" s="1858"/>
      <c r="L98" s="1858"/>
      <c r="M98" s="1858"/>
      <c r="N98" s="1858"/>
      <c r="O98" s="1859"/>
      <c r="P98" s="1860"/>
      <c r="Q98" s="1858"/>
      <c r="R98" s="1859"/>
      <c r="S98" s="1875"/>
      <c r="T98" s="1860"/>
      <c r="U98" s="1858"/>
      <c r="V98" s="1858"/>
      <c r="W98" s="1861"/>
    </row>
    <row r="99" spans="1:23" ht="16.5" customHeight="1">
      <c r="A99" s="1855">
        <v>94</v>
      </c>
      <c r="B99" s="2824"/>
      <c r="C99" s="2829"/>
      <c r="D99" s="2826"/>
      <c r="E99" s="1856"/>
      <c r="F99" s="1856"/>
      <c r="G99" s="1857"/>
      <c r="H99" s="1857"/>
      <c r="I99" s="1857"/>
      <c r="J99" s="1857"/>
      <c r="K99" s="1858"/>
      <c r="L99" s="1858"/>
      <c r="M99" s="1858"/>
      <c r="N99" s="1858"/>
      <c r="O99" s="1859"/>
      <c r="P99" s="1860"/>
      <c r="Q99" s="1858"/>
      <c r="R99" s="1859"/>
      <c r="S99" s="1875"/>
      <c r="T99" s="1860"/>
      <c r="U99" s="1858"/>
      <c r="V99" s="1858"/>
      <c r="W99" s="1861"/>
    </row>
    <row r="100" spans="1:23" ht="14.25">
      <c r="A100" s="1855">
        <v>95</v>
      </c>
      <c r="B100" s="2824"/>
      <c r="C100" s="2829"/>
      <c r="D100" s="1873" t="s">
        <v>5859</v>
      </c>
      <c r="E100" s="1865"/>
      <c r="F100" s="1865"/>
      <c r="G100" s="1865"/>
      <c r="H100" s="1865"/>
      <c r="I100" s="1865"/>
      <c r="J100" s="1865"/>
      <c r="K100" s="1865"/>
      <c r="L100" s="1865"/>
      <c r="M100" s="1865"/>
      <c r="N100" s="1858">
        <f>SUM(N94:N99)</f>
        <v>0</v>
      </c>
      <c r="O100" s="1858">
        <f>SUM(O94:O99)</f>
        <v>0</v>
      </c>
      <c r="P100" s="1858">
        <f>SUM(P94:P99)</f>
        <v>0</v>
      </c>
      <c r="Q100" s="1865"/>
      <c r="R100" s="1858">
        <f>SUM(R94:R99)</f>
        <v>0</v>
      </c>
      <c r="S100" s="1865"/>
      <c r="T100" s="1865"/>
      <c r="U100" s="1865"/>
      <c r="V100" s="1865"/>
      <c r="W100" s="1874"/>
    </row>
    <row r="101" spans="1:23" ht="13.9" customHeight="1">
      <c r="A101" s="1855">
        <v>96</v>
      </c>
      <c r="B101" s="2824"/>
      <c r="C101" s="2829"/>
      <c r="D101" s="2827" t="s">
        <v>7203</v>
      </c>
      <c r="E101" s="1856"/>
      <c r="F101" s="1856"/>
      <c r="G101" s="1857"/>
      <c r="H101" s="1857"/>
      <c r="I101" s="1857"/>
      <c r="J101" s="1857"/>
      <c r="K101" s="1858"/>
      <c r="L101" s="1858"/>
      <c r="M101" s="1858"/>
      <c r="N101" s="1858"/>
      <c r="O101" s="1859"/>
      <c r="P101" s="1860"/>
      <c r="Q101" s="1858"/>
      <c r="R101" s="1859"/>
      <c r="S101" s="1875"/>
      <c r="T101" s="1860"/>
      <c r="U101" s="1858"/>
      <c r="V101" s="1858"/>
      <c r="W101" s="1861"/>
    </row>
    <row r="102" spans="1:23" ht="13.9" customHeight="1">
      <c r="A102" s="1855">
        <v>97</v>
      </c>
      <c r="B102" s="2824"/>
      <c r="C102" s="2829"/>
      <c r="D102" s="2826"/>
      <c r="E102" s="1856"/>
      <c r="F102" s="1856"/>
      <c r="G102" s="1857"/>
      <c r="H102" s="1857"/>
      <c r="I102" s="1857"/>
      <c r="J102" s="1857"/>
      <c r="K102" s="1858"/>
      <c r="L102" s="1858"/>
      <c r="M102" s="1858"/>
      <c r="N102" s="1858"/>
      <c r="O102" s="1859"/>
      <c r="P102" s="1860"/>
      <c r="Q102" s="1858"/>
      <c r="R102" s="1859"/>
      <c r="S102" s="1875"/>
      <c r="T102" s="1860"/>
      <c r="U102" s="1858"/>
      <c r="V102" s="1858"/>
      <c r="W102" s="1861"/>
    </row>
    <row r="103" spans="1:23" ht="13.9" customHeight="1">
      <c r="A103" s="1855">
        <v>98</v>
      </c>
      <c r="B103" s="2824"/>
      <c r="C103" s="2829"/>
      <c r="D103" s="2826"/>
      <c r="E103" s="1856"/>
      <c r="F103" s="1856"/>
      <c r="G103" s="1857"/>
      <c r="H103" s="1857"/>
      <c r="I103" s="1857"/>
      <c r="J103" s="1857"/>
      <c r="K103" s="1858"/>
      <c r="L103" s="1858"/>
      <c r="M103" s="1858"/>
      <c r="N103" s="1858"/>
      <c r="O103" s="1859"/>
      <c r="P103" s="1860"/>
      <c r="Q103" s="1858"/>
      <c r="R103" s="1859"/>
      <c r="S103" s="1875"/>
      <c r="T103" s="1860"/>
      <c r="U103" s="1858"/>
      <c r="V103" s="1858"/>
      <c r="W103" s="1861"/>
    </row>
    <row r="104" spans="1:23" ht="13.9" customHeight="1">
      <c r="A104" s="1855">
        <v>99</v>
      </c>
      <c r="B104" s="2824"/>
      <c r="C104" s="2829"/>
      <c r="D104" s="2826"/>
      <c r="E104" s="1856"/>
      <c r="F104" s="1856"/>
      <c r="G104" s="1857"/>
      <c r="H104" s="1857"/>
      <c r="I104" s="1857"/>
      <c r="J104" s="1857"/>
      <c r="K104" s="1858"/>
      <c r="L104" s="1858"/>
      <c r="M104" s="1858"/>
      <c r="N104" s="1858"/>
      <c r="O104" s="1859"/>
      <c r="P104" s="1860"/>
      <c r="Q104" s="1858"/>
      <c r="R104" s="1859"/>
      <c r="S104" s="1875"/>
      <c r="T104" s="1860"/>
      <c r="U104" s="1858"/>
      <c r="V104" s="1858"/>
      <c r="W104" s="1861"/>
    </row>
    <row r="105" spans="1:23" ht="13.9" customHeight="1">
      <c r="A105" s="1855">
        <v>100</v>
      </c>
      <c r="B105" s="2824"/>
      <c r="C105" s="2829"/>
      <c r="D105" s="2826"/>
      <c r="E105" s="1856"/>
      <c r="F105" s="1856"/>
      <c r="G105" s="1857"/>
      <c r="H105" s="1857"/>
      <c r="I105" s="1857"/>
      <c r="J105" s="1857"/>
      <c r="K105" s="1858"/>
      <c r="L105" s="1858"/>
      <c r="M105" s="1858"/>
      <c r="N105" s="1858"/>
      <c r="O105" s="1859"/>
      <c r="P105" s="1860"/>
      <c r="Q105" s="1858"/>
      <c r="R105" s="1859"/>
      <c r="S105" s="1875"/>
      <c r="T105" s="1860"/>
      <c r="U105" s="1858"/>
      <c r="V105" s="1858"/>
      <c r="W105" s="1861"/>
    </row>
    <row r="106" spans="1:23" ht="13.9" customHeight="1">
      <c r="A106" s="1855">
        <v>101</v>
      </c>
      <c r="B106" s="2824"/>
      <c r="C106" s="2829"/>
      <c r="D106" s="2826"/>
      <c r="E106" s="1856"/>
      <c r="F106" s="1856"/>
      <c r="G106" s="1857"/>
      <c r="H106" s="1857"/>
      <c r="I106" s="1857"/>
      <c r="J106" s="1857"/>
      <c r="K106" s="1858"/>
      <c r="L106" s="1858"/>
      <c r="M106" s="1858"/>
      <c r="N106" s="1858"/>
      <c r="O106" s="1859"/>
      <c r="P106" s="1860"/>
      <c r="Q106" s="1858"/>
      <c r="R106" s="1859"/>
      <c r="S106" s="1875"/>
      <c r="T106" s="1860"/>
      <c r="U106" s="1858"/>
      <c r="V106" s="1858"/>
      <c r="W106" s="1861"/>
    </row>
    <row r="107" spans="1:23" ht="15" thickBot="1">
      <c r="A107" s="1877">
        <v>102</v>
      </c>
      <c r="B107" s="2824"/>
      <c r="C107" s="2829"/>
      <c r="D107" s="1862" t="s">
        <v>5859</v>
      </c>
      <c r="E107" s="1878"/>
      <c r="F107" s="1878"/>
      <c r="G107" s="1879"/>
      <c r="H107" s="1879"/>
      <c r="I107" s="1879"/>
      <c r="J107" s="1879"/>
      <c r="K107" s="1880"/>
      <c r="L107" s="1880"/>
      <c r="M107" s="1880"/>
      <c r="N107" s="1881">
        <f>SUM(N101:N106)</f>
        <v>0</v>
      </c>
      <c r="O107" s="1881">
        <f>SUM(O101:O106)</f>
        <v>0</v>
      </c>
      <c r="P107" s="1881">
        <f>SUM(P101:P106)</f>
        <v>0</v>
      </c>
      <c r="Q107" s="1880"/>
      <c r="R107" s="1881">
        <f>SUM(R101:R106)</f>
        <v>0</v>
      </c>
      <c r="S107" s="1880"/>
      <c r="T107" s="1880"/>
      <c r="U107" s="1880"/>
      <c r="V107" s="1880"/>
      <c r="W107" s="1882"/>
    </row>
    <row r="108" spans="1:23" ht="15" thickBot="1">
      <c r="A108" s="1883">
        <v>103</v>
      </c>
      <c r="B108" s="2820" t="s">
        <v>7208</v>
      </c>
      <c r="C108" s="2821"/>
      <c r="D108" s="2822"/>
      <c r="E108" s="1884"/>
      <c r="F108" s="1884"/>
      <c r="G108" s="1885"/>
      <c r="H108" s="1885"/>
      <c r="I108" s="1885"/>
      <c r="J108" s="1885"/>
      <c r="K108" s="1886"/>
      <c r="L108" s="1886"/>
      <c r="M108" s="1886"/>
      <c r="N108" s="1887">
        <f>N107+N100+N93+N86+N75+N64+N53+N42+N31+N18</f>
        <v>0</v>
      </c>
      <c r="O108" s="1887">
        <f>O107+O100+O93+O86+O75+O64+O53+O42+O31+O18</f>
        <v>0</v>
      </c>
      <c r="P108" s="1887">
        <f>P107+P100+P93+P86+P75+P64+P53+P42+P31+P18</f>
        <v>0</v>
      </c>
      <c r="Q108" s="1886"/>
      <c r="R108" s="1887">
        <f>R107+R100+R93+R86+R75+R64+R53+R42+R31+R18</f>
        <v>0</v>
      </c>
      <c r="S108" s="1886"/>
      <c r="T108" s="1888"/>
      <c r="U108" s="1886"/>
      <c r="V108" s="1886"/>
      <c r="W108" s="1889"/>
    </row>
    <row r="109" spans="1:23" ht="16.5" customHeight="1">
      <c r="A109" s="1847">
        <v>104</v>
      </c>
      <c r="B109" s="2823" t="s">
        <v>7209</v>
      </c>
      <c r="C109" s="2828" t="s">
        <v>7210</v>
      </c>
      <c r="D109" s="2825" t="s">
        <v>7211</v>
      </c>
      <c r="E109" s="1849"/>
      <c r="F109" s="1849"/>
      <c r="G109" s="1850"/>
      <c r="H109" s="1850"/>
      <c r="I109" s="1850"/>
      <c r="J109" s="1850"/>
      <c r="K109" s="1851"/>
      <c r="L109" s="1851"/>
      <c r="M109" s="1851"/>
      <c r="N109" s="1851"/>
      <c r="O109" s="1852"/>
      <c r="P109" s="1853"/>
      <c r="Q109" s="1851"/>
      <c r="R109" s="1852"/>
      <c r="S109" s="1890"/>
      <c r="T109" s="1891"/>
      <c r="U109" s="1851"/>
      <c r="V109" s="1851"/>
      <c r="W109" s="1854"/>
    </row>
    <row r="110" spans="1:23" ht="16.5" customHeight="1">
      <c r="A110" s="1855">
        <v>105</v>
      </c>
      <c r="B110" s="2834"/>
      <c r="C110" s="2829"/>
      <c r="D110" s="2826"/>
      <c r="E110" s="1856"/>
      <c r="F110" s="1856"/>
      <c r="G110" s="1857"/>
      <c r="H110" s="1857"/>
      <c r="I110" s="1857"/>
      <c r="J110" s="1857"/>
      <c r="K110" s="1858"/>
      <c r="L110" s="1858"/>
      <c r="M110" s="1858"/>
      <c r="N110" s="1858"/>
      <c r="O110" s="1859"/>
      <c r="P110" s="1860"/>
      <c r="Q110" s="1858"/>
      <c r="R110" s="1859"/>
      <c r="S110" s="1865"/>
      <c r="T110" s="1866"/>
      <c r="U110" s="1858"/>
      <c r="V110" s="1858"/>
      <c r="W110" s="1861"/>
    </row>
    <row r="111" spans="1:23" ht="16.5" customHeight="1">
      <c r="A111" s="1855">
        <v>106</v>
      </c>
      <c r="B111" s="2834"/>
      <c r="C111" s="2829"/>
      <c r="D111" s="2826"/>
      <c r="E111" s="1856"/>
      <c r="F111" s="1856"/>
      <c r="G111" s="1857"/>
      <c r="H111" s="1857"/>
      <c r="I111" s="1857"/>
      <c r="J111" s="1857"/>
      <c r="K111" s="1858"/>
      <c r="L111" s="1858"/>
      <c r="M111" s="1858"/>
      <c r="N111" s="1858"/>
      <c r="O111" s="1859"/>
      <c r="P111" s="1860"/>
      <c r="Q111" s="1858"/>
      <c r="R111" s="1859"/>
      <c r="S111" s="1865"/>
      <c r="T111" s="1866"/>
      <c r="U111" s="1858"/>
      <c r="V111" s="1858"/>
      <c r="W111" s="1861"/>
    </row>
    <row r="112" spans="1:23" ht="16.5" customHeight="1">
      <c r="A112" s="1855">
        <v>107</v>
      </c>
      <c r="B112" s="2834"/>
      <c r="C112" s="2829"/>
      <c r="D112" s="2826"/>
      <c r="E112" s="1856"/>
      <c r="F112" s="1856"/>
      <c r="G112" s="1857"/>
      <c r="H112" s="1857"/>
      <c r="I112" s="1857"/>
      <c r="J112" s="1857"/>
      <c r="K112" s="1858"/>
      <c r="L112" s="1858"/>
      <c r="M112" s="1858"/>
      <c r="N112" s="1858"/>
      <c r="O112" s="1859"/>
      <c r="P112" s="1860"/>
      <c r="Q112" s="1858"/>
      <c r="R112" s="1859"/>
      <c r="S112" s="1865"/>
      <c r="T112" s="1866"/>
      <c r="U112" s="1858"/>
      <c r="V112" s="1858"/>
      <c r="W112" s="1861"/>
    </row>
    <row r="113" spans="1:23" ht="16.5" customHeight="1">
      <c r="A113" s="1855">
        <v>108</v>
      </c>
      <c r="B113" s="2834"/>
      <c r="C113" s="2829"/>
      <c r="D113" s="2826"/>
      <c r="E113" s="1856"/>
      <c r="F113" s="1856"/>
      <c r="G113" s="1857"/>
      <c r="H113" s="1857"/>
      <c r="I113" s="1857"/>
      <c r="J113" s="1857"/>
      <c r="K113" s="1858"/>
      <c r="L113" s="1858"/>
      <c r="M113" s="1858"/>
      <c r="N113" s="1858"/>
      <c r="O113" s="1859"/>
      <c r="P113" s="1860"/>
      <c r="Q113" s="1858"/>
      <c r="R113" s="1859"/>
      <c r="S113" s="1865"/>
      <c r="T113" s="1866"/>
      <c r="U113" s="1858"/>
      <c r="V113" s="1858"/>
      <c r="W113" s="1861"/>
    </row>
    <row r="114" spans="1:23" ht="16.5" customHeight="1">
      <c r="A114" s="1855">
        <v>109</v>
      </c>
      <c r="B114" s="2834"/>
      <c r="C114" s="2829"/>
      <c r="D114" s="2826"/>
      <c r="E114" s="1856"/>
      <c r="F114" s="1856"/>
      <c r="G114" s="1857"/>
      <c r="H114" s="1857"/>
      <c r="I114" s="1857"/>
      <c r="J114" s="1857"/>
      <c r="K114" s="1858"/>
      <c r="L114" s="1858"/>
      <c r="M114" s="1858"/>
      <c r="N114" s="1858"/>
      <c r="O114" s="1859"/>
      <c r="P114" s="1860"/>
      <c r="Q114" s="1858"/>
      <c r="R114" s="1859"/>
      <c r="S114" s="1865"/>
      <c r="T114" s="1866"/>
      <c r="U114" s="1858"/>
      <c r="V114" s="1858"/>
      <c r="W114" s="1861"/>
    </row>
    <row r="115" spans="1:23" ht="16.5" customHeight="1" thickBot="1">
      <c r="A115" s="1855">
        <v>110</v>
      </c>
      <c r="B115" s="2834"/>
      <c r="C115" s="2829"/>
      <c r="D115" s="1892" t="s">
        <v>5859</v>
      </c>
      <c r="E115" s="1865"/>
      <c r="F115" s="1865"/>
      <c r="G115" s="1865"/>
      <c r="H115" s="1865"/>
      <c r="I115" s="1865"/>
      <c r="J115" s="1865"/>
      <c r="K115" s="1865"/>
      <c r="L115" s="1865"/>
      <c r="M115" s="1865"/>
      <c r="N115" s="1858">
        <f>SUM(N109:N114)</f>
        <v>0</v>
      </c>
      <c r="O115" s="1858">
        <f>SUM(O109:O114)</f>
        <v>0</v>
      </c>
      <c r="P115" s="1858">
        <f>SUM(P109:P114)</f>
        <v>0</v>
      </c>
      <c r="Q115" s="1865"/>
      <c r="R115" s="1858">
        <f>SUM(R109:R114)</f>
        <v>0</v>
      </c>
      <c r="S115" s="1865"/>
      <c r="T115" s="1866"/>
      <c r="U115" s="1870"/>
      <c r="V115" s="1870"/>
      <c r="W115" s="1874"/>
    </row>
    <row r="116" spans="1:23" ht="16.5" customHeight="1">
      <c r="A116" s="1855">
        <v>111</v>
      </c>
      <c r="B116" s="2834"/>
      <c r="C116" s="2829"/>
      <c r="D116" s="2827" t="s">
        <v>7212</v>
      </c>
      <c r="E116" s="1856"/>
      <c r="F116" s="1856"/>
      <c r="G116" s="1857"/>
      <c r="H116" s="1857"/>
      <c r="I116" s="1857"/>
      <c r="J116" s="1857"/>
      <c r="K116" s="1858"/>
      <c r="L116" s="1858"/>
      <c r="M116" s="1858"/>
      <c r="N116" s="1858"/>
      <c r="O116" s="1859"/>
      <c r="P116" s="1860"/>
      <c r="Q116" s="1858"/>
      <c r="R116" s="1859"/>
      <c r="S116" s="1865"/>
      <c r="T116" s="1866"/>
      <c r="U116" s="1858"/>
      <c r="V116" s="1858"/>
      <c r="W116" s="1861"/>
    </row>
    <row r="117" spans="1:23" ht="16.5" customHeight="1">
      <c r="A117" s="1855">
        <v>112</v>
      </c>
      <c r="B117" s="2834"/>
      <c r="C117" s="2829"/>
      <c r="D117" s="2826"/>
      <c r="E117" s="1856"/>
      <c r="F117" s="1856"/>
      <c r="G117" s="1857"/>
      <c r="H117" s="1857"/>
      <c r="I117" s="1857"/>
      <c r="J117" s="1857"/>
      <c r="K117" s="1858"/>
      <c r="L117" s="1858"/>
      <c r="M117" s="1858"/>
      <c r="N117" s="1858"/>
      <c r="O117" s="1859"/>
      <c r="P117" s="1860"/>
      <c r="Q117" s="1858"/>
      <c r="R117" s="1859"/>
      <c r="S117" s="1865"/>
      <c r="T117" s="1866"/>
      <c r="U117" s="1858"/>
      <c r="V117" s="1858"/>
      <c r="W117" s="1861"/>
    </row>
    <row r="118" spans="1:23" ht="16.5" customHeight="1">
      <c r="A118" s="1855">
        <v>113</v>
      </c>
      <c r="B118" s="2834"/>
      <c r="C118" s="2829"/>
      <c r="D118" s="2826"/>
      <c r="E118" s="1856"/>
      <c r="F118" s="1856"/>
      <c r="G118" s="1857"/>
      <c r="H118" s="1857"/>
      <c r="I118" s="1857"/>
      <c r="J118" s="1857"/>
      <c r="K118" s="1858"/>
      <c r="L118" s="1858"/>
      <c r="M118" s="1858"/>
      <c r="N118" s="1858"/>
      <c r="O118" s="1859"/>
      <c r="P118" s="1860"/>
      <c r="Q118" s="1858"/>
      <c r="R118" s="1859"/>
      <c r="S118" s="1865"/>
      <c r="T118" s="1866"/>
      <c r="U118" s="1858"/>
      <c r="V118" s="1858"/>
      <c r="W118" s="1861"/>
    </row>
    <row r="119" spans="1:23" ht="16.5" customHeight="1">
      <c r="A119" s="1855">
        <v>114</v>
      </c>
      <c r="B119" s="2834"/>
      <c r="C119" s="2829"/>
      <c r="D119" s="2826"/>
      <c r="E119" s="1856"/>
      <c r="F119" s="1856"/>
      <c r="G119" s="1857"/>
      <c r="H119" s="1857"/>
      <c r="I119" s="1857"/>
      <c r="J119" s="1857"/>
      <c r="K119" s="1858"/>
      <c r="L119" s="1858"/>
      <c r="M119" s="1858"/>
      <c r="N119" s="1858"/>
      <c r="O119" s="1859"/>
      <c r="P119" s="1860"/>
      <c r="Q119" s="1858"/>
      <c r="R119" s="1859"/>
      <c r="S119" s="1865"/>
      <c r="T119" s="1866"/>
      <c r="U119" s="1858"/>
      <c r="V119" s="1858"/>
      <c r="W119" s="1861"/>
    </row>
    <row r="120" spans="1:23" ht="13.9" customHeight="1">
      <c r="A120" s="1855">
        <v>115</v>
      </c>
      <c r="B120" s="2834"/>
      <c r="C120" s="2829"/>
      <c r="D120" s="2826"/>
      <c r="E120" s="1856"/>
      <c r="F120" s="1856"/>
      <c r="G120" s="1857"/>
      <c r="H120" s="1857"/>
      <c r="I120" s="1857"/>
      <c r="J120" s="1857"/>
      <c r="K120" s="1858"/>
      <c r="L120" s="1858"/>
      <c r="M120" s="1858"/>
      <c r="N120" s="1858"/>
      <c r="O120" s="1859"/>
      <c r="P120" s="1860"/>
      <c r="Q120" s="1858"/>
      <c r="R120" s="1859"/>
      <c r="S120" s="1865"/>
      <c r="T120" s="1866"/>
      <c r="U120" s="1858"/>
      <c r="V120" s="1858"/>
      <c r="W120" s="1861"/>
    </row>
    <row r="121" spans="1:23" ht="13.9" customHeight="1">
      <c r="A121" s="1855">
        <v>116</v>
      </c>
      <c r="B121" s="2834"/>
      <c r="C121" s="2829"/>
      <c r="D121" s="2826"/>
      <c r="E121" s="1856"/>
      <c r="F121" s="1856"/>
      <c r="G121" s="1857"/>
      <c r="H121" s="1857"/>
      <c r="I121" s="1857"/>
      <c r="J121" s="1857"/>
      <c r="K121" s="1858"/>
      <c r="L121" s="1858"/>
      <c r="M121" s="1858"/>
      <c r="N121" s="1858"/>
      <c r="O121" s="1859"/>
      <c r="P121" s="1860"/>
      <c r="Q121" s="1858"/>
      <c r="R121" s="1859"/>
      <c r="S121" s="1865"/>
      <c r="T121" s="1866"/>
      <c r="U121" s="1858"/>
      <c r="V121" s="1858"/>
      <c r="W121" s="1861"/>
    </row>
    <row r="122" spans="1:23" ht="15" thickBot="1">
      <c r="A122" s="1855">
        <v>117</v>
      </c>
      <c r="B122" s="2834"/>
      <c r="C122" s="2830"/>
      <c r="D122" s="1893" t="s">
        <v>5859</v>
      </c>
      <c r="E122" s="1870"/>
      <c r="F122" s="1870"/>
      <c r="G122" s="1870"/>
      <c r="H122" s="1870"/>
      <c r="I122" s="1870"/>
      <c r="J122" s="1870"/>
      <c r="K122" s="1870"/>
      <c r="L122" s="1870"/>
      <c r="M122" s="1870"/>
      <c r="N122" s="1869">
        <f>SUM(N116:N121)</f>
        <v>0</v>
      </c>
      <c r="O122" s="1869">
        <f>SUM(O116:O121)</f>
        <v>0</v>
      </c>
      <c r="P122" s="1869">
        <f>SUM(P116:P121)</f>
        <v>0</v>
      </c>
      <c r="Q122" s="1870"/>
      <c r="R122" s="1869">
        <f>SUM(R116:R121)</f>
        <v>0</v>
      </c>
      <c r="S122" s="1870"/>
      <c r="T122" s="1894"/>
      <c r="U122" s="1870"/>
      <c r="V122" s="1870"/>
      <c r="W122" s="1872"/>
    </row>
    <row r="123" spans="1:23" ht="16.5" customHeight="1">
      <c r="A123" s="1855">
        <v>118</v>
      </c>
      <c r="B123" s="2834"/>
      <c r="C123" s="2831" t="s">
        <v>7205</v>
      </c>
      <c r="D123" s="2825" t="s">
        <v>7213</v>
      </c>
      <c r="E123" s="1849"/>
      <c r="F123" s="1849"/>
      <c r="G123" s="1850"/>
      <c r="H123" s="1850"/>
      <c r="I123" s="1850"/>
      <c r="J123" s="1850"/>
      <c r="K123" s="1851"/>
      <c r="L123" s="1851"/>
      <c r="M123" s="1851"/>
      <c r="N123" s="1851"/>
      <c r="O123" s="1852"/>
      <c r="P123" s="1853"/>
      <c r="Q123" s="1851"/>
      <c r="R123" s="1852"/>
      <c r="S123" s="1895"/>
      <c r="T123" s="1891"/>
      <c r="U123" s="1851"/>
      <c r="V123" s="1851"/>
      <c r="W123" s="1854"/>
    </row>
    <row r="124" spans="1:23">
      <c r="A124" s="1855">
        <v>119</v>
      </c>
      <c r="B124" s="2834"/>
      <c r="C124" s="2832"/>
      <c r="D124" s="2835"/>
      <c r="E124" s="1856"/>
      <c r="F124" s="1856"/>
      <c r="G124" s="1857"/>
      <c r="H124" s="1857"/>
      <c r="I124" s="1857"/>
      <c r="J124" s="1857"/>
      <c r="K124" s="1858"/>
      <c r="L124" s="1858"/>
      <c r="M124" s="1858"/>
      <c r="N124" s="1858"/>
      <c r="O124" s="1859"/>
      <c r="P124" s="1860"/>
      <c r="Q124" s="1860"/>
      <c r="R124" s="1859"/>
      <c r="S124" s="1865"/>
      <c r="T124" s="1896"/>
      <c r="U124" s="1858"/>
      <c r="V124" s="1858"/>
      <c r="W124" s="1861"/>
    </row>
    <row r="125" spans="1:23">
      <c r="A125" s="1855">
        <v>120</v>
      </c>
      <c r="B125" s="2834"/>
      <c r="C125" s="2832"/>
      <c r="D125" s="2835"/>
      <c r="E125" s="1856"/>
      <c r="F125" s="1856"/>
      <c r="G125" s="1857"/>
      <c r="H125" s="1857"/>
      <c r="I125" s="1857"/>
      <c r="J125" s="1857"/>
      <c r="K125" s="1858"/>
      <c r="L125" s="1858"/>
      <c r="M125" s="1858"/>
      <c r="N125" s="1858"/>
      <c r="O125" s="1859"/>
      <c r="P125" s="1860"/>
      <c r="Q125" s="1860"/>
      <c r="R125" s="1859"/>
      <c r="S125" s="1865"/>
      <c r="T125" s="1896"/>
      <c r="U125" s="1858"/>
      <c r="V125" s="1858"/>
      <c r="W125" s="1861"/>
    </row>
    <row r="126" spans="1:23">
      <c r="A126" s="1855">
        <v>121</v>
      </c>
      <c r="B126" s="2834"/>
      <c r="C126" s="2832"/>
      <c r="D126" s="2835"/>
      <c r="E126" s="1856"/>
      <c r="F126" s="1856"/>
      <c r="G126" s="1857"/>
      <c r="H126" s="1857"/>
      <c r="I126" s="1857"/>
      <c r="J126" s="1857"/>
      <c r="K126" s="1858"/>
      <c r="L126" s="1858"/>
      <c r="M126" s="1858"/>
      <c r="N126" s="1858"/>
      <c r="O126" s="1859"/>
      <c r="P126" s="1860"/>
      <c r="Q126" s="1860"/>
      <c r="R126" s="1859"/>
      <c r="S126" s="1865"/>
      <c r="T126" s="1896"/>
      <c r="U126" s="1858"/>
      <c r="V126" s="1858"/>
      <c r="W126" s="1861"/>
    </row>
    <row r="127" spans="1:23">
      <c r="A127" s="1855">
        <v>122</v>
      </c>
      <c r="B127" s="2834"/>
      <c r="C127" s="2832"/>
      <c r="D127" s="2835"/>
      <c r="E127" s="1856"/>
      <c r="F127" s="1856"/>
      <c r="G127" s="1857"/>
      <c r="H127" s="1857"/>
      <c r="I127" s="1857"/>
      <c r="J127" s="1857"/>
      <c r="K127" s="1858"/>
      <c r="L127" s="1858"/>
      <c r="M127" s="1858"/>
      <c r="N127" s="1858"/>
      <c r="O127" s="1859"/>
      <c r="P127" s="1860"/>
      <c r="Q127" s="1860"/>
      <c r="R127" s="1859"/>
      <c r="S127" s="1865"/>
      <c r="T127" s="1896"/>
      <c r="U127" s="1858"/>
      <c r="V127" s="1858"/>
      <c r="W127" s="1861"/>
    </row>
    <row r="128" spans="1:23">
      <c r="A128" s="1855">
        <v>123</v>
      </c>
      <c r="B128" s="2834"/>
      <c r="C128" s="2832"/>
      <c r="D128" s="2836"/>
      <c r="E128" s="1856"/>
      <c r="F128" s="1856"/>
      <c r="G128" s="1857"/>
      <c r="H128" s="1857"/>
      <c r="I128" s="1857"/>
      <c r="J128" s="1857"/>
      <c r="K128" s="1858"/>
      <c r="L128" s="1858"/>
      <c r="M128" s="1858"/>
      <c r="N128" s="1858"/>
      <c r="O128" s="1859"/>
      <c r="P128" s="1860"/>
      <c r="Q128" s="1860"/>
      <c r="R128" s="1859"/>
      <c r="S128" s="1865"/>
      <c r="T128" s="1896"/>
      <c r="U128" s="1858"/>
      <c r="V128" s="1858"/>
      <c r="W128" s="1861"/>
    </row>
    <row r="129" spans="1:23" ht="15" thickBot="1">
      <c r="A129" s="1855">
        <v>124</v>
      </c>
      <c r="B129" s="2834"/>
      <c r="C129" s="2832"/>
      <c r="D129" s="1892" t="s">
        <v>5859</v>
      </c>
      <c r="E129" s="1865"/>
      <c r="F129" s="1865"/>
      <c r="G129" s="1865"/>
      <c r="H129" s="1865"/>
      <c r="I129" s="1865"/>
      <c r="J129" s="1865"/>
      <c r="K129" s="1865"/>
      <c r="L129" s="1865"/>
      <c r="M129" s="1865"/>
      <c r="N129" s="1858">
        <f>SUM(N123:N128)</f>
        <v>0</v>
      </c>
      <c r="O129" s="1858">
        <f>SUM(O123:O128)</f>
        <v>0</v>
      </c>
      <c r="P129" s="1858">
        <f>SUM(P123:P128)</f>
        <v>0</v>
      </c>
      <c r="Q129" s="1865"/>
      <c r="R129" s="1858">
        <f>SUM(R123:R128)</f>
        <v>0</v>
      </c>
      <c r="S129" s="1865"/>
      <c r="T129" s="1896"/>
      <c r="U129" s="1870"/>
      <c r="V129" s="1870"/>
      <c r="W129" s="1874"/>
    </row>
    <row r="130" spans="1:23" ht="17.649999999999999" customHeight="1">
      <c r="A130" s="1855">
        <v>125</v>
      </c>
      <c r="B130" s="2834"/>
      <c r="C130" s="2832"/>
      <c r="D130" s="2813" t="s">
        <v>7211</v>
      </c>
      <c r="E130" s="1856"/>
      <c r="F130" s="1856"/>
      <c r="G130" s="1857"/>
      <c r="H130" s="1857"/>
      <c r="I130" s="1857"/>
      <c r="J130" s="1857"/>
      <c r="K130" s="1858"/>
      <c r="L130" s="1858"/>
      <c r="M130" s="1858"/>
      <c r="N130" s="1858"/>
      <c r="O130" s="1859"/>
      <c r="P130" s="1860"/>
      <c r="Q130" s="1860"/>
      <c r="R130" s="1859"/>
      <c r="S130" s="1865"/>
      <c r="T130" s="1896"/>
      <c r="U130" s="1858"/>
      <c r="V130" s="1858"/>
      <c r="W130" s="1861"/>
    </row>
    <row r="131" spans="1:23" ht="13.9" customHeight="1">
      <c r="A131" s="1855">
        <v>126</v>
      </c>
      <c r="B131" s="2834"/>
      <c r="C131" s="2832"/>
      <c r="D131" s="2809"/>
      <c r="E131" s="1856"/>
      <c r="F131" s="1856"/>
      <c r="G131" s="1857"/>
      <c r="H131" s="1857"/>
      <c r="I131" s="1857"/>
      <c r="J131" s="1857"/>
      <c r="K131" s="1858"/>
      <c r="L131" s="1858"/>
      <c r="M131" s="1858"/>
      <c r="N131" s="1858"/>
      <c r="O131" s="1859"/>
      <c r="P131" s="1860"/>
      <c r="Q131" s="1860"/>
      <c r="R131" s="1859"/>
      <c r="S131" s="1865"/>
      <c r="T131" s="1896"/>
      <c r="U131" s="1858"/>
      <c r="V131" s="1858"/>
      <c r="W131" s="1861"/>
    </row>
    <row r="132" spans="1:23" ht="13.9" customHeight="1">
      <c r="A132" s="1855">
        <v>127</v>
      </c>
      <c r="B132" s="2834"/>
      <c r="C132" s="2832"/>
      <c r="D132" s="2809"/>
      <c r="E132" s="1856"/>
      <c r="F132" s="1856"/>
      <c r="G132" s="1857"/>
      <c r="H132" s="1857"/>
      <c r="I132" s="1857"/>
      <c r="J132" s="1857"/>
      <c r="K132" s="1858"/>
      <c r="L132" s="1858"/>
      <c r="M132" s="1858"/>
      <c r="N132" s="1858"/>
      <c r="O132" s="1859"/>
      <c r="P132" s="1860"/>
      <c r="Q132" s="1860"/>
      <c r="R132" s="1859"/>
      <c r="S132" s="1865"/>
      <c r="T132" s="1896"/>
      <c r="U132" s="1858"/>
      <c r="V132" s="1858"/>
      <c r="W132" s="1861"/>
    </row>
    <row r="133" spans="1:23" ht="13.9" customHeight="1">
      <c r="A133" s="1855">
        <v>128</v>
      </c>
      <c r="B133" s="2834"/>
      <c r="C133" s="2832"/>
      <c r="D133" s="2809"/>
      <c r="E133" s="1856"/>
      <c r="F133" s="1856"/>
      <c r="G133" s="1857"/>
      <c r="H133" s="1857"/>
      <c r="I133" s="1857"/>
      <c r="J133" s="1857"/>
      <c r="K133" s="1858"/>
      <c r="L133" s="1858"/>
      <c r="M133" s="1858"/>
      <c r="N133" s="1858"/>
      <c r="O133" s="1859"/>
      <c r="P133" s="1860"/>
      <c r="Q133" s="1860"/>
      <c r="R133" s="1859"/>
      <c r="S133" s="1865"/>
      <c r="T133" s="1896"/>
      <c r="U133" s="1858"/>
      <c r="V133" s="1858"/>
      <c r="W133" s="1861"/>
    </row>
    <row r="134" spans="1:23" ht="13.9" customHeight="1">
      <c r="A134" s="1855">
        <v>129</v>
      </c>
      <c r="B134" s="2834"/>
      <c r="C134" s="2832"/>
      <c r="D134" s="2809"/>
      <c r="E134" s="1856"/>
      <c r="F134" s="1856"/>
      <c r="G134" s="1857"/>
      <c r="H134" s="1857"/>
      <c r="I134" s="1857"/>
      <c r="J134" s="1857"/>
      <c r="K134" s="1858"/>
      <c r="L134" s="1858"/>
      <c r="M134" s="1858"/>
      <c r="N134" s="1858"/>
      <c r="O134" s="1859"/>
      <c r="P134" s="1860"/>
      <c r="Q134" s="1860"/>
      <c r="R134" s="1859"/>
      <c r="S134" s="1865"/>
      <c r="T134" s="1896"/>
      <c r="U134" s="1858"/>
      <c r="V134" s="1858"/>
      <c r="W134" s="1861"/>
    </row>
    <row r="135" spans="1:23" ht="13.9" customHeight="1">
      <c r="A135" s="1855">
        <v>130</v>
      </c>
      <c r="B135" s="2834"/>
      <c r="C135" s="2832"/>
      <c r="D135" s="2809"/>
      <c r="E135" s="1856"/>
      <c r="F135" s="1856"/>
      <c r="G135" s="1857"/>
      <c r="H135" s="1857"/>
      <c r="I135" s="1857"/>
      <c r="J135" s="1857"/>
      <c r="K135" s="1858"/>
      <c r="L135" s="1858"/>
      <c r="M135" s="1858"/>
      <c r="N135" s="1858"/>
      <c r="O135" s="1859"/>
      <c r="P135" s="1860"/>
      <c r="Q135" s="1860"/>
      <c r="R135" s="1859"/>
      <c r="S135" s="1865"/>
      <c r="T135" s="1896"/>
      <c r="U135" s="1858"/>
      <c r="V135" s="1858"/>
      <c r="W135" s="1861"/>
    </row>
    <row r="136" spans="1:23" ht="15" thickBot="1">
      <c r="A136" s="1855">
        <v>131</v>
      </c>
      <c r="B136" s="2834"/>
      <c r="C136" s="2832"/>
      <c r="D136" s="1897" t="s">
        <v>5859</v>
      </c>
      <c r="E136" s="1865"/>
      <c r="F136" s="1865"/>
      <c r="G136" s="1865"/>
      <c r="H136" s="1865"/>
      <c r="I136" s="1865"/>
      <c r="J136" s="1865"/>
      <c r="K136" s="1865"/>
      <c r="L136" s="1865"/>
      <c r="M136" s="1865"/>
      <c r="N136" s="1858">
        <f>SUM(N130:N135)</f>
        <v>0</v>
      </c>
      <c r="O136" s="1858">
        <f>SUM(O130:O135)</f>
        <v>0</v>
      </c>
      <c r="P136" s="1858">
        <f>SUM(P130:P135)</f>
        <v>0</v>
      </c>
      <c r="Q136" s="1865"/>
      <c r="R136" s="1858">
        <f>SUM(R130:R135)</f>
        <v>0</v>
      </c>
      <c r="S136" s="1865"/>
      <c r="T136" s="1896"/>
      <c r="U136" s="1870"/>
      <c r="V136" s="1870"/>
      <c r="W136" s="1874"/>
    </row>
    <row r="137" spans="1:23" ht="16.5" customHeight="1">
      <c r="A137" s="1855">
        <v>132</v>
      </c>
      <c r="B137" s="2834"/>
      <c r="C137" s="2832"/>
      <c r="D137" s="2813" t="s">
        <v>7212</v>
      </c>
      <c r="E137" s="1856"/>
      <c r="F137" s="1856"/>
      <c r="G137" s="1857"/>
      <c r="H137" s="1857"/>
      <c r="I137" s="1857"/>
      <c r="J137" s="1857"/>
      <c r="K137" s="1858"/>
      <c r="L137" s="1858"/>
      <c r="M137" s="1858"/>
      <c r="N137" s="1858"/>
      <c r="O137" s="1859"/>
      <c r="P137" s="1860"/>
      <c r="Q137" s="1860"/>
      <c r="R137" s="1859"/>
      <c r="S137" s="1865"/>
      <c r="T137" s="1896"/>
      <c r="U137" s="1858"/>
      <c r="V137" s="1858"/>
      <c r="W137" s="1861"/>
    </row>
    <row r="138" spans="1:23" ht="15.75" customHeight="1">
      <c r="A138" s="1855">
        <v>133</v>
      </c>
      <c r="B138" s="2834"/>
      <c r="C138" s="2832"/>
      <c r="D138" s="2809"/>
      <c r="E138" s="1856"/>
      <c r="F138" s="1856"/>
      <c r="G138" s="1857"/>
      <c r="H138" s="1857"/>
      <c r="I138" s="1857"/>
      <c r="J138" s="1857"/>
      <c r="K138" s="1858"/>
      <c r="L138" s="1858"/>
      <c r="M138" s="1858"/>
      <c r="N138" s="1858"/>
      <c r="O138" s="1859"/>
      <c r="P138" s="1860"/>
      <c r="Q138" s="1858"/>
      <c r="R138" s="1859"/>
      <c r="S138" s="1865"/>
      <c r="T138" s="1866"/>
      <c r="U138" s="1858"/>
      <c r="V138" s="1858"/>
      <c r="W138" s="1861"/>
    </row>
    <row r="139" spans="1:23" ht="15.75" customHeight="1">
      <c r="A139" s="1855">
        <v>134</v>
      </c>
      <c r="B139" s="2834"/>
      <c r="C139" s="2832"/>
      <c r="D139" s="2809"/>
      <c r="E139" s="1856"/>
      <c r="F139" s="1856"/>
      <c r="G139" s="1857"/>
      <c r="H139" s="1857"/>
      <c r="I139" s="1857"/>
      <c r="J139" s="1857"/>
      <c r="K139" s="1858"/>
      <c r="L139" s="1858"/>
      <c r="M139" s="1858"/>
      <c r="N139" s="1858"/>
      <c r="O139" s="1859"/>
      <c r="P139" s="1860"/>
      <c r="Q139" s="1858"/>
      <c r="R139" s="1859"/>
      <c r="S139" s="1865"/>
      <c r="T139" s="1866"/>
      <c r="U139" s="1858"/>
      <c r="V139" s="1858"/>
      <c r="W139" s="1861"/>
    </row>
    <row r="140" spans="1:23" ht="16.5" customHeight="1">
      <c r="A140" s="1855">
        <v>135</v>
      </c>
      <c r="B140" s="2834"/>
      <c r="C140" s="2832"/>
      <c r="D140" s="2809"/>
      <c r="E140" s="1856"/>
      <c r="F140" s="1856"/>
      <c r="G140" s="1857"/>
      <c r="H140" s="1857"/>
      <c r="I140" s="1857"/>
      <c r="J140" s="1857"/>
      <c r="K140" s="1858"/>
      <c r="L140" s="1858"/>
      <c r="M140" s="1858"/>
      <c r="N140" s="1858"/>
      <c r="O140" s="1859"/>
      <c r="P140" s="1860"/>
      <c r="Q140" s="1858"/>
      <c r="R140" s="1859"/>
      <c r="S140" s="1865"/>
      <c r="T140" s="1866"/>
      <c r="U140" s="1858"/>
      <c r="V140" s="1858"/>
      <c r="W140" s="1861"/>
    </row>
    <row r="141" spans="1:23" ht="13.9" customHeight="1">
      <c r="A141" s="1855">
        <v>136</v>
      </c>
      <c r="B141" s="2834"/>
      <c r="C141" s="2832"/>
      <c r="D141" s="2809"/>
      <c r="E141" s="1856"/>
      <c r="F141" s="1856"/>
      <c r="G141" s="1857"/>
      <c r="H141" s="1857"/>
      <c r="I141" s="1857"/>
      <c r="J141" s="1857"/>
      <c r="K141" s="1858"/>
      <c r="L141" s="1858"/>
      <c r="M141" s="1858"/>
      <c r="N141" s="1858"/>
      <c r="O141" s="1859"/>
      <c r="P141" s="1860"/>
      <c r="Q141" s="1858"/>
      <c r="R141" s="1859"/>
      <c r="S141" s="1865"/>
      <c r="T141" s="1866"/>
      <c r="U141" s="1858"/>
      <c r="V141" s="1858"/>
      <c r="W141" s="1861"/>
    </row>
    <row r="142" spans="1:23" ht="13.9" customHeight="1">
      <c r="A142" s="1855">
        <v>137</v>
      </c>
      <c r="B142" s="2834"/>
      <c r="C142" s="2832"/>
      <c r="D142" s="2809"/>
      <c r="E142" s="1856"/>
      <c r="F142" s="1856"/>
      <c r="G142" s="1857"/>
      <c r="H142" s="1857"/>
      <c r="I142" s="1857"/>
      <c r="J142" s="1857"/>
      <c r="K142" s="1858"/>
      <c r="L142" s="1858"/>
      <c r="M142" s="1858"/>
      <c r="N142" s="1858"/>
      <c r="O142" s="1859"/>
      <c r="P142" s="1860"/>
      <c r="Q142" s="1858"/>
      <c r="R142" s="1859"/>
      <c r="S142" s="1865"/>
      <c r="T142" s="1866"/>
      <c r="U142" s="1858"/>
      <c r="V142" s="1858"/>
      <c r="W142" s="1861"/>
    </row>
    <row r="143" spans="1:23" ht="15" thickBot="1">
      <c r="A143" s="1855">
        <v>138</v>
      </c>
      <c r="B143" s="2834"/>
      <c r="C143" s="2833"/>
      <c r="D143" s="1893" t="s">
        <v>5859</v>
      </c>
      <c r="E143" s="1870"/>
      <c r="F143" s="1870"/>
      <c r="G143" s="1870"/>
      <c r="H143" s="1870"/>
      <c r="I143" s="1870"/>
      <c r="J143" s="1870"/>
      <c r="K143" s="1870"/>
      <c r="L143" s="1870"/>
      <c r="M143" s="1870"/>
      <c r="N143" s="1869">
        <f>SUM(N137:N142)</f>
        <v>0</v>
      </c>
      <c r="O143" s="1869">
        <f>SUM(O137:O142)</f>
        <v>0</v>
      </c>
      <c r="P143" s="1869">
        <f>SUM(P137:P142)</f>
        <v>0</v>
      </c>
      <c r="Q143" s="1870"/>
      <c r="R143" s="1869">
        <f>SUM(R137:R142)</f>
        <v>0</v>
      </c>
      <c r="S143" s="1870"/>
      <c r="T143" s="1894"/>
      <c r="U143" s="1870"/>
      <c r="V143" s="1870"/>
      <c r="W143" s="1872"/>
    </row>
    <row r="144" spans="1:23" ht="16.5" customHeight="1">
      <c r="A144" s="1855">
        <v>139</v>
      </c>
      <c r="B144" s="2834"/>
      <c r="C144" s="2828" t="s">
        <v>7206</v>
      </c>
      <c r="D144" s="2808" t="s">
        <v>7214</v>
      </c>
      <c r="E144" s="1849"/>
      <c r="F144" s="1849"/>
      <c r="G144" s="1850"/>
      <c r="H144" s="1850"/>
      <c r="I144" s="1850"/>
      <c r="J144" s="1850"/>
      <c r="K144" s="1851"/>
      <c r="L144" s="1851"/>
      <c r="M144" s="1851"/>
      <c r="N144" s="1851"/>
      <c r="O144" s="1852"/>
      <c r="P144" s="1853"/>
      <c r="Q144" s="1851"/>
      <c r="R144" s="1852"/>
      <c r="S144" s="1890"/>
      <c r="T144" s="1891"/>
      <c r="U144" s="1851"/>
      <c r="V144" s="1851"/>
      <c r="W144" s="1854"/>
    </row>
    <row r="145" spans="1:23">
      <c r="A145" s="1855">
        <v>140</v>
      </c>
      <c r="B145" s="2834"/>
      <c r="C145" s="2829"/>
      <c r="D145" s="2809"/>
      <c r="E145" s="1856"/>
      <c r="F145" s="1856"/>
      <c r="G145" s="1857"/>
      <c r="H145" s="1857"/>
      <c r="I145" s="1857"/>
      <c r="J145" s="1857"/>
      <c r="K145" s="1858"/>
      <c r="L145" s="1858"/>
      <c r="M145" s="1858"/>
      <c r="N145" s="1858"/>
      <c r="O145" s="1859"/>
      <c r="P145" s="1860"/>
      <c r="Q145" s="1858"/>
      <c r="R145" s="1859"/>
      <c r="S145" s="1896"/>
      <c r="T145" s="1866"/>
      <c r="U145" s="1858"/>
      <c r="V145" s="1858"/>
      <c r="W145" s="1861"/>
    </row>
    <row r="146" spans="1:23">
      <c r="A146" s="1855">
        <v>141</v>
      </c>
      <c r="B146" s="2834"/>
      <c r="C146" s="2829"/>
      <c r="D146" s="2809"/>
      <c r="E146" s="1856"/>
      <c r="F146" s="1856"/>
      <c r="G146" s="1857"/>
      <c r="H146" s="1857"/>
      <c r="I146" s="1857"/>
      <c r="J146" s="1857"/>
      <c r="K146" s="1858"/>
      <c r="L146" s="1858"/>
      <c r="M146" s="1858"/>
      <c r="N146" s="1858"/>
      <c r="O146" s="1859"/>
      <c r="P146" s="1860"/>
      <c r="Q146" s="1858"/>
      <c r="R146" s="1859"/>
      <c r="S146" s="1896"/>
      <c r="T146" s="1866"/>
      <c r="U146" s="1858"/>
      <c r="V146" s="1858"/>
      <c r="W146" s="1861"/>
    </row>
    <row r="147" spans="1:23">
      <c r="A147" s="1855">
        <v>142</v>
      </c>
      <c r="B147" s="2834"/>
      <c r="C147" s="2829"/>
      <c r="D147" s="2809"/>
      <c r="E147" s="1856"/>
      <c r="F147" s="1856"/>
      <c r="G147" s="1857"/>
      <c r="H147" s="1857"/>
      <c r="I147" s="1857"/>
      <c r="J147" s="1857"/>
      <c r="K147" s="1858"/>
      <c r="L147" s="1858"/>
      <c r="M147" s="1858"/>
      <c r="N147" s="1858"/>
      <c r="O147" s="1859"/>
      <c r="P147" s="1860"/>
      <c r="Q147" s="1858"/>
      <c r="R147" s="1859"/>
      <c r="S147" s="1896"/>
      <c r="T147" s="1866"/>
      <c r="U147" s="1858"/>
      <c r="V147" s="1858"/>
      <c r="W147" s="1861"/>
    </row>
    <row r="148" spans="1:23">
      <c r="A148" s="1855">
        <v>143</v>
      </c>
      <c r="B148" s="2834"/>
      <c r="C148" s="2829"/>
      <c r="D148" s="2809"/>
      <c r="E148" s="1856"/>
      <c r="F148" s="1856"/>
      <c r="G148" s="1857"/>
      <c r="H148" s="1857"/>
      <c r="I148" s="1857"/>
      <c r="J148" s="1857"/>
      <c r="K148" s="1858"/>
      <c r="L148" s="1858"/>
      <c r="M148" s="1858"/>
      <c r="N148" s="1858"/>
      <c r="O148" s="1859"/>
      <c r="P148" s="1860"/>
      <c r="Q148" s="1858"/>
      <c r="R148" s="1859"/>
      <c r="S148" s="1896"/>
      <c r="T148" s="1866"/>
      <c r="U148" s="1858"/>
      <c r="V148" s="1858"/>
      <c r="W148" s="1861"/>
    </row>
    <row r="149" spans="1:23">
      <c r="A149" s="1855">
        <v>144</v>
      </c>
      <c r="B149" s="2834"/>
      <c r="C149" s="2829"/>
      <c r="D149" s="2809"/>
      <c r="E149" s="1856"/>
      <c r="F149" s="1856"/>
      <c r="G149" s="1857"/>
      <c r="H149" s="1857"/>
      <c r="I149" s="1857"/>
      <c r="J149" s="1857"/>
      <c r="K149" s="1858"/>
      <c r="L149" s="1858"/>
      <c r="M149" s="1858"/>
      <c r="N149" s="1858"/>
      <c r="O149" s="1859"/>
      <c r="P149" s="1860"/>
      <c r="Q149" s="1858"/>
      <c r="R149" s="1859"/>
      <c r="S149" s="1896"/>
      <c r="T149" s="1866"/>
      <c r="U149" s="1858"/>
      <c r="V149" s="1858"/>
      <c r="W149" s="1861"/>
    </row>
    <row r="150" spans="1:23" ht="14.25">
      <c r="A150" s="1855">
        <v>145</v>
      </c>
      <c r="B150" s="2834"/>
      <c r="C150" s="2829"/>
      <c r="D150" s="1873" t="s">
        <v>5859</v>
      </c>
      <c r="E150" s="1865"/>
      <c r="F150" s="1865"/>
      <c r="G150" s="1865"/>
      <c r="H150" s="1865"/>
      <c r="I150" s="1865"/>
      <c r="J150" s="1865"/>
      <c r="K150" s="1865"/>
      <c r="L150" s="1865"/>
      <c r="M150" s="1865"/>
      <c r="N150" s="1858">
        <f>SUM(N144:N149)</f>
        <v>0</v>
      </c>
      <c r="O150" s="1858">
        <f>SUM(O144:O149)</f>
        <v>0</v>
      </c>
      <c r="P150" s="1858">
        <f>SUM(P144:P149)</f>
        <v>0</v>
      </c>
      <c r="Q150" s="1865"/>
      <c r="R150" s="1858">
        <f>SUM(R144:R149)</f>
        <v>0</v>
      </c>
      <c r="S150" s="1896"/>
      <c r="T150" s="1866"/>
      <c r="U150" s="1865"/>
      <c r="V150" s="1865"/>
      <c r="W150" s="1874"/>
    </row>
    <row r="151" spans="1:23" ht="16.5" customHeight="1">
      <c r="A151" s="1855">
        <v>146</v>
      </c>
      <c r="B151" s="2834"/>
      <c r="C151" s="2829"/>
      <c r="D151" s="2813" t="s">
        <v>7211</v>
      </c>
      <c r="E151" s="1856"/>
      <c r="F151" s="1856"/>
      <c r="G151" s="1857"/>
      <c r="H151" s="1857"/>
      <c r="I151" s="1857"/>
      <c r="J151" s="1857"/>
      <c r="K151" s="1858"/>
      <c r="L151" s="1858"/>
      <c r="M151" s="1858"/>
      <c r="N151" s="1858"/>
      <c r="O151" s="1859"/>
      <c r="P151" s="1860"/>
      <c r="Q151" s="1858"/>
      <c r="R151" s="1859"/>
      <c r="S151" s="1896"/>
      <c r="T151" s="1866"/>
      <c r="U151" s="1898"/>
      <c r="V151" s="1898"/>
      <c r="W151" s="1861"/>
    </row>
    <row r="152" spans="1:23" ht="13.9" customHeight="1">
      <c r="A152" s="1855">
        <v>147</v>
      </c>
      <c r="B152" s="2834"/>
      <c r="C152" s="2829"/>
      <c r="D152" s="2809"/>
      <c r="E152" s="1856"/>
      <c r="F152" s="1856"/>
      <c r="G152" s="1857"/>
      <c r="H152" s="1857"/>
      <c r="I152" s="1857"/>
      <c r="J152" s="1857"/>
      <c r="K152" s="1858"/>
      <c r="L152" s="1858"/>
      <c r="M152" s="1858"/>
      <c r="N152" s="1858"/>
      <c r="O152" s="1859"/>
      <c r="P152" s="1860"/>
      <c r="Q152" s="1858"/>
      <c r="R152" s="1859"/>
      <c r="S152" s="1896"/>
      <c r="T152" s="1866"/>
      <c r="U152" s="1858"/>
      <c r="V152" s="1858"/>
      <c r="W152" s="1861"/>
    </row>
    <row r="153" spans="1:23" ht="13.9" customHeight="1">
      <c r="A153" s="1855">
        <v>148</v>
      </c>
      <c r="B153" s="2834"/>
      <c r="C153" s="2829"/>
      <c r="D153" s="2809"/>
      <c r="E153" s="1856"/>
      <c r="F153" s="1856"/>
      <c r="G153" s="1857"/>
      <c r="H153" s="1857"/>
      <c r="I153" s="1857"/>
      <c r="J153" s="1857"/>
      <c r="K153" s="1858"/>
      <c r="L153" s="1858"/>
      <c r="M153" s="1858"/>
      <c r="N153" s="1858"/>
      <c r="O153" s="1859"/>
      <c r="P153" s="1860"/>
      <c r="Q153" s="1858"/>
      <c r="R153" s="1859"/>
      <c r="S153" s="1896"/>
      <c r="T153" s="1866"/>
      <c r="U153" s="1858"/>
      <c r="V153" s="1858"/>
      <c r="W153" s="1861"/>
    </row>
    <row r="154" spans="1:23" ht="13.9" customHeight="1">
      <c r="A154" s="1855">
        <v>149</v>
      </c>
      <c r="B154" s="2834"/>
      <c r="C154" s="2829"/>
      <c r="D154" s="2809"/>
      <c r="E154" s="1856"/>
      <c r="F154" s="1856"/>
      <c r="G154" s="1857"/>
      <c r="H154" s="1857"/>
      <c r="I154" s="1857"/>
      <c r="J154" s="1857"/>
      <c r="K154" s="1858"/>
      <c r="L154" s="1858"/>
      <c r="M154" s="1858"/>
      <c r="N154" s="1858"/>
      <c r="O154" s="1859"/>
      <c r="P154" s="1860"/>
      <c r="Q154" s="1858"/>
      <c r="R154" s="1859"/>
      <c r="S154" s="1896"/>
      <c r="T154" s="1866"/>
      <c r="U154" s="1858"/>
      <c r="V154" s="1858"/>
      <c r="W154" s="1861"/>
    </row>
    <row r="155" spans="1:23" ht="13.9" customHeight="1">
      <c r="A155" s="1855">
        <v>150</v>
      </c>
      <c r="B155" s="2834"/>
      <c r="C155" s="2829"/>
      <c r="D155" s="2809"/>
      <c r="E155" s="1856"/>
      <c r="F155" s="1856"/>
      <c r="G155" s="1857"/>
      <c r="H155" s="1857"/>
      <c r="I155" s="1857"/>
      <c r="J155" s="1857"/>
      <c r="K155" s="1858"/>
      <c r="L155" s="1858"/>
      <c r="M155" s="1858"/>
      <c r="N155" s="1858"/>
      <c r="O155" s="1859"/>
      <c r="P155" s="1860"/>
      <c r="Q155" s="1858"/>
      <c r="R155" s="1859"/>
      <c r="S155" s="1896"/>
      <c r="T155" s="1866"/>
      <c r="U155" s="1858"/>
      <c r="V155" s="1858"/>
      <c r="W155" s="1861"/>
    </row>
    <row r="156" spans="1:23" ht="13.9" customHeight="1">
      <c r="A156" s="1855">
        <v>151</v>
      </c>
      <c r="B156" s="2834"/>
      <c r="C156" s="2829"/>
      <c r="D156" s="2809"/>
      <c r="E156" s="1856"/>
      <c r="F156" s="1856"/>
      <c r="G156" s="1857"/>
      <c r="H156" s="1857"/>
      <c r="I156" s="1857"/>
      <c r="J156" s="1857"/>
      <c r="K156" s="1858"/>
      <c r="L156" s="1858"/>
      <c r="M156" s="1858"/>
      <c r="N156" s="1858"/>
      <c r="O156" s="1859"/>
      <c r="P156" s="1860"/>
      <c r="Q156" s="1858"/>
      <c r="R156" s="1859"/>
      <c r="S156" s="1896"/>
      <c r="T156" s="1866"/>
      <c r="U156" s="1858"/>
      <c r="V156" s="1858"/>
      <c r="W156" s="1861"/>
    </row>
    <row r="157" spans="1:23" ht="14.25">
      <c r="A157" s="1855">
        <v>152</v>
      </c>
      <c r="B157" s="2834"/>
      <c r="C157" s="2829"/>
      <c r="D157" s="1899" t="s">
        <v>5859</v>
      </c>
      <c r="E157" s="1865"/>
      <c r="F157" s="1865"/>
      <c r="G157" s="1865"/>
      <c r="H157" s="1865"/>
      <c r="I157" s="1865"/>
      <c r="J157" s="1865"/>
      <c r="K157" s="1865"/>
      <c r="L157" s="1865"/>
      <c r="M157" s="1865"/>
      <c r="N157" s="1858">
        <f>SUM(N151:N156)</f>
        <v>0</v>
      </c>
      <c r="O157" s="1858">
        <f>SUM(O151:O156)</f>
        <v>0</v>
      </c>
      <c r="P157" s="1858">
        <f>SUM(P151:P156)</f>
        <v>0</v>
      </c>
      <c r="Q157" s="1865"/>
      <c r="R157" s="1858">
        <f>SUM(R151:R156)</f>
        <v>0</v>
      </c>
      <c r="S157" s="1896"/>
      <c r="T157" s="1866"/>
      <c r="U157" s="1865"/>
      <c r="V157" s="1865"/>
      <c r="W157" s="1874"/>
    </row>
    <row r="158" spans="1:23" ht="16.5" customHeight="1">
      <c r="A158" s="1855">
        <v>153</v>
      </c>
      <c r="B158" s="2834"/>
      <c r="C158" s="2829"/>
      <c r="D158" s="2813" t="s">
        <v>7212</v>
      </c>
      <c r="E158" s="1856"/>
      <c r="F158" s="1856"/>
      <c r="G158" s="1857"/>
      <c r="H158" s="1857"/>
      <c r="I158" s="1857"/>
      <c r="J158" s="1857"/>
      <c r="K158" s="1858"/>
      <c r="L158" s="1858"/>
      <c r="M158" s="1858"/>
      <c r="N158" s="1858"/>
      <c r="O158" s="1859"/>
      <c r="P158" s="1860"/>
      <c r="Q158" s="1858"/>
      <c r="R158" s="1859"/>
      <c r="S158" s="1896"/>
      <c r="T158" s="1866"/>
      <c r="U158" s="1898"/>
      <c r="V158" s="1898"/>
      <c r="W158" s="1861"/>
    </row>
    <row r="159" spans="1:23" ht="13.9" customHeight="1">
      <c r="A159" s="1855">
        <v>154</v>
      </c>
      <c r="B159" s="2834"/>
      <c r="C159" s="2829"/>
      <c r="D159" s="2809"/>
      <c r="E159" s="1856"/>
      <c r="F159" s="1856"/>
      <c r="G159" s="1857"/>
      <c r="H159" s="1857"/>
      <c r="I159" s="1857"/>
      <c r="J159" s="1857"/>
      <c r="K159" s="1858"/>
      <c r="L159" s="1858"/>
      <c r="M159" s="1858"/>
      <c r="N159" s="1858"/>
      <c r="O159" s="1859"/>
      <c r="P159" s="1860"/>
      <c r="Q159" s="1858"/>
      <c r="R159" s="1859"/>
      <c r="S159" s="1896"/>
      <c r="T159" s="1866"/>
      <c r="U159" s="1858"/>
      <c r="V159" s="1858"/>
      <c r="W159" s="1861"/>
    </row>
    <row r="160" spans="1:23" ht="13.9" customHeight="1">
      <c r="A160" s="1855">
        <v>155</v>
      </c>
      <c r="B160" s="2834"/>
      <c r="C160" s="2829"/>
      <c r="D160" s="2809"/>
      <c r="E160" s="1856"/>
      <c r="F160" s="1856"/>
      <c r="G160" s="1857"/>
      <c r="H160" s="1857"/>
      <c r="I160" s="1857"/>
      <c r="J160" s="1857"/>
      <c r="K160" s="1858"/>
      <c r="L160" s="1858"/>
      <c r="M160" s="1858"/>
      <c r="N160" s="1858"/>
      <c r="O160" s="1859"/>
      <c r="P160" s="1860"/>
      <c r="Q160" s="1858"/>
      <c r="R160" s="1859"/>
      <c r="S160" s="1896"/>
      <c r="T160" s="1866"/>
      <c r="U160" s="1858"/>
      <c r="V160" s="1858"/>
      <c r="W160" s="1861"/>
    </row>
    <row r="161" spans="1:23" ht="13.9" customHeight="1">
      <c r="A161" s="1855">
        <v>156</v>
      </c>
      <c r="B161" s="2834"/>
      <c r="C161" s="2829"/>
      <c r="D161" s="2809"/>
      <c r="E161" s="1856"/>
      <c r="F161" s="1856"/>
      <c r="G161" s="1857"/>
      <c r="H161" s="1857"/>
      <c r="I161" s="1857"/>
      <c r="J161" s="1857"/>
      <c r="K161" s="1858"/>
      <c r="L161" s="1858"/>
      <c r="M161" s="1858"/>
      <c r="N161" s="1858"/>
      <c r="O161" s="1859"/>
      <c r="P161" s="1860"/>
      <c r="Q161" s="1858"/>
      <c r="R161" s="1859"/>
      <c r="S161" s="1896"/>
      <c r="T161" s="1866"/>
      <c r="U161" s="1858"/>
      <c r="V161" s="1858"/>
      <c r="W161" s="1861"/>
    </row>
    <row r="162" spans="1:23" ht="13.9" customHeight="1">
      <c r="A162" s="1855">
        <v>157</v>
      </c>
      <c r="B162" s="2834"/>
      <c r="C162" s="2829"/>
      <c r="D162" s="2809"/>
      <c r="E162" s="1856"/>
      <c r="F162" s="1856"/>
      <c r="G162" s="1857"/>
      <c r="H162" s="1857"/>
      <c r="I162" s="1857"/>
      <c r="J162" s="1857"/>
      <c r="K162" s="1858"/>
      <c r="L162" s="1858"/>
      <c r="M162" s="1858"/>
      <c r="N162" s="1858"/>
      <c r="O162" s="1859"/>
      <c r="P162" s="1860"/>
      <c r="Q162" s="1858"/>
      <c r="R162" s="1859"/>
      <c r="S162" s="1896"/>
      <c r="T162" s="1866"/>
      <c r="U162" s="1858"/>
      <c r="V162" s="1858"/>
      <c r="W162" s="1861"/>
    </row>
    <row r="163" spans="1:23" ht="13.9" customHeight="1">
      <c r="A163" s="1855">
        <v>158</v>
      </c>
      <c r="B163" s="2834"/>
      <c r="C163" s="2829"/>
      <c r="D163" s="2809"/>
      <c r="E163" s="1856"/>
      <c r="F163" s="1856"/>
      <c r="G163" s="1857"/>
      <c r="H163" s="1857"/>
      <c r="I163" s="1857"/>
      <c r="J163" s="1857"/>
      <c r="K163" s="1858"/>
      <c r="L163" s="1858"/>
      <c r="M163" s="1858"/>
      <c r="N163" s="1858"/>
      <c r="O163" s="1859"/>
      <c r="P163" s="1860"/>
      <c r="Q163" s="1858"/>
      <c r="R163" s="1859"/>
      <c r="S163" s="1896"/>
      <c r="T163" s="1866"/>
      <c r="U163" s="1858"/>
      <c r="V163" s="1858"/>
      <c r="W163" s="1861"/>
    </row>
    <row r="164" spans="1:23" ht="15" thickBot="1">
      <c r="A164" s="1877">
        <v>159</v>
      </c>
      <c r="B164" s="2834"/>
      <c r="C164" s="2829"/>
      <c r="D164" s="1900" t="s">
        <v>5859</v>
      </c>
      <c r="E164" s="1880"/>
      <c r="F164" s="1880"/>
      <c r="G164" s="1880"/>
      <c r="H164" s="1880"/>
      <c r="I164" s="1880"/>
      <c r="J164" s="1880"/>
      <c r="K164" s="1880"/>
      <c r="L164" s="1880"/>
      <c r="M164" s="1880"/>
      <c r="N164" s="1881">
        <f>SUM(N158:N163)</f>
        <v>0</v>
      </c>
      <c r="O164" s="1881">
        <f>SUM(O158:O163)</f>
        <v>0</v>
      </c>
      <c r="P164" s="1881">
        <f>SUM(P158:P163)</f>
        <v>0</v>
      </c>
      <c r="Q164" s="1880"/>
      <c r="R164" s="1881">
        <f>SUM(R158:R163)</f>
        <v>0</v>
      </c>
      <c r="S164" s="1901"/>
      <c r="T164" s="1902"/>
      <c r="U164" s="1880"/>
      <c r="V164" s="1880"/>
      <c r="W164" s="1882"/>
    </row>
    <row r="165" spans="1:23" ht="15" thickBot="1">
      <c r="A165" s="1883">
        <v>160</v>
      </c>
      <c r="B165" s="2820" t="s">
        <v>7215</v>
      </c>
      <c r="C165" s="2821"/>
      <c r="D165" s="2822"/>
      <c r="E165" s="1884"/>
      <c r="F165" s="1884"/>
      <c r="G165" s="1885"/>
      <c r="H165" s="1885"/>
      <c r="I165" s="1885"/>
      <c r="J165" s="1885"/>
      <c r="K165" s="1886"/>
      <c r="L165" s="1886"/>
      <c r="M165" s="1886"/>
      <c r="N165" s="1903">
        <f>N115+N122+N129+N136+N143+N150+N157+N164</f>
        <v>0</v>
      </c>
      <c r="O165" s="1903">
        <f>O115+O122+O129+O136+O143+O150+O157+O164</f>
        <v>0</v>
      </c>
      <c r="P165" s="1903">
        <f>P115+P122+P129+P136+P143+P150+P157+P164</f>
        <v>0</v>
      </c>
      <c r="Q165" s="1886"/>
      <c r="R165" s="1903">
        <f>R115+R122+R129+R136+R143+R150+R157+R164</f>
        <v>0</v>
      </c>
      <c r="S165" s="1904"/>
      <c r="T165" s="1888"/>
      <c r="U165" s="1886"/>
      <c r="V165" s="1886"/>
      <c r="W165" s="1889"/>
    </row>
    <row r="166" spans="1:23" ht="16.5" customHeight="1">
      <c r="A166" s="1847">
        <v>161</v>
      </c>
      <c r="B166" s="2823" t="s">
        <v>7216</v>
      </c>
      <c r="C166" s="2828" t="s">
        <v>7210</v>
      </c>
      <c r="D166" s="2825" t="s">
        <v>7211</v>
      </c>
      <c r="E166" s="1849"/>
      <c r="F166" s="1849"/>
      <c r="G166" s="1850"/>
      <c r="H166" s="1850"/>
      <c r="I166" s="1850"/>
      <c r="J166" s="1850"/>
      <c r="K166" s="1851"/>
      <c r="L166" s="1851"/>
      <c r="M166" s="1851"/>
      <c r="N166" s="1851"/>
      <c r="O166" s="1852"/>
      <c r="P166" s="1853"/>
      <c r="Q166" s="1851"/>
      <c r="R166" s="1852"/>
      <c r="S166" s="1890"/>
      <c r="T166" s="1891"/>
      <c r="U166" s="1851"/>
      <c r="V166" s="1851"/>
      <c r="W166" s="1854"/>
    </row>
    <row r="167" spans="1:23" ht="16.5" customHeight="1">
      <c r="A167" s="1855">
        <v>162</v>
      </c>
      <c r="B167" s="2834"/>
      <c r="C167" s="2829"/>
      <c r="D167" s="2826"/>
      <c r="E167" s="1856"/>
      <c r="F167" s="1856"/>
      <c r="G167" s="1857"/>
      <c r="H167" s="1857"/>
      <c r="I167" s="1857"/>
      <c r="J167" s="1857"/>
      <c r="K167" s="1858"/>
      <c r="L167" s="1858"/>
      <c r="M167" s="1858"/>
      <c r="N167" s="1858"/>
      <c r="O167" s="1859"/>
      <c r="P167" s="1860"/>
      <c r="Q167" s="1858"/>
      <c r="R167" s="1859"/>
      <c r="S167" s="1865"/>
      <c r="T167" s="1866"/>
      <c r="U167" s="1858"/>
      <c r="V167" s="1858"/>
      <c r="W167" s="1861"/>
    </row>
    <row r="168" spans="1:23" ht="16.5" customHeight="1">
      <c r="A168" s="1855">
        <v>163</v>
      </c>
      <c r="B168" s="2834"/>
      <c r="C168" s="2829"/>
      <c r="D168" s="2826"/>
      <c r="E168" s="1856"/>
      <c r="F168" s="1856"/>
      <c r="G168" s="1857"/>
      <c r="H168" s="1857"/>
      <c r="I168" s="1857"/>
      <c r="J168" s="1857"/>
      <c r="K168" s="1858"/>
      <c r="L168" s="1858"/>
      <c r="M168" s="1858"/>
      <c r="N168" s="1858"/>
      <c r="O168" s="1859"/>
      <c r="P168" s="1860"/>
      <c r="Q168" s="1858"/>
      <c r="R168" s="1859"/>
      <c r="S168" s="1865"/>
      <c r="T168" s="1866"/>
      <c r="U168" s="1858"/>
      <c r="V168" s="1858"/>
      <c r="W168" s="1861"/>
    </row>
    <row r="169" spans="1:23" ht="16.5" customHeight="1">
      <c r="A169" s="1855">
        <v>164</v>
      </c>
      <c r="B169" s="2834"/>
      <c r="C169" s="2829"/>
      <c r="D169" s="2826"/>
      <c r="E169" s="1856"/>
      <c r="F169" s="1856"/>
      <c r="G169" s="1857"/>
      <c r="H169" s="1857"/>
      <c r="I169" s="1857"/>
      <c r="J169" s="1857"/>
      <c r="K169" s="1858"/>
      <c r="L169" s="1858"/>
      <c r="M169" s="1858"/>
      <c r="N169" s="1858"/>
      <c r="O169" s="1859"/>
      <c r="P169" s="1860"/>
      <c r="Q169" s="1858"/>
      <c r="R169" s="1859"/>
      <c r="S169" s="1865"/>
      <c r="T169" s="1866"/>
      <c r="U169" s="1858"/>
      <c r="V169" s="1858"/>
      <c r="W169" s="1861"/>
    </row>
    <row r="170" spans="1:23" ht="16.5" customHeight="1">
      <c r="A170" s="1855">
        <v>165</v>
      </c>
      <c r="B170" s="2834"/>
      <c r="C170" s="2829"/>
      <c r="D170" s="2826"/>
      <c r="E170" s="1856"/>
      <c r="F170" s="1856"/>
      <c r="G170" s="1857"/>
      <c r="H170" s="1857"/>
      <c r="I170" s="1857"/>
      <c r="J170" s="1857"/>
      <c r="K170" s="1858"/>
      <c r="L170" s="1858"/>
      <c r="M170" s="1858"/>
      <c r="N170" s="1858"/>
      <c r="O170" s="1859"/>
      <c r="P170" s="1860"/>
      <c r="Q170" s="1858"/>
      <c r="R170" s="1859"/>
      <c r="S170" s="1865"/>
      <c r="T170" s="1866"/>
      <c r="U170" s="1858"/>
      <c r="V170" s="1858"/>
      <c r="W170" s="1861"/>
    </row>
    <row r="171" spans="1:23" ht="16.5" customHeight="1">
      <c r="A171" s="1855">
        <v>166</v>
      </c>
      <c r="B171" s="2834"/>
      <c r="C171" s="2829"/>
      <c r="D171" s="2826"/>
      <c r="E171" s="1856"/>
      <c r="F171" s="1856"/>
      <c r="G171" s="1857"/>
      <c r="H171" s="1857"/>
      <c r="I171" s="1857"/>
      <c r="J171" s="1857"/>
      <c r="K171" s="1858"/>
      <c r="L171" s="1858"/>
      <c r="M171" s="1858"/>
      <c r="N171" s="1858"/>
      <c r="O171" s="1859"/>
      <c r="P171" s="1860"/>
      <c r="Q171" s="1858"/>
      <c r="R171" s="1859"/>
      <c r="S171" s="1865"/>
      <c r="T171" s="1866"/>
      <c r="U171" s="1858"/>
      <c r="V171" s="1858"/>
      <c r="W171" s="1861"/>
    </row>
    <row r="172" spans="1:23" ht="16.5" customHeight="1">
      <c r="A172" s="1855">
        <v>167</v>
      </c>
      <c r="B172" s="2834"/>
      <c r="C172" s="2829"/>
      <c r="D172" s="1892" t="s">
        <v>5859</v>
      </c>
      <c r="E172" s="1865"/>
      <c r="F172" s="1865"/>
      <c r="G172" s="1865"/>
      <c r="H172" s="1865"/>
      <c r="I172" s="1865"/>
      <c r="J172" s="1865"/>
      <c r="K172" s="1865"/>
      <c r="L172" s="1865"/>
      <c r="M172" s="1865"/>
      <c r="N172" s="1858">
        <f>SUM(N166:N171)</f>
        <v>0</v>
      </c>
      <c r="O172" s="1858">
        <f>SUM(O166:O171)</f>
        <v>0</v>
      </c>
      <c r="P172" s="1858">
        <f>SUM(P166:P171)</f>
        <v>0</v>
      </c>
      <c r="Q172" s="1865"/>
      <c r="R172" s="1858">
        <f>SUM(R166:R171)</f>
        <v>0</v>
      </c>
      <c r="S172" s="1865"/>
      <c r="T172" s="1866"/>
      <c r="U172" s="1865"/>
      <c r="V172" s="1865"/>
      <c r="W172" s="1874"/>
    </row>
    <row r="173" spans="1:23" ht="16.5" customHeight="1">
      <c r="A173" s="1855">
        <v>168</v>
      </c>
      <c r="B173" s="2834"/>
      <c r="C173" s="2829"/>
      <c r="D173" s="2827" t="s">
        <v>7212</v>
      </c>
      <c r="E173" s="1856"/>
      <c r="F173" s="1856"/>
      <c r="G173" s="1857"/>
      <c r="H173" s="1857"/>
      <c r="I173" s="1857"/>
      <c r="J173" s="1857"/>
      <c r="K173" s="1858"/>
      <c r="L173" s="1858"/>
      <c r="M173" s="1858"/>
      <c r="N173" s="1858"/>
      <c r="O173" s="1859"/>
      <c r="P173" s="1860"/>
      <c r="Q173" s="1858"/>
      <c r="R173" s="1859"/>
      <c r="S173" s="1865"/>
      <c r="T173" s="1866"/>
      <c r="U173" s="1898"/>
      <c r="V173" s="1898"/>
      <c r="W173" s="1861"/>
    </row>
    <row r="174" spans="1:23" ht="16.5" customHeight="1">
      <c r="A174" s="1855">
        <v>169</v>
      </c>
      <c r="B174" s="2834"/>
      <c r="C174" s="2829"/>
      <c r="D174" s="2826"/>
      <c r="E174" s="1856"/>
      <c r="F174" s="1856"/>
      <c r="G174" s="1857"/>
      <c r="H174" s="1857"/>
      <c r="I174" s="1857"/>
      <c r="J174" s="1857"/>
      <c r="K174" s="1858"/>
      <c r="L174" s="1858"/>
      <c r="M174" s="1858"/>
      <c r="N174" s="1858"/>
      <c r="O174" s="1859"/>
      <c r="P174" s="1860"/>
      <c r="Q174" s="1858"/>
      <c r="R174" s="1859"/>
      <c r="S174" s="1865"/>
      <c r="T174" s="1866"/>
      <c r="U174" s="1858"/>
      <c r="V174" s="1858"/>
      <c r="W174" s="1861"/>
    </row>
    <row r="175" spans="1:23" ht="16.5" customHeight="1">
      <c r="A175" s="1855">
        <v>170</v>
      </c>
      <c r="B175" s="2834"/>
      <c r="C175" s="2829"/>
      <c r="D175" s="2826"/>
      <c r="E175" s="1856"/>
      <c r="F175" s="1856"/>
      <c r="G175" s="1857"/>
      <c r="H175" s="1857"/>
      <c r="I175" s="1857"/>
      <c r="J175" s="1857"/>
      <c r="K175" s="1858"/>
      <c r="L175" s="1858"/>
      <c r="M175" s="1858"/>
      <c r="N175" s="1858"/>
      <c r="O175" s="1859"/>
      <c r="P175" s="1860"/>
      <c r="Q175" s="1858"/>
      <c r="R175" s="1859"/>
      <c r="S175" s="1865"/>
      <c r="T175" s="1866"/>
      <c r="U175" s="1858"/>
      <c r="V175" s="1858"/>
      <c r="W175" s="1861"/>
    </row>
    <row r="176" spans="1:23" ht="16.5" customHeight="1">
      <c r="A176" s="1855">
        <v>171</v>
      </c>
      <c r="B176" s="2834"/>
      <c r="C176" s="2829"/>
      <c r="D176" s="2826"/>
      <c r="E176" s="1856"/>
      <c r="F176" s="1856"/>
      <c r="G176" s="1857"/>
      <c r="H176" s="1857"/>
      <c r="I176" s="1857"/>
      <c r="J176" s="1857"/>
      <c r="K176" s="1858"/>
      <c r="L176" s="1858"/>
      <c r="M176" s="1858"/>
      <c r="N176" s="1858"/>
      <c r="O176" s="1859"/>
      <c r="P176" s="1860"/>
      <c r="Q176" s="1858"/>
      <c r="R176" s="1859"/>
      <c r="S176" s="1865"/>
      <c r="T176" s="1866"/>
      <c r="U176" s="1858"/>
      <c r="V176" s="1858"/>
      <c r="W176" s="1861"/>
    </row>
    <row r="177" spans="1:23">
      <c r="A177" s="1855">
        <v>172</v>
      </c>
      <c r="B177" s="2834"/>
      <c r="C177" s="2829"/>
      <c r="D177" s="2826"/>
      <c r="E177" s="1856"/>
      <c r="F177" s="1856"/>
      <c r="G177" s="1857"/>
      <c r="H177" s="1857"/>
      <c r="I177" s="1857"/>
      <c r="J177" s="1857"/>
      <c r="K177" s="1858"/>
      <c r="L177" s="1858"/>
      <c r="M177" s="1858"/>
      <c r="N177" s="1858"/>
      <c r="O177" s="1859"/>
      <c r="P177" s="1860"/>
      <c r="Q177" s="1858"/>
      <c r="R177" s="1859"/>
      <c r="S177" s="1865"/>
      <c r="T177" s="1866"/>
      <c r="U177" s="1858"/>
      <c r="V177" s="1858"/>
      <c r="W177" s="1861"/>
    </row>
    <row r="178" spans="1:23">
      <c r="A178" s="1855">
        <v>173</v>
      </c>
      <c r="B178" s="2834"/>
      <c r="C178" s="2829"/>
      <c r="D178" s="2826"/>
      <c r="E178" s="1856"/>
      <c r="F178" s="1856"/>
      <c r="G178" s="1857"/>
      <c r="H178" s="1857"/>
      <c r="I178" s="1857"/>
      <c r="J178" s="1857"/>
      <c r="K178" s="1858"/>
      <c r="L178" s="1858"/>
      <c r="M178" s="1858"/>
      <c r="N178" s="1858"/>
      <c r="O178" s="1859"/>
      <c r="P178" s="1860"/>
      <c r="Q178" s="1858"/>
      <c r="R178" s="1859"/>
      <c r="S178" s="1865"/>
      <c r="T178" s="1866"/>
      <c r="U178" s="1858"/>
      <c r="V178" s="1858"/>
      <c r="W178" s="1861"/>
    </row>
    <row r="179" spans="1:23" ht="15" thickBot="1">
      <c r="A179" s="1855">
        <v>174</v>
      </c>
      <c r="B179" s="2834"/>
      <c r="C179" s="2830"/>
      <c r="D179" s="1893" t="s">
        <v>5859</v>
      </c>
      <c r="E179" s="1870"/>
      <c r="F179" s="1870"/>
      <c r="G179" s="1870"/>
      <c r="H179" s="1870"/>
      <c r="I179" s="1870"/>
      <c r="J179" s="1870"/>
      <c r="K179" s="1870"/>
      <c r="L179" s="1870"/>
      <c r="M179" s="1870"/>
      <c r="N179" s="1869">
        <f>SUM(N173:N178)</f>
        <v>0</v>
      </c>
      <c r="O179" s="1869">
        <f>SUM(O173:O178)</f>
        <v>0</v>
      </c>
      <c r="P179" s="1869">
        <f>SUM(P173:P178)</f>
        <v>0</v>
      </c>
      <c r="Q179" s="1870"/>
      <c r="R179" s="1869">
        <f>SUM(R173:R178)</f>
        <v>0</v>
      </c>
      <c r="S179" s="1870"/>
      <c r="T179" s="1894"/>
      <c r="U179" s="1870"/>
      <c r="V179" s="1870"/>
      <c r="W179" s="1872"/>
    </row>
    <row r="180" spans="1:23" ht="16.5" customHeight="1">
      <c r="A180" s="1855">
        <v>175</v>
      </c>
      <c r="B180" s="2834"/>
      <c r="C180" s="2831" t="s">
        <v>7205</v>
      </c>
      <c r="D180" s="2825" t="s">
        <v>7213</v>
      </c>
      <c r="E180" s="1849"/>
      <c r="F180" s="1849"/>
      <c r="G180" s="1850"/>
      <c r="H180" s="1850"/>
      <c r="I180" s="1850"/>
      <c r="J180" s="1850"/>
      <c r="K180" s="1851"/>
      <c r="L180" s="1851"/>
      <c r="M180" s="1851"/>
      <c r="N180" s="1851"/>
      <c r="O180" s="1852"/>
      <c r="P180" s="1853"/>
      <c r="Q180" s="1851"/>
      <c r="R180" s="1852"/>
      <c r="S180" s="1895"/>
      <c r="T180" s="1891"/>
      <c r="U180" s="1851"/>
      <c r="V180" s="1851"/>
      <c r="W180" s="1854"/>
    </row>
    <row r="181" spans="1:23">
      <c r="A181" s="1855">
        <v>176</v>
      </c>
      <c r="B181" s="2834"/>
      <c r="C181" s="2832"/>
      <c r="D181" s="2835"/>
      <c r="E181" s="1856"/>
      <c r="F181" s="1856"/>
      <c r="G181" s="1857"/>
      <c r="H181" s="1857"/>
      <c r="I181" s="1857"/>
      <c r="J181" s="1857"/>
      <c r="K181" s="1858"/>
      <c r="L181" s="1858"/>
      <c r="M181" s="1858"/>
      <c r="N181" s="1858"/>
      <c r="O181" s="1859"/>
      <c r="P181" s="1860"/>
      <c r="Q181" s="1860"/>
      <c r="R181" s="1859"/>
      <c r="S181" s="1865"/>
      <c r="T181" s="1896"/>
      <c r="U181" s="1858"/>
      <c r="V181" s="1858"/>
      <c r="W181" s="1861"/>
    </row>
    <row r="182" spans="1:23">
      <c r="A182" s="1855">
        <v>177</v>
      </c>
      <c r="B182" s="2834"/>
      <c r="C182" s="2832"/>
      <c r="D182" s="2835"/>
      <c r="E182" s="1856"/>
      <c r="F182" s="1856"/>
      <c r="G182" s="1857"/>
      <c r="H182" s="1857"/>
      <c r="I182" s="1857"/>
      <c r="J182" s="1857"/>
      <c r="K182" s="1858"/>
      <c r="L182" s="1858"/>
      <c r="M182" s="1858"/>
      <c r="N182" s="1858"/>
      <c r="O182" s="1859"/>
      <c r="P182" s="1860"/>
      <c r="Q182" s="1860"/>
      <c r="R182" s="1859"/>
      <c r="S182" s="1865"/>
      <c r="T182" s="1896"/>
      <c r="U182" s="1858"/>
      <c r="V182" s="1858"/>
      <c r="W182" s="1861"/>
    </row>
    <row r="183" spans="1:23">
      <c r="A183" s="1855">
        <v>178</v>
      </c>
      <c r="B183" s="2834"/>
      <c r="C183" s="2832"/>
      <c r="D183" s="2835"/>
      <c r="E183" s="1856"/>
      <c r="F183" s="1856"/>
      <c r="G183" s="1857"/>
      <c r="H183" s="1857"/>
      <c r="I183" s="1857"/>
      <c r="J183" s="1857"/>
      <c r="K183" s="1858"/>
      <c r="L183" s="1858"/>
      <c r="M183" s="1858"/>
      <c r="N183" s="1858"/>
      <c r="O183" s="1859"/>
      <c r="P183" s="1860"/>
      <c r="Q183" s="1860"/>
      <c r="R183" s="1859"/>
      <c r="S183" s="1865"/>
      <c r="T183" s="1896"/>
      <c r="U183" s="1858"/>
      <c r="V183" s="1858"/>
      <c r="W183" s="1861"/>
    </row>
    <row r="184" spans="1:23">
      <c r="A184" s="1855">
        <v>179</v>
      </c>
      <c r="B184" s="2834"/>
      <c r="C184" s="2832"/>
      <c r="D184" s="2835"/>
      <c r="E184" s="1856"/>
      <c r="F184" s="1856"/>
      <c r="G184" s="1857"/>
      <c r="H184" s="1857"/>
      <c r="I184" s="1857"/>
      <c r="J184" s="1857"/>
      <c r="K184" s="1858"/>
      <c r="L184" s="1858"/>
      <c r="M184" s="1858"/>
      <c r="N184" s="1858"/>
      <c r="O184" s="1859"/>
      <c r="P184" s="1860"/>
      <c r="Q184" s="1860"/>
      <c r="R184" s="1859"/>
      <c r="S184" s="1865"/>
      <c r="T184" s="1896"/>
      <c r="U184" s="1858"/>
      <c r="V184" s="1858"/>
      <c r="W184" s="1861"/>
    </row>
    <row r="185" spans="1:23">
      <c r="A185" s="1855">
        <v>180</v>
      </c>
      <c r="B185" s="2834"/>
      <c r="C185" s="2832"/>
      <c r="D185" s="2836"/>
      <c r="E185" s="1856"/>
      <c r="F185" s="1856"/>
      <c r="G185" s="1857"/>
      <c r="H185" s="1857"/>
      <c r="I185" s="1857"/>
      <c r="J185" s="1857"/>
      <c r="K185" s="1858"/>
      <c r="L185" s="1858"/>
      <c r="M185" s="1858"/>
      <c r="N185" s="1858"/>
      <c r="O185" s="1859"/>
      <c r="P185" s="1860"/>
      <c r="Q185" s="1860"/>
      <c r="R185" s="1859"/>
      <c r="S185" s="1865"/>
      <c r="T185" s="1896"/>
      <c r="U185" s="1858"/>
      <c r="V185" s="1858"/>
      <c r="W185" s="1861"/>
    </row>
    <row r="186" spans="1:23" ht="14.25">
      <c r="A186" s="1855">
        <v>181</v>
      </c>
      <c r="B186" s="2834"/>
      <c r="C186" s="2832"/>
      <c r="D186" s="1892" t="s">
        <v>5859</v>
      </c>
      <c r="E186" s="1865"/>
      <c r="F186" s="1865"/>
      <c r="G186" s="1865"/>
      <c r="H186" s="1865"/>
      <c r="I186" s="1865"/>
      <c r="J186" s="1865"/>
      <c r="K186" s="1865"/>
      <c r="L186" s="1865"/>
      <c r="M186" s="1865"/>
      <c r="N186" s="1858">
        <f>SUM(N180:N185)</f>
        <v>0</v>
      </c>
      <c r="O186" s="1858">
        <f>SUM(O180:O185)</f>
        <v>0</v>
      </c>
      <c r="P186" s="1858">
        <f>SUM(P180:P185)</f>
        <v>0</v>
      </c>
      <c r="Q186" s="1865"/>
      <c r="R186" s="1858">
        <f>SUM(R180:R185)</f>
        <v>0</v>
      </c>
      <c r="S186" s="1865"/>
      <c r="T186" s="1896"/>
      <c r="U186" s="1865"/>
      <c r="V186" s="1865"/>
      <c r="W186" s="1874"/>
    </row>
    <row r="187" spans="1:23" ht="17.649999999999999" customHeight="1">
      <c r="A187" s="1855">
        <v>182</v>
      </c>
      <c r="B187" s="2834"/>
      <c r="C187" s="2832"/>
      <c r="D187" s="2813" t="s">
        <v>7211</v>
      </c>
      <c r="E187" s="1856"/>
      <c r="F187" s="1856"/>
      <c r="G187" s="1857"/>
      <c r="H187" s="1857"/>
      <c r="I187" s="1857"/>
      <c r="J187" s="1857"/>
      <c r="K187" s="1858"/>
      <c r="L187" s="1858"/>
      <c r="M187" s="1858"/>
      <c r="N187" s="1858"/>
      <c r="O187" s="1859"/>
      <c r="P187" s="1860"/>
      <c r="Q187" s="1860"/>
      <c r="R187" s="1859"/>
      <c r="S187" s="1865"/>
      <c r="T187" s="1896"/>
      <c r="U187" s="1898"/>
      <c r="V187" s="1898"/>
      <c r="W187" s="1861"/>
    </row>
    <row r="188" spans="1:23">
      <c r="A188" s="1855">
        <v>183</v>
      </c>
      <c r="B188" s="2834"/>
      <c r="C188" s="2832"/>
      <c r="D188" s="2809"/>
      <c r="E188" s="1856"/>
      <c r="F188" s="1856"/>
      <c r="G188" s="1857"/>
      <c r="H188" s="1857"/>
      <c r="I188" s="1857"/>
      <c r="J188" s="1857"/>
      <c r="K188" s="1858"/>
      <c r="L188" s="1858"/>
      <c r="M188" s="1858"/>
      <c r="N188" s="1858"/>
      <c r="O188" s="1859"/>
      <c r="P188" s="1860"/>
      <c r="Q188" s="1860"/>
      <c r="R188" s="1859"/>
      <c r="S188" s="1865"/>
      <c r="T188" s="1896"/>
      <c r="U188" s="1858"/>
      <c r="V188" s="1858"/>
      <c r="W188" s="1861"/>
    </row>
    <row r="189" spans="1:23">
      <c r="A189" s="1855">
        <v>184</v>
      </c>
      <c r="B189" s="2834"/>
      <c r="C189" s="2832"/>
      <c r="D189" s="2809"/>
      <c r="E189" s="1856"/>
      <c r="F189" s="1856"/>
      <c r="G189" s="1857"/>
      <c r="H189" s="1857"/>
      <c r="I189" s="1857"/>
      <c r="J189" s="1857"/>
      <c r="K189" s="1858"/>
      <c r="L189" s="1858"/>
      <c r="M189" s="1858"/>
      <c r="N189" s="1858"/>
      <c r="O189" s="1859"/>
      <c r="P189" s="1860"/>
      <c r="Q189" s="1860"/>
      <c r="R189" s="1859"/>
      <c r="S189" s="1865"/>
      <c r="T189" s="1896"/>
      <c r="U189" s="1858"/>
      <c r="V189" s="1858"/>
      <c r="W189" s="1861"/>
    </row>
    <row r="190" spans="1:23">
      <c r="A190" s="1855">
        <v>185</v>
      </c>
      <c r="B190" s="2834"/>
      <c r="C190" s="2832"/>
      <c r="D190" s="2809"/>
      <c r="E190" s="1856"/>
      <c r="F190" s="1856"/>
      <c r="G190" s="1857"/>
      <c r="H190" s="1857"/>
      <c r="I190" s="1857"/>
      <c r="J190" s="1857"/>
      <c r="K190" s="1858"/>
      <c r="L190" s="1858"/>
      <c r="M190" s="1858"/>
      <c r="N190" s="1858"/>
      <c r="O190" s="1859"/>
      <c r="P190" s="1860"/>
      <c r="Q190" s="1860"/>
      <c r="R190" s="1859"/>
      <c r="S190" s="1865"/>
      <c r="T190" s="1896"/>
      <c r="U190" s="1858"/>
      <c r="V190" s="1858"/>
      <c r="W190" s="1861"/>
    </row>
    <row r="191" spans="1:23">
      <c r="A191" s="1855">
        <v>186</v>
      </c>
      <c r="B191" s="2834"/>
      <c r="C191" s="2832"/>
      <c r="D191" s="2809"/>
      <c r="E191" s="1856"/>
      <c r="F191" s="1856"/>
      <c r="G191" s="1857"/>
      <c r="H191" s="1857"/>
      <c r="I191" s="1857"/>
      <c r="J191" s="1857"/>
      <c r="K191" s="1858"/>
      <c r="L191" s="1858"/>
      <c r="M191" s="1858"/>
      <c r="N191" s="1858"/>
      <c r="O191" s="1859"/>
      <c r="P191" s="1860"/>
      <c r="Q191" s="1860"/>
      <c r="R191" s="1859"/>
      <c r="S191" s="1865"/>
      <c r="T191" s="1896"/>
      <c r="U191" s="1858"/>
      <c r="V191" s="1858"/>
      <c r="W191" s="1861"/>
    </row>
    <row r="192" spans="1:23">
      <c r="A192" s="1855">
        <v>187</v>
      </c>
      <c r="B192" s="2834"/>
      <c r="C192" s="2832"/>
      <c r="D192" s="2809"/>
      <c r="E192" s="1856"/>
      <c r="F192" s="1856"/>
      <c r="G192" s="1857"/>
      <c r="H192" s="1857"/>
      <c r="I192" s="1857"/>
      <c r="J192" s="1857"/>
      <c r="K192" s="1858"/>
      <c r="L192" s="1858"/>
      <c r="M192" s="1858"/>
      <c r="N192" s="1858"/>
      <c r="O192" s="1859"/>
      <c r="P192" s="1860"/>
      <c r="Q192" s="1860"/>
      <c r="R192" s="1859"/>
      <c r="S192" s="1865"/>
      <c r="T192" s="1896"/>
      <c r="U192" s="1858"/>
      <c r="V192" s="1858"/>
      <c r="W192" s="1861"/>
    </row>
    <row r="193" spans="1:23" ht="14.25">
      <c r="A193" s="1855">
        <v>188</v>
      </c>
      <c r="B193" s="2834"/>
      <c r="C193" s="2832"/>
      <c r="D193" s="1897" t="s">
        <v>5859</v>
      </c>
      <c r="E193" s="1865"/>
      <c r="F193" s="1865"/>
      <c r="G193" s="1865"/>
      <c r="H193" s="1865"/>
      <c r="I193" s="1865"/>
      <c r="J193" s="1865"/>
      <c r="K193" s="1865"/>
      <c r="L193" s="1865"/>
      <c r="M193" s="1865"/>
      <c r="N193" s="1858">
        <f>SUM(N187:N192)</f>
        <v>0</v>
      </c>
      <c r="O193" s="1858">
        <f>SUM(O187:O192)</f>
        <v>0</v>
      </c>
      <c r="P193" s="1858">
        <f>SUM(P187:P192)</f>
        <v>0</v>
      </c>
      <c r="Q193" s="1865"/>
      <c r="R193" s="1858">
        <f>SUM(R187:R192)</f>
        <v>0</v>
      </c>
      <c r="S193" s="1865"/>
      <c r="T193" s="1896"/>
      <c r="U193" s="1865"/>
      <c r="V193" s="1865"/>
      <c r="W193" s="1874"/>
    </row>
    <row r="194" spans="1:23" ht="16.5" customHeight="1">
      <c r="A194" s="1855">
        <v>189</v>
      </c>
      <c r="B194" s="2834"/>
      <c r="C194" s="2832"/>
      <c r="D194" s="2813" t="s">
        <v>7212</v>
      </c>
      <c r="E194" s="1856"/>
      <c r="F194" s="1856"/>
      <c r="G194" s="1857"/>
      <c r="H194" s="1857"/>
      <c r="I194" s="1857"/>
      <c r="J194" s="1857"/>
      <c r="K194" s="1858"/>
      <c r="L194" s="1858"/>
      <c r="M194" s="1858"/>
      <c r="N194" s="1858"/>
      <c r="O194" s="1859"/>
      <c r="P194" s="1860"/>
      <c r="Q194" s="1860"/>
      <c r="R194" s="1859"/>
      <c r="S194" s="1865"/>
      <c r="T194" s="1896"/>
      <c r="U194" s="1898"/>
      <c r="V194" s="1898"/>
      <c r="W194" s="1861"/>
    </row>
    <row r="195" spans="1:23" ht="15.75" customHeight="1">
      <c r="A195" s="1855">
        <v>190</v>
      </c>
      <c r="B195" s="2834"/>
      <c r="C195" s="2832"/>
      <c r="D195" s="2809"/>
      <c r="E195" s="1856"/>
      <c r="F195" s="1856"/>
      <c r="G195" s="1857"/>
      <c r="H195" s="1857"/>
      <c r="I195" s="1857"/>
      <c r="J195" s="1857"/>
      <c r="K195" s="1858"/>
      <c r="L195" s="1858"/>
      <c r="M195" s="1858"/>
      <c r="N195" s="1858"/>
      <c r="O195" s="1859"/>
      <c r="P195" s="1860"/>
      <c r="Q195" s="1858"/>
      <c r="R195" s="1859"/>
      <c r="S195" s="1865"/>
      <c r="T195" s="1866"/>
      <c r="U195" s="1858"/>
      <c r="V195" s="1858"/>
      <c r="W195" s="1861"/>
    </row>
    <row r="196" spans="1:23" ht="15.75" customHeight="1">
      <c r="A196" s="1855">
        <v>191</v>
      </c>
      <c r="B196" s="2834"/>
      <c r="C196" s="2832"/>
      <c r="D196" s="2809"/>
      <c r="E196" s="1856"/>
      <c r="F196" s="1856"/>
      <c r="G196" s="1857"/>
      <c r="H196" s="1857"/>
      <c r="I196" s="1857"/>
      <c r="J196" s="1857"/>
      <c r="K196" s="1858"/>
      <c r="L196" s="1858"/>
      <c r="M196" s="1858"/>
      <c r="N196" s="1858"/>
      <c r="O196" s="1859"/>
      <c r="P196" s="1860"/>
      <c r="Q196" s="1858"/>
      <c r="R196" s="1859"/>
      <c r="S196" s="1865"/>
      <c r="T196" s="1866"/>
      <c r="U196" s="1858"/>
      <c r="V196" s="1858"/>
      <c r="W196" s="1861"/>
    </row>
    <row r="197" spans="1:23" ht="16.5" customHeight="1">
      <c r="A197" s="1855">
        <v>192</v>
      </c>
      <c r="B197" s="2834"/>
      <c r="C197" s="2832"/>
      <c r="D197" s="2809"/>
      <c r="E197" s="1856"/>
      <c r="F197" s="1856"/>
      <c r="G197" s="1857"/>
      <c r="H197" s="1857"/>
      <c r="I197" s="1857"/>
      <c r="J197" s="1857"/>
      <c r="K197" s="1858"/>
      <c r="L197" s="1858"/>
      <c r="M197" s="1858"/>
      <c r="N197" s="1858"/>
      <c r="O197" s="1859"/>
      <c r="P197" s="1860"/>
      <c r="Q197" s="1858"/>
      <c r="R197" s="1859"/>
      <c r="S197" s="1865"/>
      <c r="T197" s="1866"/>
      <c r="U197" s="1858"/>
      <c r="V197" s="1858"/>
      <c r="W197" s="1861"/>
    </row>
    <row r="198" spans="1:23">
      <c r="A198" s="1855">
        <v>193</v>
      </c>
      <c r="B198" s="2834"/>
      <c r="C198" s="2832"/>
      <c r="D198" s="2809"/>
      <c r="E198" s="1856"/>
      <c r="F198" s="1856"/>
      <c r="G198" s="1857"/>
      <c r="H198" s="1857"/>
      <c r="I198" s="1857"/>
      <c r="J198" s="1857"/>
      <c r="K198" s="1858"/>
      <c r="L198" s="1858"/>
      <c r="M198" s="1858"/>
      <c r="N198" s="1858"/>
      <c r="O198" s="1859"/>
      <c r="P198" s="1860"/>
      <c r="Q198" s="1858"/>
      <c r="R198" s="1859"/>
      <c r="S198" s="1865"/>
      <c r="T198" s="1866"/>
      <c r="U198" s="1858"/>
      <c r="V198" s="1858"/>
      <c r="W198" s="1861"/>
    </row>
    <row r="199" spans="1:23">
      <c r="A199" s="1855">
        <v>194</v>
      </c>
      <c r="B199" s="2834"/>
      <c r="C199" s="2832"/>
      <c r="D199" s="2809"/>
      <c r="E199" s="1856"/>
      <c r="F199" s="1856"/>
      <c r="G199" s="1857"/>
      <c r="H199" s="1857"/>
      <c r="I199" s="1857"/>
      <c r="J199" s="1857"/>
      <c r="K199" s="1858"/>
      <c r="L199" s="1858"/>
      <c r="M199" s="1858"/>
      <c r="N199" s="1858"/>
      <c r="O199" s="1859"/>
      <c r="P199" s="1860"/>
      <c r="Q199" s="1858"/>
      <c r="R199" s="1859"/>
      <c r="S199" s="1865"/>
      <c r="T199" s="1866"/>
      <c r="U199" s="1858"/>
      <c r="V199" s="1858"/>
      <c r="W199" s="1861"/>
    </row>
    <row r="200" spans="1:23" ht="15" thickBot="1">
      <c r="A200" s="1855">
        <v>195</v>
      </c>
      <c r="B200" s="2834"/>
      <c r="C200" s="2833"/>
      <c r="D200" s="1893" t="s">
        <v>5859</v>
      </c>
      <c r="E200" s="1870"/>
      <c r="F200" s="1870"/>
      <c r="G200" s="1870"/>
      <c r="H200" s="1870"/>
      <c r="I200" s="1870"/>
      <c r="J200" s="1870"/>
      <c r="K200" s="1870"/>
      <c r="L200" s="1870"/>
      <c r="M200" s="1870"/>
      <c r="N200" s="1869">
        <f>SUM(N194:N199)</f>
        <v>0</v>
      </c>
      <c r="O200" s="1869">
        <f>SUM(O194:O199)</f>
        <v>0</v>
      </c>
      <c r="P200" s="1869">
        <f>SUM(P194:P199)</f>
        <v>0</v>
      </c>
      <c r="Q200" s="1870"/>
      <c r="R200" s="1869">
        <f>SUM(R194:R199)</f>
        <v>0</v>
      </c>
      <c r="S200" s="1870"/>
      <c r="T200" s="1894"/>
      <c r="U200" s="1870"/>
      <c r="V200" s="1870"/>
      <c r="W200" s="1872"/>
    </row>
    <row r="201" spans="1:23" ht="16.5" customHeight="1">
      <c r="A201" s="1855">
        <v>196</v>
      </c>
      <c r="B201" s="2834"/>
      <c r="C201" s="2828" t="s">
        <v>7206</v>
      </c>
      <c r="D201" s="2808" t="s">
        <v>7214</v>
      </c>
      <c r="E201" s="1849"/>
      <c r="F201" s="1849"/>
      <c r="G201" s="1850"/>
      <c r="H201" s="1850"/>
      <c r="I201" s="1850"/>
      <c r="J201" s="1850"/>
      <c r="K201" s="1851"/>
      <c r="L201" s="1851"/>
      <c r="M201" s="1851"/>
      <c r="N201" s="1851"/>
      <c r="O201" s="1852"/>
      <c r="P201" s="1853"/>
      <c r="Q201" s="1851"/>
      <c r="R201" s="1852"/>
      <c r="S201" s="1890"/>
      <c r="T201" s="1891"/>
      <c r="U201" s="1851"/>
      <c r="V201" s="1851"/>
      <c r="W201" s="1854"/>
    </row>
    <row r="202" spans="1:23">
      <c r="A202" s="1855">
        <v>197</v>
      </c>
      <c r="B202" s="2834"/>
      <c r="C202" s="2829"/>
      <c r="D202" s="2809"/>
      <c r="E202" s="1856"/>
      <c r="F202" s="1856"/>
      <c r="G202" s="1857"/>
      <c r="H202" s="1857"/>
      <c r="I202" s="1857"/>
      <c r="J202" s="1857"/>
      <c r="K202" s="1858"/>
      <c r="L202" s="1858"/>
      <c r="M202" s="1858"/>
      <c r="N202" s="1858"/>
      <c r="O202" s="1859"/>
      <c r="P202" s="1860"/>
      <c r="Q202" s="1858"/>
      <c r="R202" s="1859"/>
      <c r="S202" s="1896"/>
      <c r="T202" s="1866"/>
      <c r="U202" s="1858"/>
      <c r="V202" s="1858"/>
      <c r="W202" s="1861"/>
    </row>
    <row r="203" spans="1:23">
      <c r="A203" s="1855">
        <v>198</v>
      </c>
      <c r="B203" s="2834"/>
      <c r="C203" s="2829"/>
      <c r="D203" s="2809"/>
      <c r="E203" s="1856"/>
      <c r="F203" s="1856"/>
      <c r="G203" s="1857"/>
      <c r="H203" s="1857"/>
      <c r="I203" s="1857"/>
      <c r="J203" s="1857"/>
      <c r="K203" s="1858"/>
      <c r="L203" s="1858"/>
      <c r="M203" s="1858"/>
      <c r="N203" s="1858"/>
      <c r="O203" s="1859"/>
      <c r="P203" s="1860"/>
      <c r="Q203" s="1858"/>
      <c r="R203" s="1859"/>
      <c r="S203" s="1896"/>
      <c r="T203" s="1866"/>
      <c r="U203" s="1858"/>
      <c r="V203" s="1858"/>
      <c r="W203" s="1861"/>
    </row>
    <row r="204" spans="1:23">
      <c r="A204" s="1855">
        <v>199</v>
      </c>
      <c r="B204" s="2834"/>
      <c r="C204" s="2829"/>
      <c r="D204" s="2809"/>
      <c r="E204" s="1856"/>
      <c r="F204" s="1856"/>
      <c r="G204" s="1857"/>
      <c r="H204" s="1857"/>
      <c r="I204" s="1857"/>
      <c r="J204" s="1857"/>
      <c r="K204" s="1858"/>
      <c r="L204" s="1858"/>
      <c r="M204" s="1858"/>
      <c r="N204" s="1858"/>
      <c r="O204" s="1859"/>
      <c r="P204" s="1860"/>
      <c r="Q204" s="1858"/>
      <c r="R204" s="1859"/>
      <c r="S204" s="1896"/>
      <c r="T204" s="1866"/>
      <c r="U204" s="1858"/>
      <c r="V204" s="1858"/>
      <c r="W204" s="1861"/>
    </row>
    <row r="205" spans="1:23">
      <c r="A205" s="1855">
        <v>200</v>
      </c>
      <c r="B205" s="2834"/>
      <c r="C205" s="2829"/>
      <c r="D205" s="2809"/>
      <c r="E205" s="1856"/>
      <c r="F205" s="1856"/>
      <c r="G205" s="1857"/>
      <c r="H205" s="1857"/>
      <c r="I205" s="1857"/>
      <c r="J205" s="1857"/>
      <c r="K205" s="1858"/>
      <c r="L205" s="1858"/>
      <c r="M205" s="1858"/>
      <c r="N205" s="1858"/>
      <c r="O205" s="1859"/>
      <c r="P205" s="1860"/>
      <c r="Q205" s="1858"/>
      <c r="R205" s="1859"/>
      <c r="S205" s="1896"/>
      <c r="T205" s="1866"/>
      <c r="U205" s="1858"/>
      <c r="V205" s="1858"/>
      <c r="W205" s="1861"/>
    </row>
    <row r="206" spans="1:23">
      <c r="A206" s="1855">
        <v>201</v>
      </c>
      <c r="B206" s="2834"/>
      <c r="C206" s="2829"/>
      <c r="D206" s="2809"/>
      <c r="E206" s="1856"/>
      <c r="F206" s="1856"/>
      <c r="G206" s="1857"/>
      <c r="H206" s="1857"/>
      <c r="I206" s="1857"/>
      <c r="J206" s="1857"/>
      <c r="K206" s="1858"/>
      <c r="L206" s="1858"/>
      <c r="M206" s="1858"/>
      <c r="N206" s="1858"/>
      <c r="O206" s="1859"/>
      <c r="P206" s="1860"/>
      <c r="Q206" s="1858"/>
      <c r="R206" s="1859"/>
      <c r="S206" s="1896"/>
      <c r="T206" s="1866"/>
      <c r="U206" s="1858"/>
      <c r="V206" s="1858"/>
      <c r="W206" s="1861"/>
    </row>
    <row r="207" spans="1:23" ht="14.25">
      <c r="A207" s="1855">
        <v>202</v>
      </c>
      <c r="B207" s="2834"/>
      <c r="C207" s="2829"/>
      <c r="D207" s="1873" t="s">
        <v>5859</v>
      </c>
      <c r="E207" s="1865"/>
      <c r="F207" s="1865"/>
      <c r="G207" s="1865"/>
      <c r="H207" s="1865"/>
      <c r="I207" s="1865"/>
      <c r="J207" s="1865"/>
      <c r="K207" s="1865"/>
      <c r="L207" s="1865"/>
      <c r="M207" s="1865"/>
      <c r="N207" s="1858">
        <f>SUM(N201:N206)</f>
        <v>0</v>
      </c>
      <c r="O207" s="1858">
        <f>SUM(O201:O206)</f>
        <v>0</v>
      </c>
      <c r="P207" s="1858">
        <f>SUM(P201:P206)</f>
        <v>0</v>
      </c>
      <c r="Q207" s="1865"/>
      <c r="R207" s="1858">
        <f>SUM(R201:R206)</f>
        <v>0</v>
      </c>
      <c r="S207" s="1896"/>
      <c r="T207" s="1866"/>
      <c r="U207" s="1865"/>
      <c r="V207" s="1865"/>
      <c r="W207" s="1874"/>
    </row>
    <row r="208" spans="1:23" ht="16.5" customHeight="1">
      <c r="A208" s="1855">
        <v>203</v>
      </c>
      <c r="B208" s="2834"/>
      <c r="C208" s="2829"/>
      <c r="D208" s="2813" t="s">
        <v>7211</v>
      </c>
      <c r="E208" s="1856"/>
      <c r="F208" s="1856"/>
      <c r="G208" s="1857"/>
      <c r="H208" s="1857"/>
      <c r="I208" s="1857"/>
      <c r="J208" s="1857"/>
      <c r="K208" s="1858"/>
      <c r="L208" s="1858"/>
      <c r="M208" s="1858"/>
      <c r="N208" s="1858"/>
      <c r="O208" s="1859"/>
      <c r="P208" s="1860"/>
      <c r="Q208" s="1858"/>
      <c r="R208" s="1859"/>
      <c r="S208" s="1896"/>
      <c r="T208" s="1866"/>
      <c r="U208" s="1898"/>
      <c r="V208" s="1898"/>
      <c r="W208" s="1861"/>
    </row>
    <row r="209" spans="1:23">
      <c r="A209" s="1855">
        <v>204</v>
      </c>
      <c r="B209" s="2834"/>
      <c r="C209" s="2829"/>
      <c r="D209" s="2809"/>
      <c r="E209" s="1856"/>
      <c r="F209" s="1856"/>
      <c r="G209" s="1857"/>
      <c r="H209" s="1857"/>
      <c r="I209" s="1857"/>
      <c r="J209" s="1857"/>
      <c r="K209" s="1858"/>
      <c r="L209" s="1858"/>
      <c r="M209" s="1858"/>
      <c r="N209" s="1858"/>
      <c r="O209" s="1859"/>
      <c r="P209" s="1860"/>
      <c r="Q209" s="1858"/>
      <c r="R209" s="1859"/>
      <c r="S209" s="1896"/>
      <c r="T209" s="1866"/>
      <c r="U209" s="1858"/>
      <c r="V209" s="1858"/>
      <c r="W209" s="1861"/>
    </row>
    <row r="210" spans="1:23">
      <c r="A210" s="1855">
        <v>205</v>
      </c>
      <c r="B210" s="2834"/>
      <c r="C210" s="2829"/>
      <c r="D210" s="2809"/>
      <c r="E210" s="1856"/>
      <c r="F210" s="1856"/>
      <c r="G210" s="1857"/>
      <c r="H210" s="1857"/>
      <c r="I210" s="1857"/>
      <c r="J210" s="1857"/>
      <c r="K210" s="1858"/>
      <c r="L210" s="1858"/>
      <c r="M210" s="1858"/>
      <c r="N210" s="1858"/>
      <c r="O210" s="1859"/>
      <c r="P210" s="1860"/>
      <c r="Q210" s="1858"/>
      <c r="R210" s="1859"/>
      <c r="S210" s="1896"/>
      <c r="T210" s="1866"/>
      <c r="U210" s="1858"/>
      <c r="V210" s="1858"/>
      <c r="W210" s="1861"/>
    </row>
    <row r="211" spans="1:23">
      <c r="A211" s="1855">
        <v>206</v>
      </c>
      <c r="B211" s="2834"/>
      <c r="C211" s="2829"/>
      <c r="D211" s="2809"/>
      <c r="E211" s="1856"/>
      <c r="F211" s="1856"/>
      <c r="G211" s="1857"/>
      <c r="H211" s="1857"/>
      <c r="I211" s="1857"/>
      <c r="J211" s="1857"/>
      <c r="K211" s="1858"/>
      <c r="L211" s="1858"/>
      <c r="M211" s="1858"/>
      <c r="N211" s="1858"/>
      <c r="O211" s="1859"/>
      <c r="P211" s="1860"/>
      <c r="Q211" s="1858"/>
      <c r="R211" s="1859"/>
      <c r="S211" s="1896"/>
      <c r="T211" s="1866"/>
      <c r="U211" s="1858"/>
      <c r="V211" s="1858"/>
      <c r="W211" s="1861"/>
    </row>
    <row r="212" spans="1:23">
      <c r="A212" s="1855">
        <v>207</v>
      </c>
      <c r="B212" s="2834"/>
      <c r="C212" s="2829"/>
      <c r="D212" s="2809"/>
      <c r="E212" s="1856"/>
      <c r="F212" s="1856"/>
      <c r="G212" s="1857"/>
      <c r="H212" s="1857"/>
      <c r="I212" s="1857"/>
      <c r="J212" s="1857"/>
      <c r="K212" s="1858"/>
      <c r="L212" s="1858"/>
      <c r="M212" s="1858"/>
      <c r="N212" s="1858"/>
      <c r="O212" s="1859"/>
      <c r="P212" s="1860"/>
      <c r="Q212" s="1858"/>
      <c r="R212" s="1859"/>
      <c r="S212" s="1896"/>
      <c r="T212" s="1866"/>
      <c r="U212" s="1858"/>
      <c r="V212" s="1858"/>
      <c r="W212" s="1861"/>
    </row>
    <row r="213" spans="1:23">
      <c r="A213" s="1855">
        <v>208</v>
      </c>
      <c r="B213" s="2834"/>
      <c r="C213" s="2829"/>
      <c r="D213" s="2809"/>
      <c r="E213" s="1856"/>
      <c r="F213" s="1856"/>
      <c r="G213" s="1857"/>
      <c r="H213" s="1857"/>
      <c r="I213" s="1857"/>
      <c r="J213" s="1857"/>
      <c r="K213" s="1858"/>
      <c r="L213" s="1858"/>
      <c r="M213" s="1858"/>
      <c r="N213" s="1858"/>
      <c r="O213" s="1859"/>
      <c r="P213" s="1860"/>
      <c r="Q213" s="1858"/>
      <c r="R213" s="1859"/>
      <c r="S213" s="1896"/>
      <c r="T213" s="1866"/>
      <c r="U213" s="1858"/>
      <c r="V213" s="1858"/>
      <c r="W213" s="1861"/>
    </row>
    <row r="214" spans="1:23" ht="14.25">
      <c r="A214" s="1855">
        <v>209</v>
      </c>
      <c r="B214" s="2834"/>
      <c r="C214" s="2829"/>
      <c r="D214" s="1899" t="s">
        <v>5859</v>
      </c>
      <c r="E214" s="1865"/>
      <c r="F214" s="1865"/>
      <c r="G214" s="1865"/>
      <c r="H214" s="1865"/>
      <c r="I214" s="1865"/>
      <c r="J214" s="1865"/>
      <c r="K214" s="1865"/>
      <c r="L214" s="1865"/>
      <c r="M214" s="1865"/>
      <c r="N214" s="1858">
        <f>SUM(N208:N213)</f>
        <v>0</v>
      </c>
      <c r="O214" s="1858">
        <f>SUM(O208:O213)</f>
        <v>0</v>
      </c>
      <c r="P214" s="1858">
        <f>SUM(P208:P213)</f>
        <v>0</v>
      </c>
      <c r="Q214" s="1865"/>
      <c r="R214" s="1858">
        <f>SUM(R208:R213)</f>
        <v>0</v>
      </c>
      <c r="S214" s="1896"/>
      <c r="T214" s="1866"/>
      <c r="U214" s="1865"/>
      <c r="V214" s="1865"/>
      <c r="W214" s="1874"/>
    </row>
    <row r="215" spans="1:23" ht="16.5" customHeight="1">
      <c r="A215" s="1855">
        <v>210</v>
      </c>
      <c r="B215" s="2834"/>
      <c r="C215" s="2829"/>
      <c r="D215" s="2813" t="s">
        <v>7212</v>
      </c>
      <c r="E215" s="1856"/>
      <c r="F215" s="1856"/>
      <c r="G215" s="1857"/>
      <c r="H215" s="1857"/>
      <c r="I215" s="1857"/>
      <c r="J215" s="1857"/>
      <c r="K215" s="1858"/>
      <c r="L215" s="1858"/>
      <c r="M215" s="1858"/>
      <c r="N215" s="1858"/>
      <c r="O215" s="1859"/>
      <c r="P215" s="1860"/>
      <c r="Q215" s="1858"/>
      <c r="R215" s="1859"/>
      <c r="S215" s="1896"/>
      <c r="T215" s="1866"/>
      <c r="U215" s="1898"/>
      <c r="V215" s="1898"/>
      <c r="W215" s="1861"/>
    </row>
    <row r="216" spans="1:23">
      <c r="A216" s="1855">
        <v>211</v>
      </c>
      <c r="B216" s="2834"/>
      <c r="C216" s="2829"/>
      <c r="D216" s="2809"/>
      <c r="E216" s="1856"/>
      <c r="F216" s="1856"/>
      <c r="G216" s="1857"/>
      <c r="H216" s="1857"/>
      <c r="I216" s="1857"/>
      <c r="J216" s="1857"/>
      <c r="K216" s="1858"/>
      <c r="L216" s="1858"/>
      <c r="M216" s="1858"/>
      <c r="N216" s="1858"/>
      <c r="O216" s="1859"/>
      <c r="P216" s="1860"/>
      <c r="Q216" s="1858"/>
      <c r="R216" s="1859"/>
      <c r="S216" s="1896"/>
      <c r="T216" s="1866"/>
      <c r="U216" s="1858"/>
      <c r="V216" s="1858"/>
      <c r="W216" s="1861"/>
    </row>
    <row r="217" spans="1:23">
      <c r="A217" s="1855">
        <v>212</v>
      </c>
      <c r="B217" s="2834"/>
      <c r="C217" s="2829"/>
      <c r="D217" s="2809"/>
      <c r="E217" s="1856"/>
      <c r="F217" s="1856"/>
      <c r="G217" s="1857"/>
      <c r="H217" s="1857"/>
      <c r="I217" s="1857"/>
      <c r="J217" s="1857"/>
      <c r="K217" s="1858"/>
      <c r="L217" s="1858"/>
      <c r="M217" s="1858"/>
      <c r="N217" s="1858"/>
      <c r="O217" s="1859"/>
      <c r="P217" s="1860"/>
      <c r="Q217" s="1858"/>
      <c r="R217" s="1859"/>
      <c r="S217" s="1896"/>
      <c r="T217" s="1866"/>
      <c r="U217" s="1858"/>
      <c r="V217" s="1858"/>
      <c r="W217" s="1861"/>
    </row>
    <row r="218" spans="1:23">
      <c r="A218" s="1855">
        <v>213</v>
      </c>
      <c r="B218" s="2834"/>
      <c r="C218" s="2829"/>
      <c r="D218" s="2809"/>
      <c r="E218" s="1856"/>
      <c r="F218" s="1856"/>
      <c r="G218" s="1857"/>
      <c r="H218" s="1857"/>
      <c r="I218" s="1857"/>
      <c r="J218" s="1857"/>
      <c r="K218" s="1858"/>
      <c r="L218" s="1858"/>
      <c r="M218" s="1858"/>
      <c r="N218" s="1858"/>
      <c r="O218" s="1859"/>
      <c r="P218" s="1860"/>
      <c r="Q218" s="1858"/>
      <c r="R218" s="1859"/>
      <c r="S218" s="1896"/>
      <c r="T218" s="1866"/>
      <c r="U218" s="1858"/>
      <c r="V218" s="1858"/>
      <c r="W218" s="1861"/>
    </row>
    <row r="219" spans="1:23">
      <c r="A219" s="1855">
        <v>214</v>
      </c>
      <c r="B219" s="2834"/>
      <c r="C219" s="2829"/>
      <c r="D219" s="2809"/>
      <c r="E219" s="1856"/>
      <c r="F219" s="1856"/>
      <c r="G219" s="1857"/>
      <c r="H219" s="1857"/>
      <c r="I219" s="1857"/>
      <c r="J219" s="1857"/>
      <c r="K219" s="1858"/>
      <c r="L219" s="1858"/>
      <c r="M219" s="1858"/>
      <c r="N219" s="1858"/>
      <c r="O219" s="1859"/>
      <c r="P219" s="1860"/>
      <c r="Q219" s="1858"/>
      <c r="R219" s="1859"/>
      <c r="S219" s="1896"/>
      <c r="T219" s="1866"/>
      <c r="U219" s="1858"/>
      <c r="V219" s="1858"/>
      <c r="W219" s="1861"/>
    </row>
    <row r="220" spans="1:23">
      <c r="A220" s="1855">
        <v>215</v>
      </c>
      <c r="B220" s="2834"/>
      <c r="C220" s="2829"/>
      <c r="D220" s="2809"/>
      <c r="E220" s="1856"/>
      <c r="F220" s="1856"/>
      <c r="G220" s="1857"/>
      <c r="H220" s="1857"/>
      <c r="I220" s="1857"/>
      <c r="J220" s="1857"/>
      <c r="K220" s="1858"/>
      <c r="L220" s="1858"/>
      <c r="M220" s="1858"/>
      <c r="N220" s="1858"/>
      <c r="O220" s="1859"/>
      <c r="P220" s="1860"/>
      <c r="Q220" s="1858"/>
      <c r="R220" s="1859"/>
      <c r="S220" s="1896"/>
      <c r="T220" s="1866"/>
      <c r="U220" s="1858"/>
      <c r="V220" s="1858"/>
      <c r="W220" s="1861"/>
    </row>
    <row r="221" spans="1:23" ht="15" thickBot="1">
      <c r="A221" s="1877">
        <v>216</v>
      </c>
      <c r="B221" s="2834"/>
      <c r="C221" s="2829"/>
      <c r="D221" s="1900" t="s">
        <v>5859</v>
      </c>
      <c r="E221" s="1880"/>
      <c r="F221" s="1880"/>
      <c r="G221" s="1880"/>
      <c r="H221" s="1880"/>
      <c r="I221" s="1880"/>
      <c r="J221" s="1880"/>
      <c r="K221" s="1880"/>
      <c r="L221" s="1880"/>
      <c r="M221" s="1880"/>
      <c r="N221" s="1881">
        <f>SUM(N215:N220)</f>
        <v>0</v>
      </c>
      <c r="O221" s="1881">
        <f>SUM(O215:O220)</f>
        <v>0</v>
      </c>
      <c r="P221" s="1881">
        <f>SUM(P215:P220)</f>
        <v>0</v>
      </c>
      <c r="Q221" s="1880"/>
      <c r="R221" s="1881">
        <f>SUM(R215:R220)</f>
        <v>0</v>
      </c>
      <c r="S221" s="1901"/>
      <c r="T221" s="1902"/>
      <c r="U221" s="1880"/>
      <c r="V221" s="1880"/>
      <c r="W221" s="1882"/>
    </row>
    <row r="222" spans="1:23" ht="15" thickBot="1">
      <c r="A222" s="1883">
        <v>217</v>
      </c>
      <c r="B222" s="2820" t="s">
        <v>7217</v>
      </c>
      <c r="C222" s="2821"/>
      <c r="D222" s="2822"/>
      <c r="E222" s="1884"/>
      <c r="F222" s="1884"/>
      <c r="G222" s="1885"/>
      <c r="H222" s="1885"/>
      <c r="I222" s="1885"/>
      <c r="J222" s="1885"/>
      <c r="K222" s="1886"/>
      <c r="L222" s="1886"/>
      <c r="M222" s="1886"/>
      <c r="N222" s="1903">
        <f>N172+N179+N186+N193+N200+N207+N214+N221</f>
        <v>0</v>
      </c>
      <c r="O222" s="1903">
        <f>O172+O179+O186+O193+O200+O207+O214+O221</f>
        <v>0</v>
      </c>
      <c r="P222" s="1903">
        <f>P172+P179+P186+P193+P200+P207+P214+P221</f>
        <v>0</v>
      </c>
      <c r="Q222" s="1886"/>
      <c r="R222" s="1903">
        <f>R172+R179+R186+R193+R200+R207+R214+R221</f>
        <v>0</v>
      </c>
      <c r="S222" s="1904"/>
      <c r="T222" s="1888"/>
      <c r="U222" s="1886"/>
      <c r="V222" s="1886"/>
      <c r="W222" s="1889"/>
    </row>
    <row r="223" spans="1:23" ht="15" thickBot="1">
      <c r="A223" s="1905">
        <v>218</v>
      </c>
      <c r="B223" s="2837" t="s">
        <v>5860</v>
      </c>
      <c r="C223" s="2838"/>
      <c r="D223" s="2839"/>
      <c r="E223" s="1906"/>
      <c r="F223" s="1906"/>
      <c r="G223" s="1907"/>
      <c r="H223" s="1907"/>
      <c r="I223" s="1907"/>
      <c r="J223" s="1907"/>
      <c r="K223" s="1908"/>
      <c r="L223" s="1908"/>
      <c r="M223" s="1908"/>
      <c r="N223" s="1909">
        <f>N165+N108+N222</f>
        <v>0</v>
      </c>
      <c r="O223" s="1909">
        <f>O165+O108+O222</f>
        <v>0</v>
      </c>
      <c r="P223" s="1909">
        <f>P165+P108+P222</f>
        <v>0</v>
      </c>
      <c r="Q223" s="1908"/>
      <c r="R223" s="1909">
        <f>R165+R108+R222</f>
        <v>0</v>
      </c>
      <c r="S223" s="1910"/>
      <c r="T223" s="1911"/>
      <c r="U223" s="1908"/>
      <c r="V223" s="1908"/>
      <c r="W223" s="1912"/>
    </row>
    <row r="224" spans="1:23">
      <c r="B224" s="1913"/>
      <c r="C224" s="1914"/>
      <c r="D224" s="1914"/>
      <c r="E224" s="1915"/>
      <c r="F224" s="1915"/>
      <c r="G224" s="1915"/>
      <c r="H224" s="1915"/>
      <c r="I224" s="1915"/>
      <c r="J224" s="1915"/>
      <c r="K224" s="1915"/>
      <c r="L224" s="1915"/>
      <c r="M224" s="1915"/>
      <c r="N224" s="1915"/>
      <c r="O224" s="1915"/>
      <c r="P224" s="1915"/>
      <c r="Q224" s="1915"/>
      <c r="R224" s="1915"/>
      <c r="S224" s="1915"/>
      <c r="T224" s="1916"/>
      <c r="U224" s="1916"/>
      <c r="V224" s="1722"/>
    </row>
    <row r="225" spans="1:22" ht="14.25">
      <c r="A225" s="1917" t="s">
        <v>7108</v>
      </c>
      <c r="B225" s="1913"/>
      <c r="C225" s="1914"/>
      <c r="D225" s="1914"/>
      <c r="E225" s="1915"/>
      <c r="F225" s="1915"/>
      <c r="G225" s="1915"/>
      <c r="H225" s="1915"/>
      <c r="I225" s="1915"/>
      <c r="J225" s="1915"/>
      <c r="K225" s="1915"/>
      <c r="L225" s="1915"/>
      <c r="M225" s="1915"/>
      <c r="N225" s="1915"/>
      <c r="O225" s="1915"/>
      <c r="P225" s="1915"/>
      <c r="Q225" s="1915"/>
      <c r="R225" s="1915"/>
      <c r="S225" s="1915"/>
      <c r="T225" s="1916"/>
      <c r="U225" s="1916"/>
      <c r="V225" s="1722"/>
    </row>
    <row r="226" spans="1:22" ht="14.25">
      <c r="A226" s="1917">
        <v>1</v>
      </c>
      <c r="B226" s="1914" t="s">
        <v>7218</v>
      </c>
      <c r="D226" s="1914"/>
      <c r="E226" s="1915"/>
      <c r="F226" s="1915"/>
      <c r="G226" s="1915"/>
      <c r="H226" s="1915"/>
      <c r="I226" s="1915"/>
      <c r="J226" s="1915"/>
      <c r="K226" s="1915"/>
      <c r="L226" s="1915"/>
      <c r="M226" s="1915"/>
      <c r="N226" s="1915"/>
      <c r="O226" s="1915"/>
      <c r="P226" s="1915"/>
      <c r="Q226" s="1915"/>
      <c r="R226" s="1915"/>
      <c r="S226" s="1915"/>
      <c r="T226" s="1916"/>
      <c r="U226" s="1916"/>
      <c r="V226" s="1722"/>
    </row>
    <row r="227" spans="1:22" ht="14.25">
      <c r="A227" s="1913" t="s">
        <v>491</v>
      </c>
      <c r="B227" s="1914" t="s">
        <v>7219</v>
      </c>
      <c r="D227" s="1914"/>
      <c r="E227" s="1915"/>
      <c r="F227" s="1915"/>
      <c r="G227" s="1915"/>
      <c r="H227" s="1915"/>
      <c r="I227" s="1915"/>
      <c r="J227" s="1915"/>
      <c r="K227" s="1915"/>
      <c r="L227" s="1915"/>
      <c r="M227" s="1915"/>
      <c r="N227" s="1915"/>
      <c r="O227" s="1915"/>
      <c r="P227" s="1915"/>
      <c r="Q227" s="1915"/>
      <c r="R227" s="1915"/>
      <c r="S227" s="1915"/>
      <c r="T227" s="1916"/>
      <c r="U227" s="1916"/>
      <c r="V227" s="1722"/>
    </row>
    <row r="228" spans="1:22" ht="14.25">
      <c r="A228" s="1917">
        <v>3</v>
      </c>
      <c r="B228" s="1722" t="s">
        <v>7220</v>
      </c>
      <c r="D228" s="1722"/>
      <c r="E228" s="1722"/>
      <c r="F228" s="1722"/>
      <c r="G228" s="1722"/>
      <c r="H228" s="1722"/>
      <c r="I228" s="1722"/>
      <c r="J228" s="1722"/>
      <c r="K228" s="1722"/>
      <c r="L228" s="1722"/>
      <c r="M228" s="1722"/>
      <c r="N228" s="1722"/>
    </row>
    <row r="229" spans="1:22" ht="14.25">
      <c r="A229" s="1917">
        <v>4</v>
      </c>
      <c r="B229" s="1722" t="s">
        <v>7221</v>
      </c>
      <c r="D229" s="1722"/>
      <c r="E229" s="1722"/>
      <c r="F229" s="1722"/>
      <c r="G229" s="1722"/>
      <c r="H229" s="1722"/>
      <c r="I229" s="1722"/>
      <c r="J229" s="1722"/>
      <c r="K229" s="1722"/>
      <c r="L229" s="1722"/>
      <c r="M229" s="1722"/>
      <c r="N229" s="1722"/>
    </row>
    <row r="230" spans="1:22" ht="14.25">
      <c r="A230" s="1913" t="s">
        <v>492</v>
      </c>
      <c r="B230" s="1914" t="s">
        <v>7222</v>
      </c>
      <c r="D230" s="1915"/>
      <c r="E230" s="1915"/>
      <c r="F230" s="1915"/>
      <c r="G230" s="1915"/>
      <c r="H230" s="1915"/>
      <c r="I230" s="1915"/>
      <c r="J230" s="1915"/>
      <c r="K230" s="1915"/>
      <c r="L230" s="1915"/>
      <c r="M230" s="1915"/>
      <c r="N230" s="1915"/>
      <c r="O230" s="1915"/>
      <c r="P230" s="1915"/>
      <c r="Q230" s="1915"/>
      <c r="R230" s="1915"/>
      <c r="S230" s="1915"/>
      <c r="T230" s="1916"/>
      <c r="U230" s="1916"/>
      <c r="V230" s="1722"/>
    </row>
    <row r="231" spans="1:22">
      <c r="A231" s="1917"/>
      <c r="B231" s="1913"/>
      <c r="C231" s="1914"/>
      <c r="D231" s="1914"/>
      <c r="E231" s="1915"/>
      <c r="F231" s="1915"/>
      <c r="G231" s="1915"/>
      <c r="H231" s="1915"/>
      <c r="I231" s="1915"/>
      <c r="J231" s="1915"/>
      <c r="K231" s="1915"/>
      <c r="L231" s="1915"/>
      <c r="M231" s="1915"/>
      <c r="N231" s="1915"/>
      <c r="O231" s="1915"/>
      <c r="P231" s="1915"/>
      <c r="Q231" s="1915"/>
      <c r="R231" s="1915"/>
      <c r="S231" s="1915"/>
      <c r="T231" s="1916"/>
      <c r="U231" s="1916"/>
      <c r="V231" s="1722"/>
    </row>
    <row r="232" spans="1:22">
      <c r="A232" s="1917"/>
      <c r="B232" s="1913"/>
      <c r="C232" s="1914"/>
      <c r="D232" s="1914"/>
      <c r="E232" s="1915"/>
      <c r="F232" s="1915"/>
      <c r="G232" s="1915"/>
      <c r="H232" s="1915"/>
      <c r="I232" s="1915"/>
      <c r="J232" s="1915"/>
      <c r="K232" s="1915"/>
      <c r="L232" s="1915"/>
      <c r="M232" s="1915"/>
      <c r="N232" s="1915"/>
      <c r="O232" s="1915"/>
      <c r="P232" s="1915"/>
      <c r="Q232" s="1915"/>
      <c r="R232" s="1915"/>
      <c r="S232" s="1915"/>
      <c r="T232" s="1918"/>
      <c r="U232" s="1918"/>
      <c r="V232" s="1722"/>
    </row>
    <row r="233" spans="1:22">
      <c r="A233" s="1913"/>
      <c r="B233" s="1913"/>
      <c r="C233" s="80"/>
      <c r="D233" s="80"/>
      <c r="E233" s="1915"/>
      <c r="F233" s="1915"/>
      <c r="G233" s="1915"/>
      <c r="H233" s="1915"/>
      <c r="I233" s="1915"/>
      <c r="J233" s="1915"/>
      <c r="K233" s="1915"/>
      <c r="L233" s="1915"/>
      <c r="M233" s="1915"/>
      <c r="N233" s="1915"/>
      <c r="O233" s="1915"/>
      <c r="P233" s="1915"/>
      <c r="Q233" s="1915"/>
      <c r="R233" s="1915"/>
      <c r="S233" s="1915"/>
      <c r="T233" s="1918"/>
      <c r="U233" s="1918"/>
      <c r="V233" s="1722"/>
    </row>
    <row r="234" spans="1:22">
      <c r="A234" s="1917"/>
      <c r="B234" s="1913"/>
      <c r="C234" s="1914"/>
      <c r="D234" s="1914"/>
      <c r="E234" s="1915"/>
      <c r="F234" s="1915"/>
      <c r="G234" s="1915"/>
      <c r="H234" s="1915"/>
      <c r="I234" s="1915"/>
      <c r="J234" s="1915"/>
      <c r="K234" s="1915"/>
      <c r="L234" s="1915"/>
      <c r="M234" s="1915"/>
      <c r="N234" s="1915"/>
      <c r="O234" s="1915"/>
      <c r="P234" s="1915"/>
      <c r="Q234" s="1915"/>
      <c r="R234" s="1915"/>
      <c r="S234" s="1915"/>
      <c r="T234" s="1918"/>
      <c r="U234" s="1918"/>
      <c r="V234" s="1722"/>
    </row>
    <row r="235" spans="1:22">
      <c r="A235" s="1917"/>
      <c r="B235" s="1913"/>
      <c r="C235" s="1914"/>
      <c r="D235" s="1914"/>
      <c r="E235" s="1915"/>
      <c r="F235" s="1915"/>
      <c r="G235" s="1915"/>
      <c r="H235" s="1915"/>
      <c r="I235" s="1915"/>
      <c r="J235" s="1915"/>
      <c r="K235" s="1915"/>
      <c r="L235" s="1915"/>
      <c r="M235" s="1915"/>
      <c r="N235" s="1915"/>
      <c r="O235" s="1915"/>
      <c r="P235" s="1915"/>
      <c r="Q235" s="1915"/>
      <c r="R235" s="1915"/>
      <c r="S235" s="1915"/>
      <c r="T235" s="1916"/>
      <c r="U235" s="1916"/>
      <c r="V235" s="1722"/>
    </row>
    <row r="236" spans="1:22">
      <c r="A236" s="1913"/>
      <c r="B236" s="1913"/>
      <c r="C236" s="1915"/>
      <c r="D236" s="1914"/>
      <c r="E236" s="1915"/>
      <c r="F236" s="1915"/>
      <c r="G236" s="1915"/>
      <c r="H236" s="1915"/>
      <c r="I236" s="1915"/>
      <c r="J236" s="1915"/>
      <c r="K236" s="1915"/>
      <c r="L236" s="1915"/>
      <c r="M236" s="1915"/>
      <c r="N236" s="1915"/>
      <c r="O236" s="1915"/>
      <c r="P236" s="1915"/>
      <c r="Q236" s="1915"/>
      <c r="R236" s="1915"/>
      <c r="S236" s="1915"/>
      <c r="T236" s="1916"/>
      <c r="U236" s="1916"/>
      <c r="V236" s="1722"/>
    </row>
    <row r="237" spans="1:22">
      <c r="A237" s="1917"/>
      <c r="B237" s="1913"/>
      <c r="C237" s="1914"/>
      <c r="D237" s="1914"/>
      <c r="E237" s="1915"/>
      <c r="F237" s="1915"/>
      <c r="G237" s="1915"/>
      <c r="H237" s="1915"/>
      <c r="I237" s="1915"/>
      <c r="J237" s="1915"/>
      <c r="K237" s="1915"/>
      <c r="L237" s="1915"/>
      <c r="M237" s="1915"/>
      <c r="N237" s="1915"/>
      <c r="O237" s="1915"/>
      <c r="P237" s="1915"/>
      <c r="Q237" s="1915"/>
      <c r="R237" s="1915"/>
      <c r="S237" s="1915"/>
      <c r="T237" s="1916"/>
      <c r="U237" s="1916"/>
      <c r="V237" s="1722"/>
    </row>
    <row r="238" spans="1:22">
      <c r="A238" s="1917"/>
      <c r="B238" s="1913"/>
      <c r="C238" s="1914"/>
      <c r="D238" s="1914"/>
      <c r="E238" s="1915"/>
      <c r="F238" s="1915"/>
      <c r="G238" s="1915"/>
      <c r="H238" s="1915"/>
      <c r="I238" s="1915"/>
      <c r="J238" s="1915"/>
      <c r="K238" s="1915"/>
      <c r="L238" s="1915"/>
      <c r="M238" s="1915"/>
      <c r="N238" s="1915"/>
      <c r="O238" s="1915"/>
      <c r="P238" s="1915"/>
      <c r="Q238" s="1915"/>
      <c r="R238" s="1915"/>
      <c r="S238" s="1915"/>
      <c r="T238" s="1916"/>
      <c r="U238" s="1916"/>
      <c r="V238" s="1722"/>
    </row>
    <row r="239" spans="1:22">
      <c r="A239" s="1913"/>
      <c r="B239" s="1913"/>
      <c r="C239" s="1915"/>
      <c r="D239" s="1915"/>
      <c r="E239" s="1915"/>
      <c r="F239" s="1915"/>
      <c r="G239" s="1915"/>
      <c r="H239" s="1915"/>
      <c r="I239" s="1915"/>
      <c r="J239" s="1915"/>
      <c r="K239" s="1915"/>
      <c r="L239" s="1915"/>
      <c r="M239" s="1915"/>
      <c r="N239" s="1915"/>
      <c r="O239" s="1915"/>
      <c r="P239" s="1915"/>
      <c r="Q239" s="1915"/>
      <c r="R239" s="1915"/>
      <c r="S239" s="1915"/>
    </row>
    <row r="240" spans="1:22">
      <c r="A240" s="1917"/>
      <c r="B240" s="1913"/>
      <c r="E240" s="1915"/>
      <c r="F240" s="1915"/>
      <c r="G240" s="1915"/>
      <c r="H240" s="1915"/>
      <c r="I240" s="1915"/>
      <c r="J240" s="1915"/>
      <c r="K240" s="1915"/>
      <c r="L240" s="1915"/>
      <c r="M240" s="1915"/>
      <c r="N240" s="1915"/>
      <c r="O240" s="1915"/>
      <c r="P240" s="1915"/>
      <c r="Q240" s="1915"/>
      <c r="R240" s="1915"/>
      <c r="S240" s="1915"/>
    </row>
    <row r="241" spans="1:19">
      <c r="A241" s="1917"/>
      <c r="B241" s="1913"/>
      <c r="C241" s="1915"/>
      <c r="D241" s="1915"/>
      <c r="E241" s="1919"/>
      <c r="F241" s="1919"/>
      <c r="G241" s="1919"/>
      <c r="H241" s="1919"/>
      <c r="I241" s="1919"/>
      <c r="J241" s="1919"/>
      <c r="K241" s="1919"/>
      <c r="L241" s="1919"/>
      <c r="M241" s="1919"/>
      <c r="N241" s="1919"/>
      <c r="O241" s="1919"/>
      <c r="P241" s="1915"/>
      <c r="Q241" s="1919"/>
      <c r="R241" s="1919"/>
      <c r="S241" s="1919"/>
    </row>
    <row r="242" spans="1:19">
      <c r="A242" s="1913"/>
      <c r="B242" s="1913"/>
      <c r="C242" s="1914"/>
      <c r="D242" s="1914"/>
      <c r="E242" s="1919"/>
      <c r="F242" s="1919"/>
      <c r="G242" s="1919"/>
      <c r="H242" s="1919"/>
      <c r="I242" s="1919"/>
      <c r="J242" s="1919"/>
      <c r="K242" s="1919"/>
      <c r="L242" s="1919"/>
      <c r="M242" s="1919"/>
      <c r="N242" s="1919"/>
      <c r="O242" s="1919"/>
      <c r="P242" s="1915"/>
      <c r="Q242" s="1919"/>
      <c r="R242" s="1919"/>
      <c r="S242" s="1919"/>
    </row>
    <row r="243" spans="1:19">
      <c r="A243" s="1917"/>
      <c r="B243" s="1913"/>
      <c r="C243" s="1915"/>
      <c r="D243" s="1915"/>
      <c r="E243" s="1918"/>
      <c r="F243" s="1920"/>
      <c r="G243" s="1918"/>
      <c r="H243" s="1918"/>
      <c r="I243" s="1918"/>
      <c r="J243" s="1918"/>
      <c r="K243" s="1918"/>
      <c r="L243" s="1918"/>
      <c r="M243" s="1918"/>
      <c r="N243" s="1918"/>
      <c r="O243" s="1918"/>
      <c r="P243" s="1919"/>
      <c r="Q243" s="1918"/>
      <c r="R243" s="1918"/>
      <c r="S243" s="1918"/>
    </row>
    <row r="244" spans="1:19">
      <c r="A244" s="1913"/>
      <c r="B244" s="1913"/>
      <c r="C244" s="1915"/>
      <c r="D244" s="1915"/>
      <c r="E244" s="1918"/>
      <c r="F244" s="1920"/>
      <c r="G244" s="1918"/>
      <c r="H244" s="1918"/>
      <c r="I244" s="1918"/>
      <c r="J244" s="1918"/>
      <c r="K244" s="1918"/>
      <c r="L244" s="1918"/>
      <c r="M244" s="1918"/>
      <c r="N244" s="1918"/>
      <c r="O244" s="1918"/>
      <c r="P244" s="1916"/>
      <c r="Q244" s="1918"/>
      <c r="R244" s="1918"/>
      <c r="S244" s="1918"/>
    </row>
    <row r="245" spans="1:19">
      <c r="A245" s="1913"/>
      <c r="B245" s="1913"/>
      <c r="C245" s="1915"/>
      <c r="D245" s="1915"/>
      <c r="E245" s="1918"/>
      <c r="F245" s="1920"/>
      <c r="G245" s="1918"/>
      <c r="H245" s="1918"/>
      <c r="I245" s="1918"/>
      <c r="J245" s="1918"/>
      <c r="K245" s="1918"/>
      <c r="L245" s="1918"/>
      <c r="M245" s="1918"/>
      <c r="N245" s="1918"/>
      <c r="O245" s="1918"/>
      <c r="P245" s="1918"/>
      <c r="Q245" s="1918"/>
      <c r="R245" s="1918"/>
      <c r="S245" s="1918"/>
    </row>
    <row r="246" spans="1:19">
      <c r="A246" s="1913"/>
      <c r="B246" s="1913"/>
      <c r="C246" s="1915"/>
      <c r="D246" s="1915"/>
      <c r="E246" s="1722"/>
      <c r="F246" s="1921"/>
      <c r="G246" s="1722"/>
      <c r="H246" s="1722"/>
      <c r="I246" s="1722"/>
      <c r="J246" s="1722"/>
      <c r="K246" s="1722"/>
      <c r="L246" s="1722"/>
      <c r="M246" s="1722"/>
      <c r="N246" s="1722"/>
      <c r="O246" s="1722"/>
      <c r="P246" s="1918"/>
      <c r="Q246" s="1722"/>
      <c r="R246" s="1722"/>
      <c r="S246" s="1722"/>
    </row>
    <row r="247" spans="1:19">
      <c r="A247" s="1913"/>
      <c r="B247" s="1913"/>
      <c r="C247" s="1915"/>
      <c r="D247" s="1915"/>
      <c r="F247" s="1922"/>
      <c r="P247" s="1918"/>
    </row>
  </sheetData>
  <mergeCells count="62">
    <mergeCell ref="B223:D223"/>
    <mergeCell ref="D194:D199"/>
    <mergeCell ref="C201:C221"/>
    <mergeCell ref="D201:D206"/>
    <mergeCell ref="D208:D213"/>
    <mergeCell ref="D215:D220"/>
    <mergeCell ref="B222:D222"/>
    <mergeCell ref="B165:D165"/>
    <mergeCell ref="B166:B221"/>
    <mergeCell ref="C166:C179"/>
    <mergeCell ref="D166:D171"/>
    <mergeCell ref="D173:D178"/>
    <mergeCell ref="C180:C200"/>
    <mergeCell ref="D180:D185"/>
    <mergeCell ref="D187:D192"/>
    <mergeCell ref="D94:D99"/>
    <mergeCell ref="D101:D106"/>
    <mergeCell ref="D123:D128"/>
    <mergeCell ref="D130:D135"/>
    <mergeCell ref="D137:D142"/>
    <mergeCell ref="B109:B164"/>
    <mergeCell ref="C109:C122"/>
    <mergeCell ref="D109:D114"/>
    <mergeCell ref="D116:D121"/>
    <mergeCell ref="C123:C143"/>
    <mergeCell ref="C144:C164"/>
    <mergeCell ref="D144:D149"/>
    <mergeCell ref="D151:D156"/>
    <mergeCell ref="D158:D163"/>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V3:V4"/>
    <mergeCell ref="W3:W4"/>
    <mergeCell ref="L3:L4"/>
    <mergeCell ref="M3:M4"/>
    <mergeCell ref="N3:N4"/>
    <mergeCell ref="O3:O4"/>
    <mergeCell ref="P3:P4"/>
    <mergeCell ref="Q3:Q4"/>
    <mergeCell ref="U3:U4"/>
    <mergeCell ref="R3:R4"/>
    <mergeCell ref="S3:S4"/>
    <mergeCell ref="T3:T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6" fitToHeight="0" orientation="portrait"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80" zoomScaleNormal="80" workbookViewId="0">
      <pane xSplit="3" ySplit="5" topLeftCell="D22" activePane="bottomRight" state="frozen"/>
      <selection activeCell="A125" sqref="A1:XFD1048576"/>
      <selection pane="topRight" activeCell="A125" sqref="A1:XFD1048576"/>
      <selection pane="bottomLeft" activeCell="A125" sqref="A1:XFD1048576"/>
      <selection pane="bottomRight" activeCell="G39" sqref="G39"/>
    </sheetView>
  </sheetViews>
  <sheetFormatPr defaultColWidth="9" defaultRowHeight="15.75"/>
  <cols>
    <col min="1" max="1" width="5.125" style="1689" customWidth="1"/>
    <col min="2" max="2" width="16.5" style="1689" customWidth="1"/>
    <col min="3" max="3" width="22.375" style="1689" customWidth="1"/>
    <col min="4" max="4" width="12.25" style="1689" bestFit="1" customWidth="1"/>
    <col min="5" max="5" width="13.5" style="1689" customWidth="1"/>
    <col min="6" max="6" width="10.5" style="1689" customWidth="1"/>
    <col min="7" max="7" width="13.375" style="1689" customWidth="1"/>
    <col min="8" max="8" width="14" style="1689" customWidth="1"/>
    <col min="9" max="9" width="11.625" style="1689" customWidth="1"/>
    <col min="10" max="10" width="12.625" style="1689" customWidth="1"/>
    <col min="11" max="11" width="14.125" style="1689" customWidth="1"/>
    <col min="12" max="12" width="12.875" style="1689" customWidth="1"/>
    <col min="13" max="16384" width="9" style="1689"/>
  </cols>
  <sheetData>
    <row r="1" spans="1:12">
      <c r="A1" s="215" t="str">
        <f>表03!A1</f>
        <v xml:space="preserve"> 保險股份有限公司    年度(月)報表</v>
      </c>
      <c r="B1" s="77"/>
      <c r="C1" s="77"/>
      <c r="D1" s="77"/>
      <c r="E1" s="77"/>
      <c r="F1" s="77"/>
      <c r="G1" s="77"/>
      <c r="H1" s="77"/>
      <c r="I1" s="77"/>
      <c r="J1" s="77"/>
      <c r="K1" s="77"/>
      <c r="L1" s="77"/>
    </row>
    <row r="2" spans="1:12" ht="16.5" thickBot="1">
      <c r="A2" s="1690" t="s">
        <v>7142</v>
      </c>
      <c r="B2" s="1690"/>
      <c r="C2" s="77"/>
      <c r="D2" s="77"/>
      <c r="E2" s="77"/>
      <c r="F2" s="77"/>
      <c r="G2" s="77"/>
      <c r="H2" s="77"/>
      <c r="I2" s="77"/>
      <c r="J2" s="77" t="s">
        <v>7121</v>
      </c>
      <c r="K2" s="77"/>
      <c r="L2" s="77"/>
    </row>
    <row r="3" spans="1:12" ht="16.5" customHeight="1">
      <c r="A3" s="2849" t="s">
        <v>5990</v>
      </c>
      <c r="B3" s="2851" t="s">
        <v>7143</v>
      </c>
      <c r="C3" s="2852"/>
      <c r="D3" s="2841" t="s">
        <v>7144</v>
      </c>
      <c r="E3" s="2853"/>
      <c r="F3" s="2853"/>
      <c r="G3" s="2854" t="s">
        <v>7145</v>
      </c>
      <c r="H3" s="2853"/>
      <c r="I3" s="2855"/>
      <c r="J3" s="2841" t="s">
        <v>7146</v>
      </c>
      <c r="K3" s="2841"/>
      <c r="L3" s="2842"/>
    </row>
    <row r="4" spans="1:12" ht="28.5">
      <c r="A4" s="2850"/>
      <c r="B4" s="2739"/>
      <c r="C4" s="2740"/>
      <c r="D4" s="1738" t="s">
        <v>7147</v>
      </c>
      <c r="E4" s="590" t="s">
        <v>7127</v>
      </c>
      <c r="F4" s="1739" t="s">
        <v>7128</v>
      </c>
      <c r="G4" s="1740" t="s">
        <v>7126</v>
      </c>
      <c r="H4" s="1741" t="s">
        <v>7127</v>
      </c>
      <c r="I4" s="1742" t="s">
        <v>7128</v>
      </c>
      <c r="J4" s="1740" t="s">
        <v>7126</v>
      </c>
      <c r="K4" s="1741" t="s">
        <v>7127</v>
      </c>
      <c r="L4" s="1742" t="s">
        <v>7128</v>
      </c>
    </row>
    <row r="5" spans="1:12" ht="17.25" thickBot="1">
      <c r="A5" s="2850"/>
      <c r="B5" s="2843" t="s">
        <v>66</v>
      </c>
      <c r="C5" s="2844"/>
      <c r="D5" s="1743" t="s">
        <v>187</v>
      </c>
      <c r="E5" s="1744" t="s">
        <v>307</v>
      </c>
      <c r="F5" s="1745" t="s">
        <v>69</v>
      </c>
      <c r="G5" s="1746" t="s">
        <v>70</v>
      </c>
      <c r="H5" s="1744" t="s">
        <v>71</v>
      </c>
      <c r="I5" s="1745" t="s">
        <v>72</v>
      </c>
      <c r="J5" s="1746" t="s">
        <v>73</v>
      </c>
      <c r="K5" s="1744" t="s">
        <v>74</v>
      </c>
      <c r="L5" s="1745" t="s">
        <v>75</v>
      </c>
    </row>
    <row r="6" spans="1:12">
      <c r="A6" s="1698">
        <v>1</v>
      </c>
      <c r="B6" s="2845" t="s">
        <v>7148</v>
      </c>
      <c r="C6" s="1747" t="s">
        <v>7130</v>
      </c>
      <c r="D6" s="1748"/>
      <c r="E6" s="1749"/>
      <c r="F6" s="1750"/>
      <c r="G6" s="1751">
        <f>'表16-1-1'!N18</f>
        <v>0</v>
      </c>
      <c r="H6" s="1752">
        <f>'表16-1-1'!O18</f>
        <v>0</v>
      </c>
      <c r="I6" s="1753">
        <f>'表16-1-1'!P18</f>
        <v>0</v>
      </c>
      <c r="J6" s="1751">
        <f>'表16-1-1'!N31</f>
        <v>0</v>
      </c>
      <c r="K6" s="1752">
        <f>'表16-1-1'!O31</f>
        <v>0</v>
      </c>
      <c r="L6" s="1753">
        <f>'表16-1-1'!P31</f>
        <v>0</v>
      </c>
    </row>
    <row r="7" spans="1:12">
      <c r="A7" s="1705">
        <v>2</v>
      </c>
      <c r="B7" s="2846"/>
      <c r="C7" s="1706" t="s">
        <v>7140</v>
      </c>
      <c r="D7" s="1754"/>
      <c r="E7" s="1755"/>
      <c r="F7" s="1756"/>
      <c r="G7" s="1757">
        <f>'表16-1-2'!M20</f>
        <v>0</v>
      </c>
      <c r="H7" s="1758"/>
      <c r="I7" s="1759">
        <f>'表16-1-2'!N20</f>
        <v>0</v>
      </c>
      <c r="J7" s="1757">
        <f>'表16-1-2'!M27</f>
        <v>0</v>
      </c>
      <c r="K7" s="1758"/>
      <c r="L7" s="1759">
        <f>'表16-1-2'!N27</f>
        <v>0</v>
      </c>
    </row>
    <row r="8" spans="1:12">
      <c r="A8" s="1705">
        <v>3</v>
      </c>
      <c r="B8" s="2847"/>
      <c r="C8" s="1706" t="s">
        <v>7141</v>
      </c>
      <c r="D8" s="1754"/>
      <c r="E8" s="1755"/>
      <c r="F8" s="1756"/>
      <c r="G8" s="1757">
        <f>'表16-1-3'!N18</f>
        <v>0</v>
      </c>
      <c r="H8" s="1760">
        <f>'表16-1-3'!O18</f>
        <v>0</v>
      </c>
      <c r="I8" s="1759">
        <f>'表16-1-3'!P18</f>
        <v>0</v>
      </c>
      <c r="J8" s="1757">
        <f>'表16-1-3'!N31</f>
        <v>0</v>
      </c>
      <c r="K8" s="1760">
        <f>'表16-1-3'!O31</f>
        <v>0</v>
      </c>
      <c r="L8" s="1759">
        <f>'表16-1-3'!P31</f>
        <v>0</v>
      </c>
    </row>
    <row r="9" spans="1:12">
      <c r="A9" s="1705">
        <v>4</v>
      </c>
      <c r="B9" s="2847"/>
      <c r="C9" s="1706" t="s">
        <v>7131</v>
      </c>
      <c r="D9" s="1754"/>
      <c r="E9" s="1755"/>
      <c r="F9" s="1756"/>
      <c r="G9" s="1757">
        <f>'表16-1-4'!N18</f>
        <v>0</v>
      </c>
      <c r="H9" s="1760">
        <f>'表16-1-4'!O18</f>
        <v>0</v>
      </c>
      <c r="I9" s="1759">
        <f>'表16-1-4'!P18</f>
        <v>0</v>
      </c>
      <c r="J9" s="1757">
        <f>'表16-1-4'!N31</f>
        <v>0</v>
      </c>
      <c r="K9" s="1760">
        <f>'表16-1-4'!O31</f>
        <v>0</v>
      </c>
      <c r="L9" s="1759">
        <f>'表16-1-4'!P31</f>
        <v>0</v>
      </c>
    </row>
    <row r="10" spans="1:12">
      <c r="A10" s="1705">
        <v>5</v>
      </c>
      <c r="B10" s="2847"/>
      <c r="C10" s="1706" t="s">
        <v>7149</v>
      </c>
      <c r="D10" s="1754"/>
      <c r="E10" s="1755"/>
      <c r="F10" s="1756"/>
      <c r="G10" s="1757">
        <f>'表16-1-5'!N18</f>
        <v>0</v>
      </c>
      <c r="H10" s="1760">
        <f>'表16-1-5'!O18</f>
        <v>0</v>
      </c>
      <c r="I10" s="1759">
        <f>'表16-1-5'!P18</f>
        <v>0</v>
      </c>
      <c r="J10" s="1757">
        <f>'表16-1-5'!N31</f>
        <v>0</v>
      </c>
      <c r="K10" s="1760">
        <f>'表16-1-5'!O31</f>
        <v>0</v>
      </c>
      <c r="L10" s="1759">
        <f>'表16-1-5'!P31</f>
        <v>0</v>
      </c>
    </row>
    <row r="11" spans="1:12" ht="16.5" thickBot="1">
      <c r="A11" s="1711">
        <v>6</v>
      </c>
      <c r="B11" s="2848"/>
      <c r="C11" s="1712" t="s">
        <v>7150</v>
      </c>
      <c r="D11" s="1761"/>
      <c r="E11" s="1762"/>
      <c r="F11" s="1763"/>
      <c r="G11" s="1764">
        <f t="shared" ref="G11:L11" si="0">SUM(G6:G10)</f>
        <v>0</v>
      </c>
      <c r="H11" s="1765">
        <f t="shared" si="0"/>
        <v>0</v>
      </c>
      <c r="I11" s="1766">
        <f t="shared" si="0"/>
        <v>0</v>
      </c>
      <c r="J11" s="1764">
        <f t="shared" si="0"/>
        <v>0</v>
      </c>
      <c r="K11" s="1765">
        <f t="shared" si="0"/>
        <v>0</v>
      </c>
      <c r="L11" s="1766">
        <f t="shared" si="0"/>
        <v>0</v>
      </c>
    </row>
    <row r="12" spans="1:12" ht="16.5">
      <c r="A12" s="1698">
        <f>A11+1</f>
        <v>7</v>
      </c>
      <c r="B12" s="2858" t="s">
        <v>7151</v>
      </c>
      <c r="C12" s="49" t="s">
        <v>7130</v>
      </c>
      <c r="D12" s="1767"/>
      <c r="E12" s="1749"/>
      <c r="F12" s="1750"/>
      <c r="G12" s="1751">
        <f>'表16-1-1'!N42</f>
        <v>0</v>
      </c>
      <c r="H12" s="1752">
        <f>'表16-1-1'!O42</f>
        <v>0</v>
      </c>
      <c r="I12" s="1753">
        <f>'表16-1-1'!P42</f>
        <v>0</v>
      </c>
      <c r="J12" s="1751">
        <f>'表16-1-1'!N53</f>
        <v>0</v>
      </c>
      <c r="K12" s="1752">
        <f>'表16-1-1'!O53</f>
        <v>0</v>
      </c>
      <c r="L12" s="1753">
        <f>'表16-1-1'!P53</f>
        <v>0</v>
      </c>
    </row>
    <row r="13" spans="1:12">
      <c r="A13" s="1705">
        <f t="shared" ref="A13:A39" si="1">A12+1</f>
        <v>8</v>
      </c>
      <c r="B13" s="2859"/>
      <c r="C13" s="1706" t="s">
        <v>7140</v>
      </c>
      <c r="D13" s="1754"/>
      <c r="E13" s="1755"/>
      <c r="F13" s="1756"/>
      <c r="G13" s="1757">
        <f>'表16-1-2'!M38</f>
        <v>0</v>
      </c>
      <c r="H13" s="1758"/>
      <c r="I13" s="1759">
        <f>'表16-1-2'!N38</f>
        <v>0</v>
      </c>
      <c r="J13" s="1757">
        <f>'表16-1-2'!M49</f>
        <v>0</v>
      </c>
      <c r="K13" s="1758"/>
      <c r="L13" s="1759">
        <f>'表16-1-2'!N49</f>
        <v>0</v>
      </c>
    </row>
    <row r="14" spans="1:12">
      <c r="A14" s="1705">
        <f t="shared" si="1"/>
        <v>9</v>
      </c>
      <c r="B14" s="2859"/>
      <c r="C14" s="1706" t="s">
        <v>7141</v>
      </c>
      <c r="D14" s="1754"/>
      <c r="E14" s="1755"/>
      <c r="F14" s="1756"/>
      <c r="G14" s="1757">
        <f>'表16-1-3'!N42</f>
        <v>0</v>
      </c>
      <c r="H14" s="1760">
        <f>'表16-1-3'!O42</f>
        <v>0</v>
      </c>
      <c r="I14" s="1759">
        <f>'表16-1-3'!P42</f>
        <v>0</v>
      </c>
      <c r="J14" s="1757">
        <f>'表16-1-3'!N53</f>
        <v>0</v>
      </c>
      <c r="K14" s="1760">
        <f>'表16-1-3'!O53</f>
        <v>0</v>
      </c>
      <c r="L14" s="1759">
        <f>'表16-1-3'!P53</f>
        <v>0</v>
      </c>
    </row>
    <row r="15" spans="1:12">
      <c r="A15" s="1705">
        <f t="shared" si="1"/>
        <v>10</v>
      </c>
      <c r="B15" s="2859"/>
      <c r="C15" s="1706" t="s">
        <v>7131</v>
      </c>
      <c r="D15" s="1754"/>
      <c r="E15" s="1755"/>
      <c r="F15" s="1756"/>
      <c r="G15" s="1757">
        <f>'表16-1-4'!N42</f>
        <v>0</v>
      </c>
      <c r="H15" s="1760">
        <f>'表16-1-4'!O42</f>
        <v>0</v>
      </c>
      <c r="I15" s="1759">
        <f>'表16-1-4'!P42</f>
        <v>0</v>
      </c>
      <c r="J15" s="1757">
        <f>'表16-1-4'!N53</f>
        <v>0</v>
      </c>
      <c r="K15" s="1760">
        <f>'表16-1-4'!O53</f>
        <v>0</v>
      </c>
      <c r="L15" s="1759">
        <f>'表16-1-4'!P53</f>
        <v>0</v>
      </c>
    </row>
    <row r="16" spans="1:12">
      <c r="A16" s="1705">
        <f t="shared" si="1"/>
        <v>11</v>
      </c>
      <c r="B16" s="2859"/>
      <c r="C16" s="1706" t="s">
        <v>7149</v>
      </c>
      <c r="D16" s="1754"/>
      <c r="E16" s="1755"/>
      <c r="F16" s="1756"/>
      <c r="G16" s="1757">
        <f>'表16-1-5'!N42</f>
        <v>0</v>
      </c>
      <c r="H16" s="1760">
        <f>'表16-1-5'!O42</f>
        <v>0</v>
      </c>
      <c r="I16" s="1759">
        <f>'表16-1-5'!P42</f>
        <v>0</v>
      </c>
      <c r="J16" s="1757">
        <f>'表16-1-5'!N53</f>
        <v>0</v>
      </c>
      <c r="K16" s="1760">
        <f>'表16-1-5'!O53</f>
        <v>0</v>
      </c>
      <c r="L16" s="1759">
        <f>'表16-1-5'!P53</f>
        <v>0</v>
      </c>
    </row>
    <row r="17" spans="1:12">
      <c r="A17" s="1705">
        <f t="shared" si="1"/>
        <v>12</v>
      </c>
      <c r="B17" s="2860"/>
      <c r="C17" s="1768" t="s">
        <v>7152</v>
      </c>
      <c r="D17" s="1769"/>
      <c r="E17" s="1770"/>
      <c r="F17" s="1771"/>
      <c r="G17" s="1772">
        <f t="shared" ref="G17:L17" si="2">SUM(G12:G16)</f>
        <v>0</v>
      </c>
      <c r="H17" s="1773">
        <f t="shared" si="2"/>
        <v>0</v>
      </c>
      <c r="I17" s="1774">
        <f t="shared" si="2"/>
        <v>0</v>
      </c>
      <c r="J17" s="1772">
        <f t="shared" si="2"/>
        <v>0</v>
      </c>
      <c r="K17" s="1773">
        <f t="shared" si="2"/>
        <v>0</v>
      </c>
      <c r="L17" s="1774">
        <f t="shared" si="2"/>
        <v>0</v>
      </c>
    </row>
    <row r="18" spans="1:12" ht="16.5" customHeight="1" thickBot="1">
      <c r="A18" s="1775">
        <f t="shared" si="1"/>
        <v>13</v>
      </c>
      <c r="B18" s="2861" t="s">
        <v>7153</v>
      </c>
      <c r="C18" s="2844"/>
      <c r="D18" s="1761"/>
      <c r="E18" s="1776"/>
      <c r="F18" s="1763"/>
      <c r="G18" s="1777">
        <f t="shared" ref="G18:L18" si="3">G17+G11</f>
        <v>0</v>
      </c>
      <c r="H18" s="1765">
        <f t="shared" si="3"/>
        <v>0</v>
      </c>
      <c r="I18" s="1766">
        <f t="shared" si="3"/>
        <v>0</v>
      </c>
      <c r="J18" s="1777">
        <f t="shared" si="3"/>
        <v>0</v>
      </c>
      <c r="K18" s="1765">
        <f t="shared" si="3"/>
        <v>0</v>
      </c>
      <c r="L18" s="1766">
        <f t="shared" si="3"/>
        <v>0</v>
      </c>
    </row>
    <row r="19" spans="1:12" ht="16.5" customHeight="1">
      <c r="A19" s="1778">
        <f t="shared" si="1"/>
        <v>14</v>
      </c>
      <c r="B19" s="2808" t="s">
        <v>7154</v>
      </c>
      <c r="C19" s="1779" t="s">
        <v>7155</v>
      </c>
      <c r="D19" s="1780">
        <f>'表16-1-1'!N64</f>
        <v>0</v>
      </c>
      <c r="E19" s="1781">
        <f>'表16-1-1'!O64</f>
        <v>0</v>
      </c>
      <c r="F19" s="1782">
        <f>'表16-1-1'!P64</f>
        <v>0</v>
      </c>
      <c r="G19" s="1767"/>
      <c r="H19" s="1749"/>
      <c r="I19" s="1750"/>
      <c r="J19" s="1783"/>
      <c r="K19" s="1749"/>
      <c r="L19" s="1784"/>
    </row>
    <row r="20" spans="1:12" ht="16.5" customHeight="1">
      <c r="A20" s="1785">
        <f t="shared" si="1"/>
        <v>15</v>
      </c>
      <c r="B20" s="2809"/>
      <c r="C20" s="1786" t="s">
        <v>7156</v>
      </c>
      <c r="D20" s="1787">
        <f>'表16-1-3'!N64</f>
        <v>0</v>
      </c>
      <c r="E20" s="1788">
        <f>'表16-1-3'!O64</f>
        <v>0</v>
      </c>
      <c r="F20" s="1789">
        <f>'表16-1-3'!P64</f>
        <v>0</v>
      </c>
      <c r="G20" s="1754"/>
      <c r="H20" s="1755"/>
      <c r="I20" s="1756"/>
      <c r="J20" s="1790"/>
      <c r="K20" s="1755"/>
      <c r="L20" s="1791"/>
    </row>
    <row r="21" spans="1:12" ht="16.5" customHeight="1">
      <c r="A21" s="1785">
        <f t="shared" si="1"/>
        <v>16</v>
      </c>
      <c r="B21" s="2809"/>
      <c r="C21" s="1786" t="s">
        <v>7157</v>
      </c>
      <c r="D21" s="1787">
        <f>D19+D20</f>
        <v>0</v>
      </c>
      <c r="E21" s="1788">
        <f>E19+E20</f>
        <v>0</v>
      </c>
      <c r="F21" s="1792">
        <f>F19+F20</f>
        <v>0</v>
      </c>
      <c r="G21" s="1754"/>
      <c r="H21" s="1755"/>
      <c r="I21" s="1756"/>
      <c r="J21" s="1790"/>
      <c r="K21" s="1755"/>
      <c r="L21" s="1791"/>
    </row>
    <row r="22" spans="1:12" ht="16.5" customHeight="1">
      <c r="A22" s="1785">
        <f t="shared" si="1"/>
        <v>17</v>
      </c>
      <c r="B22" s="2809"/>
      <c r="C22" s="1793" t="s">
        <v>7155</v>
      </c>
      <c r="D22" s="1787">
        <f>'表16-1-1'!N75</f>
        <v>0</v>
      </c>
      <c r="E22" s="1788">
        <f>'表16-1-1'!O75</f>
        <v>0</v>
      </c>
      <c r="F22" s="1789">
        <f>'表16-1-1'!P75</f>
        <v>0</v>
      </c>
      <c r="G22" s="1754"/>
      <c r="H22" s="1755"/>
      <c r="I22" s="1756"/>
      <c r="J22" s="1790"/>
      <c r="K22" s="1755"/>
      <c r="L22" s="1791"/>
    </row>
    <row r="23" spans="1:12" ht="16.5" customHeight="1">
      <c r="A23" s="1785">
        <f t="shared" si="1"/>
        <v>18</v>
      </c>
      <c r="B23" s="2809"/>
      <c r="C23" s="1786" t="s">
        <v>7156</v>
      </c>
      <c r="D23" s="1787">
        <f>'表16-1-3'!N75</f>
        <v>0</v>
      </c>
      <c r="E23" s="1788">
        <f>'表16-1-3'!O75</f>
        <v>0</v>
      </c>
      <c r="F23" s="1789">
        <f>'表16-1-3'!P75</f>
        <v>0</v>
      </c>
      <c r="G23" s="1754"/>
      <c r="H23" s="1755"/>
      <c r="I23" s="1756"/>
      <c r="J23" s="1790"/>
      <c r="K23" s="1755"/>
      <c r="L23" s="1791"/>
    </row>
    <row r="24" spans="1:12" ht="16.5" customHeight="1">
      <c r="A24" s="1785">
        <f t="shared" si="1"/>
        <v>19</v>
      </c>
      <c r="B24" s="2809"/>
      <c r="C24" s="1794" t="s">
        <v>7158</v>
      </c>
      <c r="D24" s="1795">
        <f>D22+D23</f>
        <v>0</v>
      </c>
      <c r="E24" s="1788">
        <f>E22+E23</f>
        <v>0</v>
      </c>
      <c r="F24" s="1789">
        <f>F22+F23</f>
        <v>0</v>
      </c>
      <c r="G24" s="1769"/>
      <c r="H24" s="1770"/>
      <c r="I24" s="1771"/>
      <c r="J24" s="1796"/>
      <c r="K24" s="1797"/>
      <c r="L24" s="1798"/>
    </row>
    <row r="25" spans="1:12" ht="16.5" customHeight="1" thickBot="1">
      <c r="A25" s="1785">
        <f t="shared" si="1"/>
        <v>20</v>
      </c>
      <c r="B25" s="2760"/>
      <c r="C25" s="1799" t="s">
        <v>7159</v>
      </c>
      <c r="D25" s="1800">
        <f>D21+D24</f>
        <v>0</v>
      </c>
      <c r="E25" s="1801">
        <f>E21+E24</f>
        <v>0</v>
      </c>
      <c r="F25" s="1802">
        <f>F21+F24</f>
        <v>0</v>
      </c>
      <c r="G25" s="1761"/>
      <c r="H25" s="1776"/>
      <c r="I25" s="1763"/>
      <c r="J25" s="1803"/>
      <c r="K25" s="1776"/>
      <c r="L25" s="1804"/>
    </row>
    <row r="26" spans="1:12" ht="16.5">
      <c r="A26" s="1785">
        <f t="shared" si="1"/>
        <v>21</v>
      </c>
      <c r="B26" s="2862" t="s">
        <v>7160</v>
      </c>
      <c r="C26" s="49" t="s">
        <v>7161</v>
      </c>
      <c r="D26" s="1753">
        <f>'表16-1-1'!N86</f>
        <v>0</v>
      </c>
      <c r="E26" s="1752">
        <f>'表16-1-1'!O86</f>
        <v>0</v>
      </c>
      <c r="F26" s="1753">
        <f>'表16-1-1'!P86</f>
        <v>0</v>
      </c>
      <c r="G26" s="1751">
        <f>'表16-1-1'!N97</f>
        <v>0</v>
      </c>
      <c r="H26" s="1752">
        <f>'表16-1-1'!O97</f>
        <v>0</v>
      </c>
      <c r="I26" s="1753">
        <f>'表16-1-1'!P97</f>
        <v>0</v>
      </c>
      <c r="J26" s="1751">
        <f>'表16-1-1'!N108</f>
        <v>0</v>
      </c>
      <c r="K26" s="1752">
        <f>'表16-1-1'!O108</f>
        <v>0</v>
      </c>
      <c r="L26" s="1753">
        <f>'表16-1-1'!P108</f>
        <v>0</v>
      </c>
    </row>
    <row r="27" spans="1:12">
      <c r="A27" s="1785">
        <f t="shared" si="1"/>
        <v>22</v>
      </c>
      <c r="B27" s="2863"/>
      <c r="C27" s="1706" t="s">
        <v>7162</v>
      </c>
      <c r="D27" s="1759">
        <f>'表16-1-2'!M60</f>
        <v>0</v>
      </c>
      <c r="E27" s="1758"/>
      <c r="F27" s="1759">
        <f>'表16-1-2'!N60</f>
        <v>0</v>
      </c>
      <c r="G27" s="1757">
        <f>'表16-1-2'!M71</f>
        <v>0</v>
      </c>
      <c r="H27" s="1758"/>
      <c r="I27" s="1759">
        <f>'表16-1-2'!N71</f>
        <v>0</v>
      </c>
      <c r="J27" s="1757">
        <f>'表16-1-2'!M82</f>
        <v>0</v>
      </c>
      <c r="K27" s="1758"/>
      <c r="L27" s="1759">
        <f>'表16-1-2'!N82</f>
        <v>0</v>
      </c>
    </row>
    <row r="28" spans="1:12">
      <c r="A28" s="1785">
        <f t="shared" si="1"/>
        <v>23</v>
      </c>
      <c r="B28" s="2863"/>
      <c r="C28" s="1706" t="s">
        <v>7163</v>
      </c>
      <c r="D28" s="1759">
        <f>'表16-1-3'!N86</f>
        <v>0</v>
      </c>
      <c r="E28" s="1760">
        <f>'表16-1-3'!O86</f>
        <v>0</v>
      </c>
      <c r="F28" s="1759">
        <f>'表16-1-3'!P86</f>
        <v>0</v>
      </c>
      <c r="G28" s="1757">
        <f>'表16-1-3'!N97</f>
        <v>0</v>
      </c>
      <c r="H28" s="1760">
        <f>'表16-1-3'!O97</f>
        <v>0</v>
      </c>
      <c r="I28" s="1759">
        <f>'表16-1-3'!P97</f>
        <v>0</v>
      </c>
      <c r="J28" s="1757">
        <f>'表16-1-3'!N108</f>
        <v>0</v>
      </c>
      <c r="K28" s="1760">
        <f>'表16-1-3'!O108</f>
        <v>0</v>
      </c>
      <c r="L28" s="1759">
        <f>'表16-1-3'!P108</f>
        <v>0</v>
      </c>
    </row>
    <row r="29" spans="1:12">
      <c r="A29" s="1785">
        <f t="shared" si="1"/>
        <v>24</v>
      </c>
      <c r="B29" s="2863"/>
      <c r="C29" s="1706" t="s">
        <v>7164</v>
      </c>
      <c r="D29" s="1759">
        <f>'表16-1-4'!N64</f>
        <v>0</v>
      </c>
      <c r="E29" s="1760">
        <f>'表16-1-4'!O64</f>
        <v>0</v>
      </c>
      <c r="F29" s="1759">
        <f>'表16-1-4'!P64</f>
        <v>0</v>
      </c>
      <c r="G29" s="1757">
        <f>'表16-1-4'!N75</f>
        <v>0</v>
      </c>
      <c r="H29" s="1760">
        <f>'表16-1-4'!O75</f>
        <v>0</v>
      </c>
      <c r="I29" s="1759">
        <f>'表16-1-4'!P75</f>
        <v>0</v>
      </c>
      <c r="J29" s="1757">
        <f>'表16-1-4'!N86</f>
        <v>0</v>
      </c>
      <c r="K29" s="1760">
        <f>'表16-1-4'!O86</f>
        <v>0</v>
      </c>
      <c r="L29" s="1759">
        <f>'表16-1-4'!P86</f>
        <v>0</v>
      </c>
    </row>
    <row r="30" spans="1:12">
      <c r="A30" s="1785">
        <f t="shared" si="1"/>
        <v>25</v>
      </c>
      <c r="B30" s="2863"/>
      <c r="C30" s="1706" t="s">
        <v>7165</v>
      </c>
      <c r="D30" s="1759">
        <f>'表16-1-5'!N64</f>
        <v>0</v>
      </c>
      <c r="E30" s="1760">
        <f>'表16-1-5'!O64</f>
        <v>0</v>
      </c>
      <c r="F30" s="1759">
        <f>'表16-1-5'!P64</f>
        <v>0</v>
      </c>
      <c r="G30" s="1757">
        <f>'表16-1-5'!N75</f>
        <v>0</v>
      </c>
      <c r="H30" s="1760">
        <f>'表16-1-5'!O75</f>
        <v>0</v>
      </c>
      <c r="I30" s="1759">
        <f>'表16-1-5'!P75</f>
        <v>0</v>
      </c>
      <c r="J30" s="1757">
        <f>'表16-1-5'!N86</f>
        <v>0</v>
      </c>
      <c r="K30" s="1760">
        <f>'表16-1-5'!O86</f>
        <v>0</v>
      </c>
      <c r="L30" s="1759">
        <f>'表16-1-5'!P86</f>
        <v>0</v>
      </c>
    </row>
    <row r="31" spans="1:12" ht="17.25" thickBot="1">
      <c r="A31" s="1785">
        <f t="shared" si="1"/>
        <v>26</v>
      </c>
      <c r="B31" s="2864"/>
      <c r="C31" s="1805" t="s">
        <v>7166</v>
      </c>
      <c r="D31" s="1766">
        <f>SUM(D26:D30)</f>
        <v>0</v>
      </c>
      <c r="E31" s="1765">
        <f t="shared" ref="E31:L31" si="4">SUM(E26:E30)</f>
        <v>0</v>
      </c>
      <c r="F31" s="1766">
        <f t="shared" si="4"/>
        <v>0</v>
      </c>
      <c r="G31" s="1777">
        <f t="shared" si="4"/>
        <v>0</v>
      </c>
      <c r="H31" s="1765">
        <f t="shared" si="4"/>
        <v>0</v>
      </c>
      <c r="I31" s="1766">
        <f t="shared" si="4"/>
        <v>0</v>
      </c>
      <c r="J31" s="1777">
        <f t="shared" si="4"/>
        <v>0</v>
      </c>
      <c r="K31" s="1765">
        <f t="shared" si="4"/>
        <v>0</v>
      </c>
      <c r="L31" s="1766">
        <f t="shared" si="4"/>
        <v>0</v>
      </c>
    </row>
    <row r="32" spans="1:12" ht="16.5" thickBot="1">
      <c r="A32" s="1806">
        <f t="shared" si="1"/>
        <v>27</v>
      </c>
      <c r="B32" s="2865" t="s">
        <v>7167</v>
      </c>
      <c r="C32" s="2866"/>
      <c r="D32" s="1807">
        <f>D25+D31</f>
        <v>0</v>
      </c>
      <c r="E32" s="1808">
        <f>E25+E31</f>
        <v>0</v>
      </c>
      <c r="F32" s="1809">
        <f>F25+F31</f>
        <v>0</v>
      </c>
      <c r="G32" s="1808">
        <f t="shared" ref="G32:L32" si="5">G31</f>
        <v>0</v>
      </c>
      <c r="H32" s="1810">
        <f t="shared" si="5"/>
        <v>0</v>
      </c>
      <c r="I32" s="1809">
        <f t="shared" si="5"/>
        <v>0</v>
      </c>
      <c r="J32" s="1811">
        <f t="shared" si="5"/>
        <v>0</v>
      </c>
      <c r="K32" s="1810">
        <f t="shared" si="5"/>
        <v>0</v>
      </c>
      <c r="L32" s="1812">
        <f t="shared" si="5"/>
        <v>0</v>
      </c>
    </row>
    <row r="33" spans="1:12">
      <c r="A33" s="1778">
        <f t="shared" si="1"/>
        <v>28</v>
      </c>
      <c r="B33" s="2858" t="s">
        <v>7136</v>
      </c>
      <c r="C33" s="1747" t="s">
        <v>7130</v>
      </c>
      <c r="D33" s="1813">
        <f>'表16-1-1'!N115</f>
        <v>0</v>
      </c>
      <c r="E33" s="1814">
        <f>'表16-1-1'!O115</f>
        <v>0</v>
      </c>
      <c r="F33" s="1813">
        <f>'表16-1-1'!P115</f>
        <v>0</v>
      </c>
      <c r="G33" s="1815">
        <f>'表16-1-1'!N122</f>
        <v>0</v>
      </c>
      <c r="H33" s="1816">
        <f>'表16-1-1'!O122</f>
        <v>0</v>
      </c>
      <c r="I33" s="1817">
        <f>'表16-1-1'!P122</f>
        <v>0</v>
      </c>
      <c r="J33" s="1818">
        <f>'表16-1-1'!N129</f>
        <v>0</v>
      </c>
      <c r="K33" s="1816">
        <f>'表16-1-1'!O129</f>
        <v>0</v>
      </c>
      <c r="L33" s="1817">
        <f>'表16-1-1'!P129</f>
        <v>0</v>
      </c>
    </row>
    <row r="34" spans="1:12">
      <c r="A34" s="1785">
        <f t="shared" si="1"/>
        <v>29</v>
      </c>
      <c r="B34" s="2859"/>
      <c r="C34" s="1706" t="s">
        <v>7140</v>
      </c>
      <c r="D34" s="1819">
        <f>'表16-1-2'!M89</f>
        <v>0</v>
      </c>
      <c r="E34" s="1758"/>
      <c r="F34" s="1820">
        <f>'表16-1-2'!N89</f>
        <v>0</v>
      </c>
      <c r="G34" s="1757">
        <f>'表16-1-2'!M96</f>
        <v>0</v>
      </c>
      <c r="H34" s="1758"/>
      <c r="I34" s="1759">
        <f>'表16-1-2'!N96</f>
        <v>0</v>
      </c>
      <c r="J34" s="1757">
        <f>'表16-1-2'!M103</f>
        <v>0</v>
      </c>
      <c r="K34" s="1758"/>
      <c r="L34" s="1759">
        <f>'表16-1-2'!N103</f>
        <v>0</v>
      </c>
    </row>
    <row r="35" spans="1:12">
      <c r="A35" s="1785">
        <f t="shared" si="1"/>
        <v>30</v>
      </c>
      <c r="B35" s="2859"/>
      <c r="C35" s="1706" t="s">
        <v>7141</v>
      </c>
      <c r="D35" s="1813">
        <f>'表16-1-3'!N115</f>
        <v>0</v>
      </c>
      <c r="E35" s="1760">
        <f>'表16-1-3'!O115</f>
        <v>0</v>
      </c>
      <c r="F35" s="1759">
        <f>'表16-1-3'!P115</f>
        <v>0</v>
      </c>
      <c r="G35" s="1757">
        <f>'表16-1-3'!N122</f>
        <v>0</v>
      </c>
      <c r="H35" s="1760">
        <f>'表16-1-3'!O122</f>
        <v>0</v>
      </c>
      <c r="I35" s="1759">
        <f>'表16-1-3'!P122</f>
        <v>0</v>
      </c>
      <c r="J35" s="1757">
        <f>'表16-1-3'!N129</f>
        <v>0</v>
      </c>
      <c r="K35" s="1760">
        <f>'表16-1-3'!O129</f>
        <v>0</v>
      </c>
      <c r="L35" s="1759">
        <f>'表16-1-3'!P129</f>
        <v>0</v>
      </c>
    </row>
    <row r="36" spans="1:12">
      <c r="A36" s="1785">
        <f t="shared" si="1"/>
        <v>31</v>
      </c>
      <c r="B36" s="2859"/>
      <c r="C36" s="1706" t="s">
        <v>7131</v>
      </c>
      <c r="D36" s="1821">
        <f>'表16-1-4'!N93</f>
        <v>0</v>
      </c>
      <c r="E36" s="1760">
        <f>'表16-1-4'!O93</f>
        <v>0</v>
      </c>
      <c r="F36" s="1759">
        <f>'表16-1-4'!P93</f>
        <v>0</v>
      </c>
      <c r="G36" s="1757">
        <f>'表16-1-4'!N100</f>
        <v>0</v>
      </c>
      <c r="H36" s="1760">
        <f>'表16-1-4'!O100</f>
        <v>0</v>
      </c>
      <c r="I36" s="1759">
        <f>'表16-1-4'!P100</f>
        <v>0</v>
      </c>
      <c r="J36" s="1757">
        <f>'表16-1-4'!N107</f>
        <v>0</v>
      </c>
      <c r="K36" s="1760">
        <f>'表16-1-4'!O107</f>
        <v>0</v>
      </c>
      <c r="L36" s="1759">
        <f>'表16-1-4'!P107</f>
        <v>0</v>
      </c>
    </row>
    <row r="37" spans="1:12">
      <c r="A37" s="1785">
        <f t="shared" si="1"/>
        <v>32</v>
      </c>
      <c r="B37" s="2860"/>
      <c r="C37" s="1706" t="s">
        <v>7149</v>
      </c>
      <c r="D37" s="1821">
        <f>'表16-1-5'!N93</f>
        <v>0</v>
      </c>
      <c r="E37" s="1760">
        <f>'表16-1-5'!O93</f>
        <v>0</v>
      </c>
      <c r="F37" s="1759">
        <f>'表16-1-5'!P93</f>
        <v>0</v>
      </c>
      <c r="G37" s="1757">
        <f>'表16-1-5'!N100</f>
        <v>0</v>
      </c>
      <c r="H37" s="1760">
        <f>'表16-1-5'!O100</f>
        <v>0</v>
      </c>
      <c r="I37" s="1759">
        <f>'表16-1-5'!P100</f>
        <v>0</v>
      </c>
      <c r="J37" s="1757">
        <f>'表16-1-5'!N107</f>
        <v>0</v>
      </c>
      <c r="K37" s="1760">
        <f>'表16-1-5'!O107</f>
        <v>0</v>
      </c>
      <c r="L37" s="1759">
        <f>'表16-1-5'!P107</f>
        <v>0</v>
      </c>
    </row>
    <row r="38" spans="1:12" ht="17.25" thickBot="1">
      <c r="A38" s="1806">
        <f t="shared" si="1"/>
        <v>33</v>
      </c>
      <c r="B38" s="2861" t="s">
        <v>7168</v>
      </c>
      <c r="C38" s="2857"/>
      <c r="D38" s="1822">
        <f t="shared" ref="D38:L38" si="6">SUM(D33:D37)</f>
        <v>0</v>
      </c>
      <c r="E38" s="1765">
        <f t="shared" si="6"/>
        <v>0</v>
      </c>
      <c r="F38" s="1766">
        <f t="shared" si="6"/>
        <v>0</v>
      </c>
      <c r="G38" s="1777">
        <f t="shared" si="6"/>
        <v>0</v>
      </c>
      <c r="H38" s="1765">
        <f t="shared" si="6"/>
        <v>0</v>
      </c>
      <c r="I38" s="1766">
        <f t="shared" si="6"/>
        <v>0</v>
      </c>
      <c r="J38" s="1777">
        <f t="shared" si="6"/>
        <v>0</v>
      </c>
      <c r="K38" s="1765">
        <f t="shared" si="6"/>
        <v>0</v>
      </c>
      <c r="L38" s="1766">
        <f t="shared" si="6"/>
        <v>0</v>
      </c>
    </row>
    <row r="39" spans="1:12" ht="17.25" thickBot="1">
      <c r="A39" s="1823">
        <f t="shared" si="1"/>
        <v>34</v>
      </c>
      <c r="B39" s="2856" t="s">
        <v>7094</v>
      </c>
      <c r="C39" s="2857"/>
      <c r="D39" s="1824">
        <f t="shared" ref="D39:L39" si="7">D18+D32+D38</f>
        <v>0</v>
      </c>
      <c r="E39" s="1825">
        <f t="shared" si="7"/>
        <v>0</v>
      </c>
      <c r="F39" s="1826">
        <f t="shared" si="7"/>
        <v>0</v>
      </c>
      <c r="G39" s="1827">
        <f t="shared" si="7"/>
        <v>0</v>
      </c>
      <c r="H39" s="1825">
        <f t="shared" si="7"/>
        <v>0</v>
      </c>
      <c r="I39" s="1826">
        <f t="shared" si="7"/>
        <v>0</v>
      </c>
      <c r="J39" s="1827">
        <f t="shared" si="7"/>
        <v>0</v>
      </c>
      <c r="K39" s="1825">
        <f t="shared" si="7"/>
        <v>0</v>
      </c>
      <c r="L39" s="1826">
        <f t="shared" si="7"/>
        <v>0</v>
      </c>
    </row>
    <row r="40" spans="1:12" ht="6" customHeight="1">
      <c r="B40" s="1722"/>
      <c r="C40" s="1722"/>
      <c r="D40" s="1828"/>
      <c r="E40" s="1722"/>
      <c r="F40" s="1722"/>
      <c r="G40" s="1722"/>
      <c r="H40" s="1722"/>
      <c r="I40" s="1722"/>
      <c r="J40" s="1722"/>
      <c r="K40" s="1722"/>
      <c r="L40" s="1722"/>
    </row>
    <row r="41" spans="1:12" ht="16.5" customHeight="1">
      <c r="B41" s="1722"/>
      <c r="C41" s="1722"/>
      <c r="D41" s="1722"/>
      <c r="E41" s="1722"/>
      <c r="F41" s="1722"/>
      <c r="G41" s="1722"/>
      <c r="H41" s="1722"/>
      <c r="I41" s="1722"/>
      <c r="J41" s="1722"/>
      <c r="K41" s="1722"/>
      <c r="L41" s="1722"/>
    </row>
    <row r="42" spans="1:12" ht="16.5" customHeight="1">
      <c r="A42" s="1829" t="s">
        <v>1278</v>
      </c>
      <c r="B42" s="49"/>
      <c r="C42" s="49"/>
      <c r="D42" s="49"/>
      <c r="E42" s="49"/>
      <c r="F42" s="49"/>
      <c r="G42" s="49"/>
      <c r="H42" s="1722"/>
      <c r="I42" s="1722"/>
      <c r="J42" s="1722"/>
      <c r="K42" s="1722"/>
      <c r="L42" s="1722"/>
    </row>
    <row r="43" spans="1:12" ht="81" customHeight="1">
      <c r="A43" s="2840" t="s">
        <v>7169</v>
      </c>
      <c r="B43" s="1830" t="s">
        <v>1269</v>
      </c>
      <c r="C43" s="1830" t="s">
        <v>1270</v>
      </c>
      <c r="D43" s="1830" t="s">
        <v>1271</v>
      </c>
      <c r="E43" s="1831" t="s">
        <v>1272</v>
      </c>
      <c r="F43" s="1831" t="s">
        <v>1273</v>
      </c>
      <c r="G43" s="1831" t="s">
        <v>1274</v>
      </c>
      <c r="H43" s="1722"/>
      <c r="I43" s="1722"/>
      <c r="J43" s="1722"/>
      <c r="K43" s="1722"/>
      <c r="L43" s="1722"/>
    </row>
    <row r="44" spans="1:12" ht="16.5" customHeight="1">
      <c r="A44" s="2840"/>
      <c r="B44" s="1832" t="s">
        <v>131</v>
      </c>
      <c r="C44" s="1833" t="s">
        <v>1275</v>
      </c>
      <c r="D44" s="1833" t="s">
        <v>1276</v>
      </c>
      <c r="E44" s="1833" t="s">
        <v>201</v>
      </c>
      <c r="F44" s="1833" t="s">
        <v>581</v>
      </c>
      <c r="G44" s="1834" t="s">
        <v>1277</v>
      </c>
      <c r="H44" s="1722"/>
      <c r="I44" s="1722"/>
      <c r="J44" s="1722"/>
      <c r="K44" s="1722"/>
      <c r="L44" s="1722"/>
    </row>
    <row r="45" spans="1:12" ht="16.5" customHeight="1">
      <c r="A45" s="661">
        <v>35</v>
      </c>
      <c r="B45" s="1835">
        <f>ROUND(D21*50%,0)</f>
        <v>0</v>
      </c>
      <c r="C45" s="1836">
        <f>ROUND(D24*65%,0)</f>
        <v>0</v>
      </c>
      <c r="D45" s="1836">
        <f>B45+C45</f>
        <v>0</v>
      </c>
      <c r="E45" s="663">
        <f>ROUND(('表10-4'!G8+'表10-4'!G24)*15%,0)</f>
        <v>0</v>
      </c>
      <c r="F45" s="1837"/>
      <c r="G45" s="1838">
        <f>IF(D25&lt;=E45,D45,IF(F45="Y",D45,ROUND(E45*D21/D25*50%+E45*(1-D21/D25)*65%,0)))</f>
        <v>0</v>
      </c>
      <c r="H45" s="1722"/>
      <c r="I45" s="1722"/>
      <c r="J45" s="1722"/>
      <c r="K45" s="1722"/>
      <c r="L45" s="1722"/>
    </row>
    <row r="46" spans="1:12" ht="16.5" customHeight="1">
      <c r="B46" s="1722"/>
      <c r="C46" s="1722"/>
      <c r="D46" s="1722"/>
      <c r="E46" s="1722"/>
      <c r="F46" s="1722"/>
      <c r="G46" s="1722"/>
      <c r="H46" s="1722"/>
      <c r="I46" s="1722"/>
      <c r="J46" s="1722"/>
      <c r="K46" s="1722"/>
      <c r="L46" s="1722"/>
    </row>
    <row r="47" spans="1:12" ht="16.5">
      <c r="A47" s="1723" t="s">
        <v>5827</v>
      </c>
      <c r="B47" s="1722"/>
      <c r="C47" s="1722"/>
      <c r="D47" s="1722"/>
      <c r="E47" s="1722"/>
      <c r="F47" s="1722"/>
      <c r="G47" s="1722"/>
      <c r="H47" s="1722"/>
      <c r="I47" s="1722"/>
      <c r="J47" s="1722"/>
      <c r="K47" s="1722"/>
      <c r="L47" s="1722"/>
    </row>
    <row r="48" spans="1:12">
      <c r="A48" s="1724">
        <v>1</v>
      </c>
      <c r="B48" s="1722" t="s">
        <v>7138</v>
      </c>
      <c r="D48" s="1722"/>
      <c r="E48" s="1722"/>
      <c r="F48" s="1722"/>
      <c r="G48" s="1722"/>
      <c r="H48" s="1722"/>
      <c r="I48" s="1722"/>
      <c r="J48" s="1722"/>
      <c r="K48" s="1722"/>
      <c r="L48" s="1722"/>
    </row>
    <row r="49" spans="1:12">
      <c r="A49" s="684">
        <v>2</v>
      </c>
      <c r="B49" s="1722" t="s">
        <v>7170</v>
      </c>
      <c r="D49" s="684"/>
      <c r="E49" s="684"/>
      <c r="F49" s="684"/>
      <c r="G49" s="684"/>
      <c r="H49" s="684"/>
      <c r="I49" s="684"/>
      <c r="J49" s="684"/>
      <c r="K49" s="684"/>
      <c r="L49" s="684"/>
    </row>
    <row r="50" spans="1:12">
      <c r="A50" s="1689">
        <v>3</v>
      </c>
      <c r="B50" s="1722" t="s">
        <v>7171</v>
      </c>
    </row>
    <row r="51" spans="1:12">
      <c r="A51" s="1722">
        <v>4</v>
      </c>
      <c r="B51" s="1722" t="s">
        <v>7172</v>
      </c>
    </row>
    <row r="52" spans="1:12">
      <c r="A52" s="1722"/>
      <c r="B52" s="1722" t="s">
        <v>7173</v>
      </c>
    </row>
    <row r="53" spans="1:12">
      <c r="A53" s="1839">
        <v>5</v>
      </c>
      <c r="B53" s="1722" t="s">
        <v>7174</v>
      </c>
    </row>
    <row r="54" spans="1:12">
      <c r="A54" s="1722">
        <v>6</v>
      </c>
      <c r="B54" s="1722" t="s">
        <v>7175</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28" type="noConversion"/>
  <printOptions horizontalCentered="1"/>
  <pageMargins left="0.39370078740157483" right="0.39370078740157483" top="0.39370078740157483" bottom="0.39370078740157483" header="0.19685039370078741" footer="0.19685039370078741"/>
  <pageSetup paperSize="9" scale="53" orientation="portrait"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85" zoomScaleNormal="85" workbookViewId="0">
      <selection activeCell="A125" sqref="A1:XFD1048576"/>
    </sheetView>
  </sheetViews>
  <sheetFormatPr defaultColWidth="9" defaultRowHeight="15.75"/>
  <cols>
    <col min="1" max="1" width="5.125" style="1689" customWidth="1"/>
    <col min="2" max="2" width="9" style="1689"/>
    <col min="3" max="3" width="10.625" style="1689" bestFit="1" customWidth="1"/>
    <col min="4" max="4" width="14.5" style="1689" customWidth="1"/>
    <col min="5" max="5" width="13" style="1689" customWidth="1"/>
    <col min="6" max="6" width="11.125" style="1689" customWidth="1"/>
    <col min="7" max="7" width="15.375" style="1689" customWidth="1"/>
    <col min="8" max="8" width="13.125" style="1689" customWidth="1"/>
    <col min="9" max="9" width="10.5" style="1689" customWidth="1"/>
    <col min="10" max="10" width="14.25" style="1689" customWidth="1"/>
    <col min="11" max="11" width="13.625" style="1689" customWidth="1"/>
    <col min="12" max="12" width="10.125" style="1689" customWidth="1"/>
    <col min="13" max="16384" width="9" style="1689"/>
  </cols>
  <sheetData>
    <row r="1" spans="1:13">
      <c r="A1" s="215" t="str">
        <f>表03!A1</f>
        <v xml:space="preserve"> 保險股份有限公司    年度(月)報表</v>
      </c>
      <c r="B1" s="77"/>
      <c r="C1" s="77"/>
      <c r="D1" s="77"/>
      <c r="E1" s="77"/>
      <c r="F1" s="77"/>
      <c r="G1" s="77"/>
      <c r="H1" s="77"/>
      <c r="I1" s="77"/>
      <c r="J1" s="77"/>
      <c r="K1" s="77"/>
      <c r="L1" s="77"/>
      <c r="M1" s="77"/>
    </row>
    <row r="2" spans="1:13" ht="16.5" thickBot="1">
      <c r="A2" s="1690" t="s">
        <v>7139</v>
      </c>
      <c r="B2" s="1690"/>
      <c r="C2" s="77"/>
      <c r="D2" s="77"/>
      <c r="E2" s="77"/>
      <c r="F2" s="77"/>
      <c r="G2" s="77"/>
      <c r="H2" s="77"/>
      <c r="I2" s="77"/>
      <c r="J2" s="77" t="s">
        <v>7121</v>
      </c>
      <c r="K2" s="77"/>
      <c r="L2" s="77"/>
      <c r="M2" s="77"/>
    </row>
    <row r="3" spans="1:13" ht="16.5" customHeight="1">
      <c r="A3" s="2870" t="s">
        <v>5990</v>
      </c>
      <c r="B3" s="2873" t="s">
        <v>7122</v>
      </c>
      <c r="C3" s="2874"/>
      <c r="D3" s="2873" t="s">
        <v>7123</v>
      </c>
      <c r="E3" s="2879"/>
      <c r="F3" s="2879"/>
      <c r="G3" s="2880" t="s">
        <v>7124</v>
      </c>
      <c r="H3" s="2881"/>
      <c r="I3" s="2882"/>
      <c r="J3" s="2875" t="s">
        <v>7125</v>
      </c>
      <c r="K3" s="2876"/>
      <c r="L3" s="2877"/>
    </row>
    <row r="4" spans="1:13" ht="28.5">
      <c r="A4" s="2871"/>
      <c r="B4" s="2728"/>
      <c r="C4" s="2715"/>
      <c r="D4" s="1691" t="s">
        <v>7126</v>
      </c>
      <c r="E4" s="1692" t="s">
        <v>7127</v>
      </c>
      <c r="F4" s="1691" t="s">
        <v>7128</v>
      </c>
      <c r="G4" s="1691" t="s">
        <v>7126</v>
      </c>
      <c r="H4" s="1692" t="s">
        <v>7127</v>
      </c>
      <c r="I4" s="1691" t="s">
        <v>7128</v>
      </c>
      <c r="J4" s="1693" t="s">
        <v>7126</v>
      </c>
      <c r="K4" s="1692" t="s">
        <v>7127</v>
      </c>
      <c r="L4" s="1694" t="s">
        <v>7128</v>
      </c>
    </row>
    <row r="5" spans="1:13" ht="16.5" thickBot="1">
      <c r="A5" s="2872"/>
      <c r="B5" s="2756" t="s">
        <v>66</v>
      </c>
      <c r="C5" s="2878"/>
      <c r="D5" s="1725" t="s">
        <v>67</v>
      </c>
      <c r="E5" s="1695" t="s">
        <v>1301</v>
      </c>
      <c r="F5" s="1697" t="s">
        <v>1302</v>
      </c>
      <c r="G5" s="1726" t="s">
        <v>1303</v>
      </c>
      <c r="H5" s="1695" t="s">
        <v>1304</v>
      </c>
      <c r="I5" s="1697" t="s">
        <v>1305</v>
      </c>
      <c r="J5" s="1696" t="s">
        <v>1306</v>
      </c>
      <c r="K5" s="1695" t="s">
        <v>1307</v>
      </c>
      <c r="L5" s="1697" t="s">
        <v>1308</v>
      </c>
    </row>
    <row r="6" spans="1:13">
      <c r="A6" s="1698">
        <v>1</v>
      </c>
      <c r="B6" s="2845" t="s">
        <v>7129</v>
      </c>
      <c r="C6" s="1727" t="s">
        <v>7130</v>
      </c>
      <c r="D6" s="1700"/>
      <c r="E6" s="1700"/>
      <c r="F6" s="1700"/>
      <c r="G6" s="1701">
        <f>'表16-1-1'!N137</f>
        <v>0</v>
      </c>
      <c r="H6" s="1701">
        <f>'表16-1-1'!O137</f>
        <v>0</v>
      </c>
      <c r="I6" s="1701">
        <f>'表16-1-1'!P137</f>
        <v>0</v>
      </c>
      <c r="J6" s="1703">
        <f>'表16-1-1'!N144</f>
        <v>0</v>
      </c>
      <c r="K6" s="1703">
        <f>'表16-1-1'!O144</f>
        <v>0</v>
      </c>
      <c r="L6" s="1704">
        <f>'表16-1-1'!P144</f>
        <v>0</v>
      </c>
    </row>
    <row r="7" spans="1:13">
      <c r="A7" s="1705">
        <v>2</v>
      </c>
      <c r="B7" s="2846"/>
      <c r="C7" s="1728" t="s">
        <v>7140</v>
      </c>
      <c r="D7" s="1707"/>
      <c r="E7" s="1707"/>
      <c r="F7" s="1707"/>
      <c r="G7" s="1708">
        <f>'表16-1-2'!M111</f>
        <v>0</v>
      </c>
      <c r="H7" s="1729"/>
      <c r="I7" s="1730">
        <f>'表16-1-2'!N111</f>
        <v>0</v>
      </c>
      <c r="J7" s="1730">
        <f>'表16-1-2'!M118</f>
        <v>0</v>
      </c>
      <c r="K7" s="1729"/>
      <c r="L7" s="1710">
        <f>'表16-1-2'!N118</f>
        <v>0</v>
      </c>
    </row>
    <row r="8" spans="1:13" ht="23.25" customHeight="1">
      <c r="A8" s="1705">
        <v>3</v>
      </c>
      <c r="B8" s="2847"/>
      <c r="C8" s="1728" t="s">
        <v>7141</v>
      </c>
      <c r="D8" s="1707"/>
      <c r="E8" s="1707"/>
      <c r="F8" s="1707"/>
      <c r="G8" s="1708">
        <f>'表16-1-3'!N137</f>
        <v>0</v>
      </c>
      <c r="H8" s="1708">
        <f>'表16-1-3'!O137</f>
        <v>0</v>
      </c>
      <c r="I8" s="1708">
        <f>'表16-1-3'!P137</f>
        <v>0</v>
      </c>
      <c r="J8" s="1708">
        <f>'表16-1-3'!N144</f>
        <v>0</v>
      </c>
      <c r="K8" s="1708">
        <f>'表16-1-3'!O144</f>
        <v>0</v>
      </c>
      <c r="L8" s="1710">
        <f>'表16-1-3'!P144</f>
        <v>0</v>
      </c>
    </row>
    <row r="9" spans="1:13">
      <c r="A9" s="1705">
        <v>4</v>
      </c>
      <c r="B9" s="2847"/>
      <c r="C9" s="1728" t="s">
        <v>7132</v>
      </c>
      <c r="D9" s="1707"/>
      <c r="E9" s="1707"/>
      <c r="F9" s="1707"/>
      <c r="G9" s="1708">
        <f>'表16-1-5'!N115</f>
        <v>0</v>
      </c>
      <c r="H9" s="1708">
        <f>'表16-1-5'!O115</f>
        <v>0</v>
      </c>
      <c r="I9" s="1708">
        <f>'表16-1-5'!P115</f>
        <v>0</v>
      </c>
      <c r="J9" s="1708">
        <f>'表16-1-5'!N122</f>
        <v>0</v>
      </c>
      <c r="K9" s="1708">
        <f>'表16-1-5'!O122</f>
        <v>0</v>
      </c>
      <c r="L9" s="1710">
        <f>'表16-1-5'!P122</f>
        <v>0</v>
      </c>
    </row>
    <row r="10" spans="1:13" ht="16.5" thickBot="1">
      <c r="A10" s="1711">
        <v>5</v>
      </c>
      <c r="B10" s="2848"/>
      <c r="C10" s="1731" t="s">
        <v>7133</v>
      </c>
      <c r="D10" s="1713"/>
      <c r="E10" s="1713"/>
      <c r="F10" s="1713"/>
      <c r="G10" s="1714">
        <f t="shared" ref="G10:L10" si="0">SUM(G6:G9)</f>
        <v>0</v>
      </c>
      <c r="H10" s="1714">
        <f t="shared" si="0"/>
        <v>0</v>
      </c>
      <c r="I10" s="1714">
        <f t="shared" si="0"/>
        <v>0</v>
      </c>
      <c r="J10" s="1714">
        <f t="shared" si="0"/>
        <v>0</v>
      </c>
      <c r="K10" s="1714">
        <f t="shared" si="0"/>
        <v>0</v>
      </c>
      <c r="L10" s="1716">
        <f t="shared" si="0"/>
        <v>0</v>
      </c>
    </row>
    <row r="11" spans="1:13">
      <c r="A11" s="1698">
        <v>6</v>
      </c>
      <c r="B11" s="2845" t="s">
        <v>7134</v>
      </c>
      <c r="C11" s="1727" t="s">
        <v>7130</v>
      </c>
      <c r="D11" s="1703">
        <f>'表16-1-1'!N151</f>
        <v>0</v>
      </c>
      <c r="E11" s="1703">
        <f>'表16-1-1'!O151</f>
        <v>0</v>
      </c>
      <c r="F11" s="1703">
        <f>'表16-1-1'!P151</f>
        <v>0</v>
      </c>
      <c r="G11" s="1703">
        <f>'表16-1-1'!N158</f>
        <v>0</v>
      </c>
      <c r="H11" s="1703">
        <f>'表16-1-1'!O158</f>
        <v>0</v>
      </c>
      <c r="I11" s="1703">
        <f>'表16-1-1'!P158</f>
        <v>0</v>
      </c>
      <c r="J11" s="1703">
        <f>'表16-1-1'!N165</f>
        <v>0</v>
      </c>
      <c r="K11" s="1703">
        <f>'表16-1-1'!O165</f>
        <v>0</v>
      </c>
      <c r="L11" s="1704">
        <f>'表16-1-1'!P165</f>
        <v>0</v>
      </c>
    </row>
    <row r="12" spans="1:13">
      <c r="A12" s="1705">
        <v>7</v>
      </c>
      <c r="B12" s="2846"/>
      <c r="C12" s="1728" t="s">
        <v>7140</v>
      </c>
      <c r="D12" s="1708">
        <f>'表16-1-2'!M125</f>
        <v>0</v>
      </c>
      <c r="E12" s="1729"/>
      <c r="F12" s="1730">
        <f>'表16-1-2'!N125</f>
        <v>0</v>
      </c>
      <c r="G12" s="1730">
        <f>'表16-1-2'!M132</f>
        <v>0</v>
      </c>
      <c r="H12" s="1729"/>
      <c r="I12" s="1730">
        <f>'表16-1-2'!N132</f>
        <v>0</v>
      </c>
      <c r="J12" s="1730">
        <f>'表16-1-2'!M139</f>
        <v>0</v>
      </c>
      <c r="K12" s="1729"/>
      <c r="L12" s="1710">
        <f>'表16-1-2'!N139</f>
        <v>0</v>
      </c>
    </row>
    <row r="13" spans="1:13">
      <c r="A13" s="1705">
        <v>8</v>
      </c>
      <c r="B13" s="2846"/>
      <c r="C13" s="1728" t="s">
        <v>7141</v>
      </c>
      <c r="D13" s="1708">
        <f>'表16-1-3'!N151</f>
        <v>0</v>
      </c>
      <c r="E13" s="1708">
        <f>'表16-1-3'!O151</f>
        <v>0</v>
      </c>
      <c r="F13" s="1708">
        <f>'表16-1-3'!P151</f>
        <v>0</v>
      </c>
      <c r="G13" s="1708">
        <f>'表16-1-3'!N158</f>
        <v>0</v>
      </c>
      <c r="H13" s="1708">
        <f>'表16-1-3'!O158</f>
        <v>0</v>
      </c>
      <c r="I13" s="1708">
        <f>'表16-1-3'!P158</f>
        <v>0</v>
      </c>
      <c r="J13" s="1708">
        <f>'表16-1-3'!N165</f>
        <v>0</v>
      </c>
      <c r="K13" s="1708">
        <f>'表16-1-3'!O165</f>
        <v>0</v>
      </c>
      <c r="L13" s="1710">
        <f>'表16-1-3'!P165</f>
        <v>0</v>
      </c>
    </row>
    <row r="14" spans="1:13">
      <c r="A14" s="1705">
        <v>9</v>
      </c>
      <c r="B14" s="2846"/>
      <c r="C14" s="1728" t="s">
        <v>7132</v>
      </c>
      <c r="D14" s="1708">
        <f>'表16-1-5'!N129</f>
        <v>0</v>
      </c>
      <c r="E14" s="1708">
        <f>'表16-1-5'!O129</f>
        <v>0</v>
      </c>
      <c r="F14" s="1708">
        <f>'表16-1-5'!P129</f>
        <v>0</v>
      </c>
      <c r="G14" s="1708">
        <f>'表16-1-5'!N136</f>
        <v>0</v>
      </c>
      <c r="H14" s="1708">
        <f>'表16-1-5'!O136</f>
        <v>0</v>
      </c>
      <c r="I14" s="1708">
        <f>'表16-1-5'!P136</f>
        <v>0</v>
      </c>
      <c r="J14" s="1708">
        <f>'表16-1-5'!N143</f>
        <v>0</v>
      </c>
      <c r="K14" s="1708">
        <f>'表16-1-5'!O143</f>
        <v>0</v>
      </c>
      <c r="L14" s="1710">
        <f>'表16-1-5'!P143</f>
        <v>0</v>
      </c>
    </row>
    <row r="15" spans="1:13" ht="16.5" thickBot="1">
      <c r="A15" s="1711">
        <v>10</v>
      </c>
      <c r="B15" s="2867"/>
      <c r="C15" s="1731" t="s">
        <v>7135</v>
      </c>
      <c r="D15" s="1714">
        <f t="shared" ref="D15:L15" si="1">SUM(D11:D14)</f>
        <v>0</v>
      </c>
      <c r="E15" s="1714">
        <f t="shared" si="1"/>
        <v>0</v>
      </c>
      <c r="F15" s="1714">
        <f t="shared" si="1"/>
        <v>0</v>
      </c>
      <c r="G15" s="1714">
        <f t="shared" si="1"/>
        <v>0</v>
      </c>
      <c r="H15" s="1714">
        <f t="shared" si="1"/>
        <v>0</v>
      </c>
      <c r="I15" s="1714">
        <f t="shared" si="1"/>
        <v>0</v>
      </c>
      <c r="J15" s="1714">
        <f t="shared" si="1"/>
        <v>0</v>
      </c>
      <c r="K15" s="1714">
        <f t="shared" si="1"/>
        <v>0</v>
      </c>
      <c r="L15" s="1716">
        <f t="shared" si="1"/>
        <v>0</v>
      </c>
    </row>
    <row r="16" spans="1:13">
      <c r="A16" s="1698">
        <v>11</v>
      </c>
      <c r="B16" s="2845" t="s">
        <v>7136</v>
      </c>
      <c r="C16" s="1727" t="s">
        <v>7130</v>
      </c>
      <c r="D16" s="1701">
        <f xml:space="preserve"> '表16-1-1'!N172</f>
        <v>0</v>
      </c>
      <c r="E16" s="1701">
        <f xml:space="preserve"> '表16-1-1'!O172</f>
        <v>0</v>
      </c>
      <c r="F16" s="1701">
        <f xml:space="preserve"> '表16-1-1'!P172</f>
        <v>0</v>
      </c>
      <c r="G16" s="1703">
        <f>'表16-1-1'!N179</f>
        <v>0</v>
      </c>
      <c r="H16" s="1703">
        <f>'表16-1-1'!O179</f>
        <v>0</v>
      </c>
      <c r="I16" s="1703">
        <f>'表16-1-1'!P179</f>
        <v>0</v>
      </c>
      <c r="J16" s="1703">
        <f>'表16-1-1'!N186</f>
        <v>0</v>
      </c>
      <c r="K16" s="1703">
        <f>'表16-1-1'!O186</f>
        <v>0</v>
      </c>
      <c r="L16" s="1704">
        <f>'表16-1-1'!P186</f>
        <v>0</v>
      </c>
    </row>
    <row r="17" spans="1:13">
      <c r="A17" s="1705">
        <v>12</v>
      </c>
      <c r="B17" s="2846"/>
      <c r="C17" s="1728" t="s">
        <v>7140</v>
      </c>
      <c r="D17" s="1732">
        <f>'表16-1-2'!M146</f>
        <v>0</v>
      </c>
      <c r="E17" s="1729"/>
      <c r="F17" s="1733">
        <f>'表16-1-2'!N146</f>
        <v>0</v>
      </c>
      <c r="G17" s="1730">
        <f>'表16-1-2'!M153</f>
        <v>0</v>
      </c>
      <c r="H17" s="1729"/>
      <c r="I17" s="1730">
        <f>'表16-1-2'!N153</f>
        <v>0</v>
      </c>
      <c r="J17" s="1730">
        <f>'表16-1-2'!M160</f>
        <v>0</v>
      </c>
      <c r="K17" s="1729"/>
      <c r="L17" s="1710">
        <f>'表16-1-2'!N160</f>
        <v>0</v>
      </c>
    </row>
    <row r="18" spans="1:13">
      <c r="A18" s="1705">
        <v>13</v>
      </c>
      <c r="B18" s="2846"/>
      <c r="C18" s="1728" t="s">
        <v>7141</v>
      </c>
      <c r="D18" s="1708">
        <f>'表16-1-3'!N172</f>
        <v>0</v>
      </c>
      <c r="E18" s="1708">
        <f>'表16-1-3'!O172</f>
        <v>0</v>
      </c>
      <c r="F18" s="1708">
        <f>'表16-1-3'!P172</f>
        <v>0</v>
      </c>
      <c r="G18" s="1708">
        <f>'表16-1-3'!N179</f>
        <v>0</v>
      </c>
      <c r="H18" s="1708">
        <f>'表16-1-3'!O179</f>
        <v>0</v>
      </c>
      <c r="I18" s="1708">
        <f>'表16-1-3'!P179</f>
        <v>0</v>
      </c>
      <c r="J18" s="1708">
        <f>'表16-1-3'!N186</f>
        <v>0</v>
      </c>
      <c r="K18" s="1708">
        <f>'表16-1-3'!O186</f>
        <v>0</v>
      </c>
      <c r="L18" s="1710">
        <f>'表16-1-3'!P186</f>
        <v>0</v>
      </c>
    </row>
    <row r="19" spans="1:13">
      <c r="A19" s="1705">
        <v>14</v>
      </c>
      <c r="B19" s="2846"/>
      <c r="C19" s="1728" t="s">
        <v>7132</v>
      </c>
      <c r="D19" s="1708">
        <f>'表16-1-5'!N150</f>
        <v>0</v>
      </c>
      <c r="E19" s="1708">
        <f>'表16-1-5'!O150</f>
        <v>0</v>
      </c>
      <c r="F19" s="1708">
        <f>'表16-1-5'!P150</f>
        <v>0</v>
      </c>
      <c r="G19" s="1708">
        <f>'表16-1-5'!N157</f>
        <v>0</v>
      </c>
      <c r="H19" s="1708">
        <f>'表16-1-5'!O157</f>
        <v>0</v>
      </c>
      <c r="I19" s="1708">
        <f>'表16-1-5'!P157</f>
        <v>0</v>
      </c>
      <c r="J19" s="1708">
        <f>'表16-1-5'!N164</f>
        <v>0</v>
      </c>
      <c r="K19" s="1708">
        <f>'表16-1-5'!O164</f>
        <v>0</v>
      </c>
      <c r="L19" s="1710">
        <f>'表16-1-5'!P164</f>
        <v>0</v>
      </c>
    </row>
    <row r="20" spans="1:13" ht="16.5" thickBot="1">
      <c r="A20" s="1711">
        <v>15</v>
      </c>
      <c r="B20" s="2867"/>
      <c r="C20" s="1731" t="s">
        <v>7137</v>
      </c>
      <c r="D20" s="1714">
        <f t="shared" ref="D20:L20" si="2">SUM(D16:D19)</f>
        <v>0</v>
      </c>
      <c r="E20" s="1714">
        <f t="shared" si="2"/>
        <v>0</v>
      </c>
      <c r="F20" s="1714">
        <f t="shared" si="2"/>
        <v>0</v>
      </c>
      <c r="G20" s="1714">
        <f t="shared" si="2"/>
        <v>0</v>
      </c>
      <c r="H20" s="1714">
        <f t="shared" si="2"/>
        <v>0</v>
      </c>
      <c r="I20" s="1714">
        <f t="shared" si="2"/>
        <v>0</v>
      </c>
      <c r="J20" s="1714">
        <f t="shared" si="2"/>
        <v>0</v>
      </c>
      <c r="K20" s="1714">
        <f t="shared" si="2"/>
        <v>0</v>
      </c>
      <c r="L20" s="1716">
        <f t="shared" si="2"/>
        <v>0</v>
      </c>
    </row>
    <row r="21" spans="1:13" ht="16.5" thickBot="1">
      <c r="A21" s="1734">
        <v>16</v>
      </c>
      <c r="B21" s="2868" t="s">
        <v>7094</v>
      </c>
      <c r="C21" s="2869"/>
      <c r="D21" s="1735">
        <f t="shared" ref="D21:L21" si="3">D20+D15+D10</f>
        <v>0</v>
      </c>
      <c r="E21" s="1736">
        <f t="shared" si="3"/>
        <v>0</v>
      </c>
      <c r="F21" s="1737">
        <f t="shared" si="3"/>
        <v>0</v>
      </c>
      <c r="G21" s="1735">
        <f t="shared" si="3"/>
        <v>0</v>
      </c>
      <c r="H21" s="1719">
        <f t="shared" si="3"/>
        <v>0</v>
      </c>
      <c r="I21" s="1719">
        <f t="shared" si="3"/>
        <v>0</v>
      </c>
      <c r="J21" s="1718">
        <f t="shared" si="3"/>
        <v>0</v>
      </c>
      <c r="K21" s="1719">
        <f t="shared" si="3"/>
        <v>0</v>
      </c>
      <c r="L21" s="1721">
        <f t="shared" si="3"/>
        <v>0</v>
      </c>
    </row>
    <row r="22" spans="1:13">
      <c r="B22" s="1722"/>
      <c r="C22" s="1722"/>
      <c r="D22" s="1722"/>
      <c r="E22" s="1722"/>
      <c r="F22" s="1722"/>
      <c r="G22" s="1722"/>
      <c r="H22" s="1722"/>
      <c r="I22" s="1722"/>
      <c r="J22" s="1722"/>
      <c r="K22" s="1722"/>
      <c r="L22" s="1722"/>
      <c r="M22" s="1722"/>
    </row>
    <row r="23" spans="1:13" ht="16.5">
      <c r="A23" s="1723" t="s">
        <v>5827</v>
      </c>
      <c r="B23" s="1722" t="s">
        <v>7138</v>
      </c>
      <c r="D23" s="1722"/>
      <c r="E23" s="1722"/>
      <c r="F23" s="1722"/>
      <c r="G23" s="1722"/>
      <c r="H23" s="1722"/>
      <c r="I23" s="1722"/>
      <c r="J23" s="1722"/>
      <c r="K23" s="1722"/>
      <c r="L23" s="1722"/>
      <c r="M23" s="1722"/>
    </row>
    <row r="24" spans="1:13">
      <c r="A24" s="1724"/>
      <c r="D24" s="1722"/>
      <c r="E24" s="1722"/>
      <c r="F24" s="1722"/>
      <c r="G24" s="1722"/>
      <c r="H24" s="1722"/>
      <c r="I24" s="1722"/>
      <c r="J24" s="1722"/>
      <c r="K24" s="1722"/>
      <c r="L24" s="1722"/>
    </row>
    <row r="25" spans="1:13">
      <c r="A25" s="1722"/>
      <c r="B25" s="1722"/>
      <c r="C25" s="1722"/>
      <c r="D25" s="1722"/>
      <c r="E25" s="1722"/>
      <c r="F25" s="1722"/>
      <c r="G25" s="1722"/>
      <c r="H25" s="1722"/>
      <c r="I25" s="1722"/>
      <c r="J25" s="1722"/>
      <c r="K25" s="1722"/>
      <c r="L25" s="1722"/>
      <c r="M25" s="1722"/>
    </row>
    <row r="26" spans="1:13">
      <c r="A26" s="1722"/>
      <c r="B26" s="684"/>
      <c r="C26" s="1722"/>
      <c r="D26" s="1722"/>
      <c r="E26" s="1722"/>
      <c r="F26" s="1722"/>
      <c r="G26" s="1722"/>
      <c r="H26" s="1722"/>
      <c r="I26" s="1722"/>
      <c r="J26" s="1722"/>
      <c r="K26" s="1722"/>
      <c r="L26" s="1722"/>
      <c r="M26" s="1722"/>
    </row>
  </sheetData>
  <mergeCells count="10">
    <mergeCell ref="B16:B20"/>
    <mergeCell ref="B21:C21"/>
    <mergeCell ref="A3:A5"/>
    <mergeCell ref="B3:C4"/>
    <mergeCell ref="J3:L3"/>
    <mergeCell ref="B11:B15"/>
    <mergeCell ref="B5:C5"/>
    <mergeCell ref="B6:B10"/>
    <mergeCell ref="D3:F3"/>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85" zoomScaleNormal="85" workbookViewId="0">
      <selection activeCell="A125" sqref="A1:XFD1048576"/>
    </sheetView>
  </sheetViews>
  <sheetFormatPr defaultColWidth="9" defaultRowHeight="15.75"/>
  <cols>
    <col min="1" max="1" width="5.125" style="1689" customWidth="1"/>
    <col min="2" max="2" width="9" style="1689"/>
    <col min="3" max="3" width="10.625" style="1689" bestFit="1" customWidth="1"/>
    <col min="4" max="4" width="14.5" style="1689" customWidth="1"/>
    <col min="5" max="5" width="13" style="1689" customWidth="1"/>
    <col min="6" max="6" width="11.125" style="1689" customWidth="1"/>
    <col min="7" max="7" width="15.375" style="1689" customWidth="1"/>
    <col min="8" max="8" width="13.125" style="1689" customWidth="1"/>
    <col min="9" max="9" width="10.5" style="1689" customWidth="1"/>
    <col min="10" max="10" width="14.25" style="1689" customWidth="1"/>
    <col min="11" max="11" width="13.625" style="1689" customWidth="1"/>
    <col min="12" max="12" width="10.125" style="1689" customWidth="1"/>
    <col min="13" max="16384" width="9" style="1689"/>
  </cols>
  <sheetData>
    <row r="1" spans="1:13">
      <c r="A1" s="215" t="str">
        <f>表03!A1</f>
        <v xml:space="preserve"> 保險股份有限公司    年度(月)報表</v>
      </c>
      <c r="B1" s="77"/>
      <c r="C1" s="77"/>
      <c r="D1" s="77"/>
      <c r="E1" s="77"/>
      <c r="F1" s="77"/>
      <c r="G1" s="77"/>
      <c r="H1" s="77"/>
      <c r="I1" s="77"/>
      <c r="J1" s="77"/>
      <c r="K1" s="77"/>
      <c r="L1" s="77"/>
      <c r="M1" s="77"/>
    </row>
    <row r="2" spans="1:13" ht="16.5" thickBot="1">
      <c r="A2" s="1690" t="s">
        <v>7120</v>
      </c>
      <c r="B2" s="1690"/>
      <c r="C2" s="77"/>
      <c r="D2" s="77"/>
      <c r="E2" s="77"/>
      <c r="F2" s="77"/>
      <c r="G2" s="77"/>
      <c r="H2" s="77"/>
      <c r="I2" s="77"/>
      <c r="J2" s="77" t="s">
        <v>7121</v>
      </c>
      <c r="K2" s="77"/>
      <c r="L2" s="77"/>
      <c r="M2" s="77"/>
    </row>
    <row r="3" spans="1:13" ht="16.5" customHeight="1">
      <c r="A3" s="2870" t="s">
        <v>5990</v>
      </c>
      <c r="B3" s="2873" t="s">
        <v>7122</v>
      </c>
      <c r="C3" s="2874"/>
      <c r="D3" s="2873" t="s">
        <v>7123</v>
      </c>
      <c r="E3" s="2879"/>
      <c r="F3" s="2879"/>
      <c r="G3" s="2875" t="s">
        <v>7124</v>
      </c>
      <c r="H3" s="2881"/>
      <c r="I3" s="2882"/>
      <c r="J3" s="2875" t="s">
        <v>7125</v>
      </c>
      <c r="K3" s="2876"/>
      <c r="L3" s="2877"/>
    </row>
    <row r="4" spans="1:13" ht="28.5">
      <c r="A4" s="2871"/>
      <c r="B4" s="2728"/>
      <c r="C4" s="2715"/>
      <c r="D4" s="1691" t="s">
        <v>7126</v>
      </c>
      <c r="E4" s="1692" t="s">
        <v>7127</v>
      </c>
      <c r="F4" s="1691" t="s">
        <v>7128</v>
      </c>
      <c r="G4" s="1691" t="s">
        <v>7126</v>
      </c>
      <c r="H4" s="1692" t="s">
        <v>7127</v>
      </c>
      <c r="I4" s="1691" t="s">
        <v>7128</v>
      </c>
      <c r="J4" s="1693" t="s">
        <v>7126</v>
      </c>
      <c r="K4" s="1692" t="s">
        <v>7127</v>
      </c>
      <c r="L4" s="1694" t="s">
        <v>7128</v>
      </c>
    </row>
    <row r="5" spans="1:13" ht="16.5" thickBot="1">
      <c r="A5" s="2872"/>
      <c r="B5" s="2756" t="s">
        <v>66</v>
      </c>
      <c r="C5" s="2878"/>
      <c r="D5" s="1695" t="s">
        <v>67</v>
      </c>
      <c r="E5" s="1695" t="s">
        <v>68</v>
      </c>
      <c r="F5" s="1695" t="s">
        <v>69</v>
      </c>
      <c r="G5" s="1695" t="s">
        <v>70</v>
      </c>
      <c r="H5" s="1695" t="s">
        <v>71</v>
      </c>
      <c r="I5" s="1695" t="s">
        <v>72</v>
      </c>
      <c r="J5" s="1696" t="s">
        <v>73</v>
      </c>
      <c r="K5" s="1695" t="s">
        <v>74</v>
      </c>
      <c r="L5" s="1697" t="s">
        <v>75</v>
      </c>
    </row>
    <row r="6" spans="1:13">
      <c r="A6" s="1698">
        <v>1</v>
      </c>
      <c r="B6" s="2845" t="s">
        <v>7129</v>
      </c>
      <c r="C6" s="1699" t="s">
        <v>7130</v>
      </c>
      <c r="D6" s="1700"/>
      <c r="E6" s="1700"/>
      <c r="F6" s="1700"/>
      <c r="G6" s="1701">
        <f>'表16-1-1'!N194</f>
        <v>0</v>
      </c>
      <c r="H6" s="1701">
        <f>'表16-1-1'!O194</f>
        <v>0</v>
      </c>
      <c r="I6" s="1701">
        <f>'表16-1-1'!P194</f>
        <v>0</v>
      </c>
      <c r="J6" s="1702">
        <f>'表16-1-1'!N201</f>
        <v>0</v>
      </c>
      <c r="K6" s="1703">
        <f>'表16-1-1'!O201</f>
        <v>0</v>
      </c>
      <c r="L6" s="1704">
        <f>'表16-1-1'!P201</f>
        <v>0</v>
      </c>
    </row>
    <row r="7" spans="1:13" ht="23.25" customHeight="1">
      <c r="A7" s="1705">
        <v>2</v>
      </c>
      <c r="B7" s="2847"/>
      <c r="C7" s="1706" t="s">
        <v>7131</v>
      </c>
      <c r="D7" s="1707"/>
      <c r="E7" s="1707"/>
      <c r="F7" s="1707"/>
      <c r="G7" s="1708">
        <f>'表16-1-4'!N115</f>
        <v>0</v>
      </c>
      <c r="H7" s="1708">
        <f>'表16-1-4'!O115</f>
        <v>0</v>
      </c>
      <c r="I7" s="1708">
        <f>'表16-1-4'!P115</f>
        <v>0</v>
      </c>
      <c r="J7" s="1709">
        <f>'表16-1-4'!N122</f>
        <v>0</v>
      </c>
      <c r="K7" s="1708">
        <f>'表16-1-4'!O122</f>
        <v>0</v>
      </c>
      <c r="L7" s="1710">
        <f>'表16-1-4'!P122</f>
        <v>0</v>
      </c>
    </row>
    <row r="8" spans="1:13">
      <c r="A8" s="1705">
        <v>3</v>
      </c>
      <c r="B8" s="2847"/>
      <c r="C8" s="1706" t="s">
        <v>7132</v>
      </c>
      <c r="D8" s="1707"/>
      <c r="E8" s="1707"/>
      <c r="F8" s="1707"/>
      <c r="G8" s="1708">
        <f>'表16-1-5'!N172</f>
        <v>0</v>
      </c>
      <c r="H8" s="1708">
        <f>'表16-1-5'!O172</f>
        <v>0</v>
      </c>
      <c r="I8" s="1708">
        <f>'表16-1-5'!P172</f>
        <v>0</v>
      </c>
      <c r="J8" s="1709">
        <f>'表16-1-5'!N179</f>
        <v>0</v>
      </c>
      <c r="K8" s="1708">
        <f>'表16-1-5'!O179</f>
        <v>0</v>
      </c>
      <c r="L8" s="1710">
        <f>'表16-1-5'!P179</f>
        <v>0</v>
      </c>
    </row>
    <row r="9" spans="1:13" ht="16.5" thickBot="1">
      <c r="A9" s="1711">
        <v>4</v>
      </c>
      <c r="B9" s="2848"/>
      <c r="C9" s="1712" t="s">
        <v>7133</v>
      </c>
      <c r="D9" s="1713"/>
      <c r="E9" s="1713"/>
      <c r="F9" s="1713"/>
      <c r="G9" s="1714">
        <f t="shared" ref="G9:L9" si="0">SUM(G6:G8)</f>
        <v>0</v>
      </c>
      <c r="H9" s="1714">
        <f t="shared" si="0"/>
        <v>0</v>
      </c>
      <c r="I9" s="1714">
        <f t="shared" si="0"/>
        <v>0</v>
      </c>
      <c r="J9" s="1715">
        <f t="shared" si="0"/>
        <v>0</v>
      </c>
      <c r="K9" s="1714">
        <f t="shared" si="0"/>
        <v>0</v>
      </c>
      <c r="L9" s="1716">
        <f t="shared" si="0"/>
        <v>0</v>
      </c>
    </row>
    <row r="10" spans="1:13">
      <c r="A10" s="1698">
        <v>5</v>
      </c>
      <c r="B10" s="2845" t="s">
        <v>7134</v>
      </c>
      <c r="C10" s="1699" t="s">
        <v>7130</v>
      </c>
      <c r="D10" s="1703">
        <f>'表16-1-1'!N208</f>
        <v>0</v>
      </c>
      <c r="E10" s="1703">
        <f>'表16-1-1'!O208</f>
        <v>0</v>
      </c>
      <c r="F10" s="1703">
        <f>'表16-1-1'!P208</f>
        <v>0</v>
      </c>
      <c r="G10" s="1703">
        <f>'表16-1-1'!N215</f>
        <v>0</v>
      </c>
      <c r="H10" s="1703">
        <f>'表16-1-1'!O215</f>
        <v>0</v>
      </c>
      <c r="I10" s="1703">
        <f>'表16-1-1'!P215</f>
        <v>0</v>
      </c>
      <c r="J10" s="1702">
        <f>'表16-1-1'!N222</f>
        <v>0</v>
      </c>
      <c r="K10" s="1703">
        <f>'表16-1-1'!O222</f>
        <v>0</v>
      </c>
      <c r="L10" s="1704">
        <f>'表16-1-1'!P222</f>
        <v>0</v>
      </c>
    </row>
    <row r="11" spans="1:13">
      <c r="A11" s="1705">
        <v>6</v>
      </c>
      <c r="B11" s="2846"/>
      <c r="C11" s="1706" t="s">
        <v>7131</v>
      </c>
      <c r="D11" s="1708">
        <f>'表16-1-4'!N129</f>
        <v>0</v>
      </c>
      <c r="E11" s="1708">
        <f>'表16-1-4'!O129</f>
        <v>0</v>
      </c>
      <c r="F11" s="1708">
        <f>'表16-1-4'!P129</f>
        <v>0</v>
      </c>
      <c r="G11" s="1708">
        <f>'表16-1-4'!N136</f>
        <v>0</v>
      </c>
      <c r="H11" s="1708">
        <f>'表16-1-4'!O136</f>
        <v>0</v>
      </c>
      <c r="I11" s="1708">
        <f>'表16-1-4'!P136</f>
        <v>0</v>
      </c>
      <c r="J11" s="1709">
        <f>'表16-1-4'!N143</f>
        <v>0</v>
      </c>
      <c r="K11" s="1708">
        <f>'表16-1-4'!O143</f>
        <v>0</v>
      </c>
      <c r="L11" s="1710">
        <f>'表16-1-4'!P143</f>
        <v>0</v>
      </c>
    </row>
    <row r="12" spans="1:13">
      <c r="A12" s="1705">
        <v>7</v>
      </c>
      <c r="B12" s="2846"/>
      <c r="C12" s="1706" t="s">
        <v>7132</v>
      </c>
      <c r="D12" s="1708">
        <f>'表16-1-5'!N186</f>
        <v>0</v>
      </c>
      <c r="E12" s="1708">
        <f>'表16-1-5'!O186</f>
        <v>0</v>
      </c>
      <c r="F12" s="1708">
        <f>'表16-1-5'!P186</f>
        <v>0</v>
      </c>
      <c r="G12" s="1708">
        <f>'表16-1-5'!N193</f>
        <v>0</v>
      </c>
      <c r="H12" s="1708">
        <f>'表16-1-5'!O193</f>
        <v>0</v>
      </c>
      <c r="I12" s="1708">
        <f>'表16-1-5'!P193</f>
        <v>0</v>
      </c>
      <c r="J12" s="1709">
        <f>'表16-1-5'!N200</f>
        <v>0</v>
      </c>
      <c r="K12" s="1708">
        <f>'表16-1-5'!O200</f>
        <v>0</v>
      </c>
      <c r="L12" s="1710">
        <f>'表16-1-5'!P200</f>
        <v>0</v>
      </c>
    </row>
    <row r="13" spans="1:13" ht="16.5" thickBot="1">
      <c r="A13" s="1711">
        <v>8</v>
      </c>
      <c r="B13" s="2867"/>
      <c r="C13" s="1712" t="s">
        <v>7135</v>
      </c>
      <c r="D13" s="1714">
        <f t="shared" ref="D13:L13" si="1">SUM(D10:D12)</f>
        <v>0</v>
      </c>
      <c r="E13" s="1714">
        <f t="shared" si="1"/>
        <v>0</v>
      </c>
      <c r="F13" s="1714">
        <f t="shared" si="1"/>
        <v>0</v>
      </c>
      <c r="G13" s="1714">
        <f t="shared" si="1"/>
        <v>0</v>
      </c>
      <c r="H13" s="1714">
        <f t="shared" si="1"/>
        <v>0</v>
      </c>
      <c r="I13" s="1714">
        <f t="shared" si="1"/>
        <v>0</v>
      </c>
      <c r="J13" s="1715">
        <f t="shared" si="1"/>
        <v>0</v>
      </c>
      <c r="K13" s="1714">
        <f t="shared" si="1"/>
        <v>0</v>
      </c>
      <c r="L13" s="1716">
        <f t="shared" si="1"/>
        <v>0</v>
      </c>
    </row>
    <row r="14" spans="1:13">
      <c r="A14" s="1698">
        <v>9</v>
      </c>
      <c r="B14" s="2845" t="s">
        <v>7136</v>
      </c>
      <c r="C14" s="1699" t="s">
        <v>7130</v>
      </c>
      <c r="D14" s="1701">
        <f>'表16-1-1'!N229</f>
        <v>0</v>
      </c>
      <c r="E14" s="1701">
        <f>'表16-1-1'!O229</f>
        <v>0</v>
      </c>
      <c r="F14" s="1701">
        <f>'表16-1-1'!P229</f>
        <v>0</v>
      </c>
      <c r="G14" s="1703">
        <f>'表16-1-1'!N236</f>
        <v>0</v>
      </c>
      <c r="H14" s="1703">
        <f>'表16-1-1'!O236</f>
        <v>0</v>
      </c>
      <c r="I14" s="1703">
        <f>'表16-1-1'!P236</f>
        <v>0</v>
      </c>
      <c r="J14" s="1702">
        <f>'表16-1-1'!N243</f>
        <v>0</v>
      </c>
      <c r="K14" s="1703">
        <f>'表16-1-1'!O243</f>
        <v>0</v>
      </c>
      <c r="L14" s="1704">
        <f>'表16-1-1'!P243</f>
        <v>0</v>
      </c>
    </row>
    <row r="15" spans="1:13">
      <c r="A15" s="1705">
        <v>10</v>
      </c>
      <c r="B15" s="2846"/>
      <c r="C15" s="1706" t="s">
        <v>7131</v>
      </c>
      <c r="D15" s="1708">
        <f>'表16-1-4'!N150</f>
        <v>0</v>
      </c>
      <c r="E15" s="1708">
        <f>'表16-1-4'!O150</f>
        <v>0</v>
      </c>
      <c r="F15" s="1708">
        <f>'表16-1-4'!P150</f>
        <v>0</v>
      </c>
      <c r="G15" s="1708">
        <f>'表16-1-4'!N157</f>
        <v>0</v>
      </c>
      <c r="H15" s="1708">
        <f>'表16-1-4'!O157</f>
        <v>0</v>
      </c>
      <c r="I15" s="1708">
        <f>'表16-1-4'!P157</f>
        <v>0</v>
      </c>
      <c r="J15" s="1709">
        <f>'表16-1-4'!N164</f>
        <v>0</v>
      </c>
      <c r="K15" s="1708">
        <f>'表16-1-4'!O164</f>
        <v>0</v>
      </c>
      <c r="L15" s="1710">
        <f>'表16-1-4'!P164</f>
        <v>0</v>
      </c>
    </row>
    <row r="16" spans="1:13">
      <c r="A16" s="1705">
        <v>11</v>
      </c>
      <c r="B16" s="2846"/>
      <c r="C16" s="1706" t="s">
        <v>7132</v>
      </c>
      <c r="D16" s="1708">
        <f>'表16-1-5'!N207</f>
        <v>0</v>
      </c>
      <c r="E16" s="1708">
        <f>'表16-1-5'!O207</f>
        <v>0</v>
      </c>
      <c r="F16" s="1708">
        <f>'表16-1-5'!P207</f>
        <v>0</v>
      </c>
      <c r="G16" s="1708">
        <f>'表16-1-5'!N214</f>
        <v>0</v>
      </c>
      <c r="H16" s="1708">
        <f>'表16-1-5'!O214</f>
        <v>0</v>
      </c>
      <c r="I16" s="1708">
        <f>'表16-1-5'!P214</f>
        <v>0</v>
      </c>
      <c r="J16" s="1709">
        <f>'表16-1-5'!N221</f>
        <v>0</v>
      </c>
      <c r="K16" s="1708">
        <f>'表16-1-5'!O221</f>
        <v>0</v>
      </c>
      <c r="L16" s="1710">
        <f>'表16-1-5'!P221</f>
        <v>0</v>
      </c>
    </row>
    <row r="17" spans="1:13" ht="16.5" thickBot="1">
      <c r="A17" s="1711">
        <v>12</v>
      </c>
      <c r="B17" s="2867"/>
      <c r="C17" s="1712" t="s">
        <v>7137</v>
      </c>
      <c r="D17" s="1714">
        <f t="shared" ref="D17:L17" si="2">SUM(D14:D16)</f>
        <v>0</v>
      </c>
      <c r="E17" s="1714">
        <f t="shared" si="2"/>
        <v>0</v>
      </c>
      <c r="F17" s="1714">
        <f t="shared" si="2"/>
        <v>0</v>
      </c>
      <c r="G17" s="1714">
        <f t="shared" si="2"/>
        <v>0</v>
      </c>
      <c r="H17" s="1714">
        <f t="shared" si="2"/>
        <v>0</v>
      </c>
      <c r="I17" s="1714">
        <f t="shared" si="2"/>
        <v>0</v>
      </c>
      <c r="J17" s="1715">
        <f t="shared" si="2"/>
        <v>0</v>
      </c>
      <c r="K17" s="1714">
        <f t="shared" si="2"/>
        <v>0</v>
      </c>
      <c r="L17" s="1716">
        <f t="shared" si="2"/>
        <v>0</v>
      </c>
    </row>
    <row r="18" spans="1:13" ht="16.5" thickBot="1">
      <c r="A18" s="1717">
        <v>13</v>
      </c>
      <c r="B18" s="2868" t="s">
        <v>7094</v>
      </c>
      <c r="C18" s="2869"/>
      <c r="D18" s="1718">
        <f t="shared" ref="D18:L18" si="3">D17+D13+D9</f>
        <v>0</v>
      </c>
      <c r="E18" s="1719">
        <f t="shared" si="3"/>
        <v>0</v>
      </c>
      <c r="F18" s="1719">
        <f t="shared" si="3"/>
        <v>0</v>
      </c>
      <c r="G18" s="1718">
        <f t="shared" si="3"/>
        <v>0</v>
      </c>
      <c r="H18" s="1719">
        <f t="shared" si="3"/>
        <v>0</v>
      </c>
      <c r="I18" s="1719">
        <f t="shared" si="3"/>
        <v>0</v>
      </c>
      <c r="J18" s="1720">
        <f t="shared" si="3"/>
        <v>0</v>
      </c>
      <c r="K18" s="1719">
        <f t="shared" si="3"/>
        <v>0</v>
      </c>
      <c r="L18" s="1721">
        <f t="shared" si="3"/>
        <v>0</v>
      </c>
    </row>
    <row r="19" spans="1:13">
      <c r="B19" s="1722"/>
      <c r="C19" s="1722"/>
      <c r="D19" s="1722"/>
      <c r="E19" s="1722"/>
      <c r="F19" s="1722"/>
      <c r="G19" s="1722"/>
      <c r="H19" s="1722"/>
      <c r="I19" s="1722"/>
      <c r="J19" s="1722"/>
      <c r="K19" s="1722"/>
      <c r="L19" s="1722"/>
      <c r="M19" s="1722"/>
    </row>
    <row r="20" spans="1:13" ht="16.5">
      <c r="A20" s="1723" t="s">
        <v>5827</v>
      </c>
      <c r="B20" s="1722" t="s">
        <v>7138</v>
      </c>
      <c r="D20" s="1722"/>
      <c r="E20" s="1722"/>
      <c r="F20" s="1722"/>
      <c r="G20" s="1722"/>
      <c r="H20" s="1722"/>
      <c r="I20" s="1722"/>
      <c r="J20" s="1722"/>
      <c r="K20" s="1722"/>
      <c r="L20" s="1722"/>
      <c r="M20" s="1722"/>
    </row>
    <row r="21" spans="1:13">
      <c r="A21" s="1724"/>
      <c r="D21" s="1722"/>
      <c r="E21" s="1722"/>
      <c r="F21" s="1722"/>
      <c r="G21" s="1722"/>
      <c r="H21" s="1722"/>
      <c r="I21" s="1722"/>
      <c r="J21" s="1722"/>
      <c r="K21" s="1722"/>
      <c r="L21" s="1722"/>
    </row>
  </sheetData>
  <mergeCells count="10">
    <mergeCell ref="A3:A5"/>
    <mergeCell ref="B3:C4"/>
    <mergeCell ref="D3:F3"/>
    <mergeCell ref="G3:I3"/>
    <mergeCell ref="B18:C18"/>
    <mergeCell ref="J3:L3"/>
    <mergeCell ref="B5:C5"/>
    <mergeCell ref="B6:B9"/>
    <mergeCell ref="B10:B13"/>
    <mergeCell ref="B14:B17"/>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pageSetUpPr fitToPage="1"/>
  </sheetPr>
  <dimension ref="A1:AH42"/>
  <sheetViews>
    <sheetView zoomScale="85" zoomScaleNormal="85" workbookViewId="0">
      <selection activeCell="A125" sqref="A1:XFD1048576"/>
    </sheetView>
  </sheetViews>
  <sheetFormatPr defaultColWidth="9" defaultRowHeight="14.25"/>
  <cols>
    <col min="1" max="1" width="5.125" style="75" customWidth="1"/>
    <col min="2" max="2" width="8.25" style="75" customWidth="1"/>
    <col min="3" max="3" width="15.5" style="75" customWidth="1"/>
    <col min="4" max="4" width="8.125" style="75" customWidth="1"/>
    <col min="5" max="5" width="5.625" style="75" customWidth="1"/>
    <col min="6" max="6" width="7.5" style="75" customWidth="1"/>
    <col min="7" max="7" width="8.625" style="75" customWidth="1"/>
    <col min="8" max="8" width="17.125" style="75" customWidth="1"/>
    <col min="9" max="9" width="5.625" style="75" customWidth="1"/>
    <col min="10" max="11" width="9.625" style="65" customWidth="1"/>
    <col min="12" max="12" width="12.625" style="65" customWidth="1"/>
    <col min="13" max="13" width="14.375" style="65" customWidth="1"/>
    <col min="14" max="14" width="12.625" style="65" customWidth="1"/>
    <col min="15" max="15" width="7.625" style="65" customWidth="1"/>
    <col min="16" max="16" width="13.625" style="65" customWidth="1"/>
    <col min="17" max="17" width="11" style="65" customWidth="1"/>
    <col min="18" max="18" width="11.875" style="65" customWidth="1"/>
    <col min="19" max="19" width="6.625" style="65" customWidth="1"/>
    <col min="20" max="20" width="9.5" style="65" customWidth="1"/>
    <col min="21" max="16384" width="9" style="65"/>
  </cols>
  <sheetData>
    <row r="1" spans="1:19">
      <c r="A1" s="215" t="str">
        <f>表03!A1</f>
        <v xml:space="preserve"> 保險股份有限公司    年度(月)報表</v>
      </c>
      <c r="B1" s="1606"/>
      <c r="C1" s="1606"/>
      <c r="D1" s="1606"/>
      <c r="E1" s="1606"/>
      <c r="F1" s="76"/>
      <c r="G1" s="76"/>
      <c r="H1" s="76"/>
      <c r="I1" s="76"/>
      <c r="J1" s="76"/>
      <c r="K1" s="76"/>
      <c r="L1" s="76"/>
      <c r="M1" s="76"/>
      <c r="N1" s="76"/>
      <c r="O1" s="76"/>
      <c r="P1" s="76"/>
    </row>
    <row r="2" spans="1:19">
      <c r="A2" s="65" t="s">
        <v>154</v>
      </c>
      <c r="B2" s="65"/>
      <c r="C2" s="65"/>
      <c r="D2" s="65"/>
      <c r="E2" s="65"/>
      <c r="R2" s="1608" t="s">
        <v>155</v>
      </c>
    </row>
    <row r="3" spans="1:19" ht="14.25" customHeight="1">
      <c r="A3" s="2890" t="s">
        <v>183</v>
      </c>
      <c r="B3" s="2893" t="s">
        <v>152</v>
      </c>
      <c r="C3" s="2893"/>
      <c r="D3" s="2893"/>
      <c r="E3" s="2893"/>
      <c r="F3" s="2893"/>
      <c r="G3" s="2894" t="s">
        <v>156</v>
      </c>
      <c r="H3" s="2895"/>
      <c r="I3" s="2896"/>
      <c r="J3" s="2883" t="s">
        <v>450</v>
      </c>
      <c r="K3" s="2883" t="s">
        <v>456</v>
      </c>
      <c r="L3" s="2883" t="s">
        <v>710</v>
      </c>
      <c r="M3" s="2888" t="s">
        <v>711</v>
      </c>
      <c r="N3" s="2889" t="s">
        <v>712</v>
      </c>
      <c r="O3" s="2888" t="s">
        <v>158</v>
      </c>
      <c r="P3" s="2883" t="s">
        <v>159</v>
      </c>
      <c r="Q3" s="2883" t="s">
        <v>160</v>
      </c>
      <c r="R3" s="2883" t="s">
        <v>161</v>
      </c>
      <c r="S3" s="2883" t="s">
        <v>121</v>
      </c>
    </row>
    <row r="4" spans="1:19" s="1485" customFormat="1" ht="28.5">
      <c r="A4" s="2891"/>
      <c r="B4" s="1655" t="s">
        <v>162</v>
      </c>
      <c r="C4" s="1655" t="s">
        <v>163</v>
      </c>
      <c r="D4" s="1655" t="s">
        <v>164</v>
      </c>
      <c r="E4" s="1655" t="s">
        <v>165</v>
      </c>
      <c r="F4" s="1655" t="s">
        <v>166</v>
      </c>
      <c r="G4" s="1656" t="s">
        <v>167</v>
      </c>
      <c r="H4" s="1656" t="s">
        <v>168</v>
      </c>
      <c r="I4" s="1656" t="s">
        <v>169</v>
      </c>
      <c r="J4" s="2884"/>
      <c r="K4" s="2884"/>
      <c r="L4" s="2887"/>
      <c r="M4" s="2884"/>
      <c r="N4" s="2887"/>
      <c r="O4" s="2884"/>
      <c r="P4" s="2884"/>
      <c r="Q4" s="2884"/>
      <c r="R4" s="2884"/>
      <c r="S4" s="2884"/>
    </row>
    <row r="5" spans="1:19" s="1485" customFormat="1" ht="28.5">
      <c r="A5" s="2892"/>
      <c r="B5" s="1672" t="s">
        <v>122</v>
      </c>
      <c r="C5" s="1672" t="s">
        <v>67</v>
      </c>
      <c r="D5" s="1672" t="s">
        <v>68</v>
      </c>
      <c r="E5" s="1672" t="s">
        <v>69</v>
      </c>
      <c r="F5" s="1672" t="s">
        <v>70</v>
      </c>
      <c r="G5" s="1672" t="s">
        <v>71</v>
      </c>
      <c r="H5" s="1672" t="s">
        <v>72</v>
      </c>
      <c r="I5" s="1672" t="s">
        <v>73</v>
      </c>
      <c r="J5" s="1672" t="s">
        <v>468</v>
      </c>
      <c r="K5" s="1672" t="s">
        <v>75</v>
      </c>
      <c r="L5" s="1672" t="s">
        <v>234</v>
      </c>
      <c r="M5" s="1672" t="s">
        <v>235</v>
      </c>
      <c r="N5" s="1672" t="s">
        <v>285</v>
      </c>
      <c r="O5" s="1672" t="s">
        <v>286</v>
      </c>
      <c r="P5" s="1673" t="s">
        <v>501</v>
      </c>
      <c r="Q5" s="1672" t="s">
        <v>288</v>
      </c>
      <c r="R5" s="1672" t="s">
        <v>289</v>
      </c>
      <c r="S5" s="1672" t="s">
        <v>138</v>
      </c>
    </row>
    <row r="6" spans="1:19" s="1485" customFormat="1">
      <c r="A6" s="1475">
        <v>1</v>
      </c>
      <c r="B6" s="1674"/>
      <c r="C6" s="1675"/>
      <c r="D6" s="1475"/>
      <c r="E6" s="1475"/>
      <c r="F6" s="1475"/>
      <c r="G6" s="1676"/>
      <c r="H6" s="1676"/>
      <c r="I6" s="1676"/>
      <c r="J6" s="1677"/>
      <c r="K6" s="1677"/>
      <c r="L6" s="1665"/>
      <c r="M6" s="1665"/>
      <c r="N6" s="1676"/>
      <c r="O6" s="1676"/>
      <c r="P6" s="1664"/>
      <c r="Q6" s="1663"/>
      <c r="R6" s="1663"/>
      <c r="S6" s="1676"/>
    </row>
    <row r="7" spans="1:19">
      <c r="A7" s="1475">
        <f>A6+1</f>
        <v>2</v>
      </c>
      <c r="B7" s="1475"/>
      <c r="C7" s="1678"/>
      <c r="D7" s="1475"/>
      <c r="E7" s="1475"/>
      <c r="F7" s="1475"/>
      <c r="G7" s="1475"/>
      <c r="H7" s="1679"/>
      <c r="I7" s="1475"/>
      <c r="J7" s="1677"/>
      <c r="K7" s="1677"/>
      <c r="L7" s="1665"/>
      <c r="M7" s="1665"/>
      <c r="N7" s="1663"/>
      <c r="O7" s="1663"/>
      <c r="P7" s="1664"/>
      <c r="Q7" s="1663"/>
      <c r="R7" s="1663"/>
      <c r="S7" s="1473"/>
    </row>
    <row r="8" spans="1:19">
      <c r="A8" s="1475">
        <f t="shared" ref="A8:A30" si="0">A7+1</f>
        <v>3</v>
      </c>
      <c r="B8" s="1475"/>
      <c r="C8" s="1678"/>
      <c r="D8" s="1475"/>
      <c r="E8" s="1475"/>
      <c r="F8" s="1475"/>
      <c r="G8" s="1475"/>
      <c r="H8" s="1680"/>
      <c r="I8" s="1475"/>
      <c r="J8" s="1677"/>
      <c r="K8" s="1677"/>
      <c r="L8" s="1665"/>
      <c r="M8" s="1665"/>
      <c r="N8" s="1663"/>
      <c r="O8" s="1663"/>
      <c r="P8" s="1664"/>
      <c r="Q8" s="1663"/>
      <c r="R8" s="1663"/>
      <c r="S8" s="1473"/>
    </row>
    <row r="9" spans="1:19">
      <c r="A9" s="1475">
        <f t="shared" si="0"/>
        <v>4</v>
      </c>
      <c r="B9" s="1475"/>
      <c r="C9" s="1678"/>
      <c r="D9" s="1475"/>
      <c r="E9" s="1475"/>
      <c r="F9" s="1475"/>
      <c r="G9" s="1475"/>
      <c r="H9" s="1680"/>
      <c r="I9" s="1475"/>
      <c r="J9" s="1677"/>
      <c r="K9" s="1677"/>
      <c r="L9" s="1665"/>
      <c r="M9" s="1665"/>
      <c r="N9" s="1663"/>
      <c r="O9" s="1663"/>
      <c r="P9" s="1664"/>
      <c r="Q9" s="1663"/>
      <c r="R9" s="1663"/>
      <c r="S9" s="1473"/>
    </row>
    <row r="10" spans="1:19">
      <c r="A10" s="1475">
        <f t="shared" si="0"/>
        <v>5</v>
      </c>
      <c r="B10" s="1475"/>
      <c r="C10" s="1678"/>
      <c r="D10" s="1475"/>
      <c r="E10" s="1475"/>
      <c r="F10" s="1475"/>
      <c r="G10" s="1475"/>
      <c r="H10" s="1680"/>
      <c r="I10" s="1475"/>
      <c r="J10" s="1677"/>
      <c r="K10" s="1677"/>
      <c r="L10" s="1665"/>
      <c r="M10" s="1665"/>
      <c r="N10" s="1663"/>
      <c r="O10" s="1663"/>
      <c r="P10" s="1664"/>
      <c r="Q10" s="1663"/>
      <c r="R10" s="1663"/>
      <c r="S10" s="1473"/>
    </row>
    <row r="11" spans="1:19">
      <c r="A11" s="1475">
        <f t="shared" si="0"/>
        <v>6</v>
      </c>
      <c r="B11" s="1475"/>
      <c r="C11" s="1678"/>
      <c r="D11" s="1475"/>
      <c r="E11" s="1475"/>
      <c r="F11" s="1475"/>
      <c r="G11" s="1475"/>
      <c r="H11" s="1680"/>
      <c r="I11" s="1475"/>
      <c r="J11" s="1677"/>
      <c r="K11" s="1677"/>
      <c r="L11" s="1665"/>
      <c r="M11" s="1665"/>
      <c r="N11" s="1663"/>
      <c r="O11" s="1663"/>
      <c r="P11" s="1664"/>
      <c r="Q11" s="1663"/>
      <c r="R11" s="1663"/>
      <c r="S11" s="1473"/>
    </row>
    <row r="12" spans="1:19">
      <c r="A12" s="1475">
        <f t="shared" si="0"/>
        <v>7</v>
      </c>
      <c r="B12" s="1475"/>
      <c r="C12" s="1678"/>
      <c r="D12" s="1475"/>
      <c r="E12" s="1475"/>
      <c r="F12" s="1475"/>
      <c r="G12" s="1475"/>
      <c r="H12" s="1680"/>
      <c r="I12" s="1475"/>
      <c r="J12" s="1677"/>
      <c r="K12" s="1677"/>
      <c r="L12" s="1665"/>
      <c r="M12" s="1665"/>
      <c r="N12" s="1663"/>
      <c r="O12" s="1663"/>
      <c r="P12" s="1664"/>
      <c r="Q12" s="1663"/>
      <c r="R12" s="1663"/>
      <c r="S12" s="1473"/>
    </row>
    <row r="13" spans="1:19">
      <c r="A13" s="1475">
        <f t="shared" si="0"/>
        <v>8</v>
      </c>
      <c r="B13" s="1475"/>
      <c r="C13" s="1678"/>
      <c r="D13" s="1475"/>
      <c r="E13" s="1475"/>
      <c r="F13" s="1475"/>
      <c r="G13" s="1475"/>
      <c r="H13" s="1680"/>
      <c r="I13" s="1475"/>
      <c r="J13" s="1677"/>
      <c r="K13" s="1677"/>
      <c r="L13" s="1665"/>
      <c r="M13" s="1665"/>
      <c r="N13" s="1663"/>
      <c r="O13" s="1663"/>
      <c r="P13" s="1664"/>
      <c r="Q13" s="1663"/>
      <c r="R13" s="1663"/>
      <c r="S13" s="1473"/>
    </row>
    <row r="14" spans="1:19">
      <c r="A14" s="1475">
        <f t="shared" si="0"/>
        <v>9</v>
      </c>
      <c r="B14" s="1475"/>
      <c r="C14" s="1678"/>
      <c r="D14" s="1475"/>
      <c r="E14" s="1475"/>
      <c r="F14" s="1475"/>
      <c r="G14" s="1475"/>
      <c r="H14" s="1680"/>
      <c r="I14" s="1475"/>
      <c r="J14" s="1677"/>
      <c r="K14" s="1677"/>
      <c r="L14" s="1665"/>
      <c r="M14" s="1665"/>
      <c r="N14" s="1663"/>
      <c r="O14" s="1663"/>
      <c r="P14" s="1664"/>
      <c r="Q14" s="1663"/>
      <c r="R14" s="1663"/>
      <c r="S14" s="1473"/>
    </row>
    <row r="15" spans="1:19">
      <c r="A15" s="1475">
        <f t="shared" si="0"/>
        <v>10</v>
      </c>
      <c r="B15" s="1475"/>
      <c r="C15" s="1678"/>
      <c r="D15" s="1475"/>
      <c r="E15" s="1475"/>
      <c r="F15" s="1475"/>
      <c r="G15" s="1475"/>
      <c r="H15" s="1680"/>
      <c r="I15" s="1475"/>
      <c r="J15" s="1677"/>
      <c r="K15" s="1677"/>
      <c r="L15" s="1665"/>
      <c r="M15" s="1665"/>
      <c r="N15" s="1663"/>
      <c r="O15" s="1663"/>
      <c r="P15" s="1664"/>
      <c r="Q15" s="1663"/>
      <c r="R15" s="1663"/>
      <c r="S15" s="1473"/>
    </row>
    <row r="16" spans="1:19">
      <c r="A16" s="1475">
        <f t="shared" si="0"/>
        <v>11</v>
      </c>
      <c r="B16" s="1475"/>
      <c r="C16" s="1678"/>
      <c r="D16" s="1475"/>
      <c r="E16" s="1475"/>
      <c r="F16" s="1475"/>
      <c r="G16" s="1475"/>
      <c r="H16" s="1680"/>
      <c r="I16" s="1475"/>
      <c r="J16" s="1677"/>
      <c r="K16" s="1677"/>
      <c r="L16" s="1665"/>
      <c r="M16" s="1665"/>
      <c r="N16" s="1663"/>
      <c r="O16" s="1663"/>
      <c r="P16" s="1664"/>
      <c r="Q16" s="1663"/>
      <c r="R16" s="1663"/>
      <c r="S16" s="1473"/>
    </row>
    <row r="17" spans="1:34">
      <c r="A17" s="1475">
        <f t="shared" si="0"/>
        <v>12</v>
      </c>
      <c r="B17" s="1681"/>
      <c r="C17" s="1682"/>
      <c r="D17" s="1475"/>
      <c r="E17" s="1475"/>
      <c r="F17" s="1475"/>
      <c r="G17" s="1471"/>
      <c r="H17" s="1683"/>
      <c r="I17" s="1475"/>
      <c r="J17" s="1684"/>
      <c r="K17" s="1684"/>
      <c r="L17" s="1663"/>
      <c r="M17" s="1663"/>
      <c r="N17" s="1663"/>
      <c r="O17" s="1663"/>
      <c r="P17" s="1664"/>
      <c r="Q17" s="1663"/>
      <c r="R17" s="1663"/>
      <c r="S17" s="1473"/>
    </row>
    <row r="18" spans="1:34">
      <c r="A18" s="1475">
        <f t="shared" si="0"/>
        <v>13</v>
      </c>
      <c r="B18" s="1681"/>
      <c r="C18" s="1682"/>
      <c r="D18" s="1475"/>
      <c r="E18" s="1475"/>
      <c r="F18" s="1475"/>
      <c r="G18" s="1471"/>
      <c r="H18" s="1683"/>
      <c r="I18" s="1475"/>
      <c r="J18" s="1684"/>
      <c r="K18" s="1684"/>
      <c r="L18" s="1663"/>
      <c r="M18" s="1663"/>
      <c r="N18" s="1663"/>
      <c r="O18" s="1663"/>
      <c r="P18" s="1664"/>
      <c r="Q18" s="1663"/>
      <c r="R18" s="1663"/>
      <c r="S18" s="1473"/>
    </row>
    <row r="19" spans="1:34">
      <c r="A19" s="1475">
        <f t="shared" si="0"/>
        <v>14</v>
      </c>
      <c r="B19" s="1475"/>
      <c r="C19" s="1678"/>
      <c r="D19" s="1475"/>
      <c r="E19" s="1475"/>
      <c r="F19" s="1475"/>
      <c r="G19" s="1475"/>
      <c r="H19" s="1680"/>
      <c r="I19" s="1475"/>
      <c r="J19" s="1677"/>
      <c r="K19" s="1677"/>
      <c r="L19" s="1665"/>
      <c r="M19" s="1665"/>
      <c r="N19" s="1663"/>
      <c r="O19" s="1663"/>
      <c r="P19" s="1664"/>
      <c r="Q19" s="1663"/>
      <c r="R19" s="1663"/>
      <c r="S19" s="1473"/>
    </row>
    <row r="20" spans="1:34">
      <c r="A20" s="1475">
        <f t="shared" si="0"/>
        <v>15</v>
      </c>
      <c r="B20" s="1475"/>
      <c r="C20" s="1678"/>
      <c r="D20" s="1661"/>
      <c r="E20" s="1661"/>
      <c r="F20" s="1475"/>
      <c r="G20" s="1679"/>
      <c r="H20" s="1678"/>
      <c r="I20" s="1475"/>
      <c r="J20" s="1677"/>
      <c r="K20" s="1677"/>
      <c r="L20" s="1665"/>
      <c r="M20" s="1665"/>
      <c r="N20" s="1663"/>
      <c r="O20" s="1663"/>
      <c r="P20" s="1664"/>
      <c r="Q20" s="1663"/>
      <c r="R20" s="1663"/>
      <c r="S20" s="1473"/>
    </row>
    <row r="21" spans="1:34">
      <c r="A21" s="1475">
        <f t="shared" si="0"/>
        <v>16</v>
      </c>
      <c r="B21" s="1661"/>
      <c r="C21" s="1678"/>
      <c r="D21" s="1661"/>
      <c r="E21" s="1661"/>
      <c r="F21" s="1475"/>
      <c r="G21" s="1679"/>
      <c r="H21" s="1678"/>
      <c r="I21" s="1475"/>
      <c r="J21" s="1677"/>
      <c r="K21" s="1677"/>
      <c r="L21" s="1665"/>
      <c r="M21" s="1665"/>
      <c r="N21" s="1663"/>
      <c r="O21" s="1663"/>
      <c r="P21" s="1664"/>
      <c r="Q21" s="1663"/>
      <c r="R21" s="1663"/>
      <c r="S21" s="1473"/>
    </row>
    <row r="22" spans="1:34">
      <c r="A22" s="1475">
        <f t="shared" si="0"/>
        <v>17</v>
      </c>
      <c r="B22" s="1661"/>
      <c r="C22" s="1685"/>
      <c r="D22" s="1661"/>
      <c r="E22" s="1661"/>
      <c r="F22" s="1475"/>
      <c r="G22" s="1679"/>
      <c r="H22" s="1678"/>
      <c r="I22" s="1475"/>
      <c r="J22" s="1677"/>
      <c r="K22" s="1677"/>
      <c r="L22" s="1665"/>
      <c r="M22" s="1665"/>
      <c r="N22" s="1663"/>
      <c r="O22" s="1663"/>
      <c r="P22" s="1664"/>
      <c r="Q22" s="1663"/>
      <c r="R22" s="1663"/>
      <c r="S22" s="1473"/>
    </row>
    <row r="23" spans="1:34">
      <c r="A23" s="1475">
        <f t="shared" si="0"/>
        <v>18</v>
      </c>
      <c r="B23" s="1661"/>
      <c r="C23" s="1685"/>
      <c r="D23" s="1661"/>
      <c r="E23" s="1661"/>
      <c r="F23" s="1475"/>
      <c r="G23" s="1679"/>
      <c r="H23" s="1678"/>
      <c r="I23" s="1475"/>
      <c r="J23" s="1677"/>
      <c r="K23" s="1677"/>
      <c r="L23" s="1665"/>
      <c r="M23" s="1665"/>
      <c r="N23" s="1663"/>
      <c r="O23" s="1663"/>
      <c r="P23" s="1664"/>
      <c r="Q23" s="1663"/>
      <c r="R23" s="1663"/>
      <c r="S23" s="1473"/>
    </row>
    <row r="24" spans="1:34">
      <c r="A24" s="1475">
        <f t="shared" si="0"/>
        <v>19</v>
      </c>
      <c r="B24" s="1661"/>
      <c r="C24" s="1685"/>
      <c r="D24" s="1661"/>
      <c r="E24" s="1661"/>
      <c r="F24" s="1475"/>
      <c r="G24" s="1679"/>
      <c r="H24" s="1678"/>
      <c r="I24" s="1475"/>
      <c r="J24" s="1677"/>
      <c r="K24" s="1677"/>
      <c r="L24" s="1665"/>
      <c r="M24" s="1665"/>
      <c r="N24" s="1663"/>
      <c r="O24" s="1663"/>
      <c r="P24" s="1664"/>
      <c r="Q24" s="1663"/>
      <c r="R24" s="1663"/>
      <c r="S24" s="1473"/>
    </row>
    <row r="25" spans="1:34">
      <c r="A25" s="1475">
        <f t="shared" si="0"/>
        <v>20</v>
      </c>
      <c r="B25" s="1661"/>
      <c r="C25" s="1685"/>
      <c r="D25" s="1661"/>
      <c r="E25" s="1661"/>
      <c r="F25" s="1475"/>
      <c r="G25" s="1679"/>
      <c r="H25" s="1679"/>
      <c r="I25" s="1475"/>
      <c r="J25" s="1677"/>
      <c r="K25" s="1677"/>
      <c r="L25" s="1665"/>
      <c r="M25" s="1665"/>
      <c r="N25" s="1663"/>
      <c r="O25" s="1663"/>
      <c r="P25" s="1664"/>
      <c r="Q25" s="1663"/>
      <c r="R25" s="1663"/>
      <c r="S25" s="1473"/>
    </row>
    <row r="26" spans="1:34">
      <c r="A26" s="1475">
        <f t="shared" si="0"/>
        <v>21</v>
      </c>
      <c r="B26" s="1661"/>
      <c r="C26" s="1685"/>
      <c r="D26" s="1661"/>
      <c r="E26" s="1661"/>
      <c r="F26" s="1475"/>
      <c r="G26" s="1679"/>
      <c r="H26" s="1678"/>
      <c r="I26" s="1475"/>
      <c r="J26" s="1677"/>
      <c r="K26" s="1677"/>
      <c r="L26" s="1665"/>
      <c r="M26" s="1665"/>
      <c r="N26" s="1663"/>
      <c r="O26" s="1663"/>
      <c r="P26" s="1664"/>
      <c r="Q26" s="1663"/>
      <c r="R26" s="1663"/>
      <c r="S26" s="1473"/>
    </row>
    <row r="27" spans="1:34">
      <c r="A27" s="1475">
        <f t="shared" si="0"/>
        <v>22</v>
      </c>
      <c r="B27" s="1661"/>
      <c r="C27" s="1685"/>
      <c r="D27" s="1661"/>
      <c r="E27" s="1661"/>
      <c r="F27" s="1475"/>
      <c r="G27" s="1679"/>
      <c r="H27" s="1679"/>
      <c r="I27" s="1475"/>
      <c r="J27" s="1677"/>
      <c r="K27" s="1677"/>
      <c r="L27" s="1665"/>
      <c r="M27" s="1665"/>
      <c r="N27" s="1663"/>
      <c r="O27" s="1663"/>
      <c r="P27" s="1664"/>
      <c r="Q27" s="1663"/>
      <c r="R27" s="1663"/>
      <c r="S27" s="1473"/>
    </row>
    <row r="28" spans="1:34">
      <c r="A28" s="1475">
        <f t="shared" si="0"/>
        <v>23</v>
      </c>
      <c r="B28" s="1661"/>
      <c r="C28" s="1685"/>
      <c r="D28" s="1661"/>
      <c r="E28" s="1661"/>
      <c r="F28" s="1475"/>
      <c r="G28" s="1679"/>
      <c r="H28" s="1679"/>
      <c r="I28" s="1475"/>
      <c r="J28" s="1677"/>
      <c r="K28" s="1677"/>
      <c r="L28" s="1665"/>
      <c r="M28" s="1665"/>
      <c r="N28" s="1663"/>
      <c r="O28" s="1663"/>
      <c r="P28" s="1664"/>
      <c r="Q28" s="1663"/>
      <c r="R28" s="1663"/>
      <c r="S28" s="1473"/>
    </row>
    <row r="29" spans="1:34">
      <c r="A29" s="1475">
        <f t="shared" si="0"/>
        <v>24</v>
      </c>
      <c r="B29" s="1661"/>
      <c r="C29" s="1685"/>
      <c r="D29" s="1661"/>
      <c r="E29" s="1661"/>
      <c r="F29" s="1475"/>
      <c r="G29" s="1475"/>
      <c r="H29" s="1471"/>
      <c r="I29" s="1475"/>
      <c r="J29" s="1684"/>
      <c r="K29" s="1684"/>
      <c r="L29" s="1667"/>
      <c r="M29" s="1663"/>
      <c r="N29" s="1663"/>
      <c r="O29" s="1663"/>
      <c r="P29" s="1664"/>
      <c r="Q29" s="1663"/>
      <c r="R29" s="1663"/>
      <c r="S29" s="1473"/>
    </row>
    <row r="30" spans="1:34">
      <c r="A30" s="1475">
        <f t="shared" si="0"/>
        <v>25</v>
      </c>
      <c r="B30" s="2886" t="s">
        <v>5860</v>
      </c>
      <c r="C30" s="2886"/>
      <c r="D30" s="2886"/>
      <c r="E30" s="2886"/>
      <c r="F30" s="2886"/>
      <c r="G30" s="1475"/>
      <c r="H30" s="1475"/>
      <c r="I30" s="1475"/>
      <c r="J30" s="1686">
        <f t="shared" ref="J30:R30" si="1">SUM(J6:J29)</f>
        <v>0</v>
      </c>
      <c r="K30" s="1686">
        <f t="shared" si="1"/>
        <v>0</v>
      </c>
      <c r="L30" s="1686">
        <f t="shared" si="1"/>
        <v>0</v>
      </c>
      <c r="M30" s="1686">
        <f t="shared" si="1"/>
        <v>0</v>
      </c>
      <c r="N30" s="1686">
        <f t="shared" si="1"/>
        <v>0</v>
      </c>
      <c r="O30" s="1686">
        <f t="shared" si="1"/>
        <v>0</v>
      </c>
      <c r="P30" s="1686">
        <f t="shared" si="1"/>
        <v>0</v>
      </c>
      <c r="Q30" s="1686">
        <f t="shared" si="1"/>
        <v>0</v>
      </c>
      <c r="R30" s="1686">
        <f t="shared" si="1"/>
        <v>0</v>
      </c>
      <c r="S30" s="1686"/>
    </row>
    <row r="31" spans="1:34" s="1626" customFormat="1">
      <c r="A31" s="1624" t="s">
        <v>490</v>
      </c>
      <c r="B31" s="1625"/>
      <c r="C31" s="1625"/>
      <c r="D31" s="1625"/>
      <c r="E31" s="1625"/>
      <c r="F31" s="1625"/>
      <c r="G31" s="1625"/>
      <c r="H31" s="1625"/>
      <c r="I31" s="1625"/>
      <c r="J31" s="1625"/>
      <c r="K31" s="1625"/>
      <c r="L31" s="1625"/>
      <c r="M31" s="1625"/>
      <c r="N31" s="1625"/>
      <c r="O31" s="1625"/>
      <c r="P31" s="1687"/>
      <c r="Q31" s="1625"/>
      <c r="R31" s="1625"/>
      <c r="S31" s="1625"/>
      <c r="T31" s="1625"/>
      <c r="V31" s="1627"/>
      <c r="W31" s="1627"/>
      <c r="X31" s="1627"/>
      <c r="Y31" s="1627"/>
      <c r="Z31" s="1627"/>
      <c r="AA31" s="1627"/>
      <c r="AB31" s="1627"/>
      <c r="AC31" s="1627"/>
      <c r="AD31" s="1627"/>
      <c r="AE31" s="1627"/>
      <c r="AF31" s="1627"/>
      <c r="AG31" s="1627"/>
      <c r="AH31" s="1627"/>
    </row>
    <row r="32" spans="1:34" s="1626" customFormat="1">
      <c r="A32" s="1628">
        <v>1</v>
      </c>
      <c r="B32" s="2885" t="s">
        <v>493</v>
      </c>
      <c r="C32" s="2885"/>
      <c r="D32" s="2885"/>
      <c r="E32" s="2885"/>
      <c r="F32" s="2885"/>
      <c r="G32" s="2885"/>
      <c r="H32" s="2885"/>
      <c r="I32" s="2885"/>
      <c r="J32" s="2885"/>
      <c r="K32" s="2885"/>
      <c r="L32" s="2885"/>
      <c r="M32" s="2885"/>
      <c r="N32" s="2885"/>
      <c r="O32" s="2885"/>
      <c r="P32" s="2885"/>
      <c r="Q32" s="2885"/>
      <c r="R32" s="2885"/>
      <c r="S32" s="1625"/>
      <c r="T32" s="1625"/>
      <c r="V32" s="1627"/>
      <c r="W32" s="1627"/>
      <c r="X32" s="1627"/>
      <c r="Y32" s="1627"/>
      <c r="Z32" s="1627"/>
      <c r="AA32" s="1627"/>
      <c r="AB32" s="1627"/>
      <c r="AC32" s="1627"/>
      <c r="AD32" s="1627"/>
      <c r="AE32" s="1627"/>
      <c r="AF32" s="1627"/>
      <c r="AG32" s="1627"/>
      <c r="AH32" s="1627"/>
    </row>
    <row r="33" spans="1:34" s="1626" customFormat="1">
      <c r="A33" s="1628">
        <v>2</v>
      </c>
      <c r="B33" s="2885" t="s">
        <v>494</v>
      </c>
      <c r="C33" s="2885"/>
      <c r="D33" s="2885"/>
      <c r="E33" s="2885"/>
      <c r="F33" s="2885"/>
      <c r="G33" s="2885"/>
      <c r="H33" s="2885"/>
      <c r="I33" s="2885"/>
      <c r="J33" s="2885"/>
      <c r="K33" s="1625"/>
      <c r="L33" s="1625"/>
      <c r="M33" s="1625"/>
      <c r="N33" s="1625"/>
      <c r="O33" s="1625"/>
      <c r="P33" s="1625"/>
      <c r="Q33" s="1625"/>
      <c r="R33" s="1625"/>
      <c r="S33" s="2885"/>
      <c r="T33" s="2885"/>
      <c r="V33" s="1627"/>
      <c r="W33" s="1627"/>
      <c r="X33" s="1627"/>
      <c r="Y33" s="1627"/>
      <c r="Z33" s="1627"/>
      <c r="AA33" s="1627"/>
      <c r="AB33" s="1627"/>
      <c r="AC33" s="1627"/>
      <c r="AD33" s="1627"/>
      <c r="AE33" s="1627"/>
      <c r="AF33" s="1627"/>
      <c r="AG33" s="1627"/>
      <c r="AH33" s="1627"/>
    </row>
    <row r="34" spans="1:34" s="1626" customFormat="1">
      <c r="A34" s="1628">
        <v>3</v>
      </c>
      <c r="B34" s="1669" t="s">
        <v>502</v>
      </c>
      <c r="C34" s="1625"/>
      <c r="D34" s="1625"/>
      <c r="E34" s="1625"/>
      <c r="F34" s="1625"/>
      <c r="G34" s="1625"/>
      <c r="H34" s="1625"/>
      <c r="I34" s="1625"/>
      <c r="J34" s="1625"/>
      <c r="K34" s="1625"/>
      <c r="L34" s="1625"/>
      <c r="M34" s="1625"/>
      <c r="N34" s="1625"/>
      <c r="O34" s="1625"/>
      <c r="P34" s="1625"/>
      <c r="Q34" s="1625"/>
      <c r="R34" s="1625"/>
      <c r="S34" s="1625"/>
      <c r="T34" s="1625"/>
      <c r="V34" s="1627"/>
      <c r="W34" s="1627"/>
      <c r="X34" s="1627"/>
      <c r="Y34" s="1627"/>
      <c r="Z34" s="1627"/>
      <c r="AA34" s="1627"/>
      <c r="AB34" s="1627"/>
      <c r="AC34" s="1627"/>
      <c r="AD34" s="1627"/>
      <c r="AE34" s="1627"/>
      <c r="AF34" s="1627"/>
      <c r="AG34" s="1627"/>
      <c r="AH34" s="1627"/>
    </row>
    <row r="35" spans="1:34" s="1626" customFormat="1">
      <c r="A35" s="1628">
        <v>4</v>
      </c>
      <c r="B35" s="1670" t="s">
        <v>153</v>
      </c>
      <c r="C35" s="1625"/>
      <c r="D35" s="1625"/>
      <c r="E35" s="1625"/>
      <c r="F35" s="1625"/>
      <c r="G35" s="1625"/>
      <c r="H35" s="1625"/>
      <c r="I35" s="1625"/>
      <c r="J35" s="1625"/>
      <c r="K35" s="1625"/>
      <c r="L35" s="1625"/>
      <c r="M35" s="1625"/>
      <c r="N35" s="1625"/>
      <c r="O35" s="1625"/>
      <c r="P35" s="1625"/>
      <c r="Q35" s="1625"/>
      <c r="R35" s="1625"/>
      <c r="S35" s="1625"/>
      <c r="T35" s="1625"/>
      <c r="V35" s="1627"/>
      <c r="W35" s="1627"/>
      <c r="X35" s="1627"/>
      <c r="Y35" s="1627"/>
      <c r="Z35" s="1627"/>
      <c r="AA35" s="1627"/>
      <c r="AB35" s="1627"/>
      <c r="AC35" s="1627"/>
      <c r="AD35" s="1627"/>
      <c r="AE35" s="1627"/>
      <c r="AF35" s="1627"/>
      <c r="AG35" s="1627"/>
      <c r="AH35" s="1627"/>
    </row>
    <row r="36" spans="1:34" s="1626" customFormat="1">
      <c r="A36" s="1628">
        <v>5</v>
      </c>
      <c r="B36" s="1688" t="s">
        <v>1069</v>
      </c>
      <c r="C36" s="1625"/>
      <c r="D36" s="1625"/>
      <c r="E36" s="1625"/>
      <c r="F36" s="1625"/>
      <c r="G36" s="1625"/>
      <c r="H36" s="1625"/>
      <c r="I36" s="1625"/>
      <c r="J36" s="1625"/>
      <c r="K36" s="1625"/>
      <c r="L36" s="1625"/>
      <c r="M36" s="1625"/>
      <c r="N36" s="1625"/>
      <c r="O36" s="1625"/>
      <c r="P36" s="1625"/>
      <c r="Q36" s="1625"/>
      <c r="R36" s="1625"/>
      <c r="S36" s="1625"/>
      <c r="T36" s="1625"/>
      <c r="V36" s="1627"/>
      <c r="W36" s="1627"/>
      <c r="X36" s="1627"/>
      <c r="Y36" s="1627"/>
      <c r="Z36" s="1627"/>
      <c r="AA36" s="1627"/>
      <c r="AB36" s="1627"/>
      <c r="AC36" s="1627"/>
      <c r="AD36" s="1627"/>
      <c r="AE36" s="1627"/>
      <c r="AF36" s="1627"/>
      <c r="AG36" s="1627"/>
      <c r="AH36" s="1627"/>
    </row>
    <row r="37" spans="1:34" s="1626" customFormat="1">
      <c r="A37" s="1628">
        <v>6</v>
      </c>
      <c r="B37" s="75" t="s">
        <v>497</v>
      </c>
      <c r="C37" s="1625"/>
      <c r="D37" s="1625"/>
      <c r="E37" s="1625"/>
      <c r="F37" s="1625"/>
      <c r="G37" s="1625"/>
      <c r="H37" s="1625"/>
      <c r="I37" s="1625"/>
      <c r="J37" s="1625"/>
      <c r="K37" s="1625"/>
      <c r="L37" s="1625"/>
      <c r="M37" s="1625"/>
      <c r="N37" s="1625"/>
      <c r="O37" s="1625"/>
      <c r="P37" s="1625"/>
      <c r="Q37" s="1625"/>
      <c r="R37" s="1625"/>
      <c r="S37" s="1625"/>
      <c r="T37" s="1625"/>
      <c r="V37" s="1627"/>
      <c r="W37" s="1627"/>
      <c r="X37" s="1627"/>
      <c r="Y37" s="1627"/>
      <c r="Z37" s="1627"/>
      <c r="AA37" s="1627"/>
      <c r="AB37" s="1627"/>
      <c r="AC37" s="1627"/>
      <c r="AD37" s="1627"/>
      <c r="AE37" s="1627"/>
      <c r="AF37" s="1627"/>
      <c r="AG37" s="1627"/>
      <c r="AH37" s="1627"/>
    </row>
    <row r="38" spans="1:34" s="1626" customFormat="1">
      <c r="A38" s="1628">
        <v>7</v>
      </c>
      <c r="B38" s="75" t="s">
        <v>498</v>
      </c>
      <c r="C38" s="1625"/>
      <c r="D38" s="1625"/>
      <c r="E38" s="1625"/>
      <c r="F38" s="1625"/>
      <c r="G38" s="1625"/>
      <c r="H38" s="1625"/>
      <c r="I38" s="1625"/>
      <c r="J38" s="1625"/>
      <c r="K38" s="1625"/>
      <c r="L38" s="1625"/>
      <c r="M38" s="1625"/>
      <c r="N38" s="1625"/>
      <c r="O38" s="1625"/>
      <c r="P38" s="1625"/>
      <c r="Q38" s="1625"/>
      <c r="R38" s="1625"/>
      <c r="S38" s="1625"/>
      <c r="T38" s="1625"/>
      <c r="V38" s="1627"/>
      <c r="W38" s="1627"/>
      <c r="X38" s="1627"/>
      <c r="Y38" s="1627"/>
      <c r="Z38" s="1627"/>
      <c r="AA38" s="1627"/>
      <c r="AB38" s="1627"/>
      <c r="AC38" s="1627"/>
      <c r="AD38" s="1627"/>
      <c r="AE38" s="1627"/>
      <c r="AF38" s="1627"/>
      <c r="AG38" s="1627"/>
      <c r="AH38" s="1627"/>
    </row>
    <row r="39" spans="1:34">
      <c r="A39" s="1628">
        <v>8</v>
      </c>
      <c r="B39" s="2885" t="s">
        <v>1450</v>
      </c>
      <c r="C39" s="2885"/>
      <c r="D39" s="2885"/>
      <c r="E39" s="2885"/>
      <c r="F39" s="2885"/>
      <c r="G39" s="2885"/>
      <c r="H39" s="2885"/>
      <c r="I39" s="2885"/>
      <c r="J39" s="2885"/>
      <c r="K39" s="2885"/>
      <c r="L39" s="2885"/>
      <c r="M39" s="2885"/>
      <c r="N39" s="2885"/>
      <c r="O39" s="2885"/>
      <c r="P39" s="2885"/>
      <c r="Q39" s="2885"/>
      <c r="R39" s="2885"/>
    </row>
    <row r="40" spans="1:34">
      <c r="A40" s="1628">
        <v>9</v>
      </c>
      <c r="B40" s="75" t="s">
        <v>503</v>
      </c>
    </row>
    <row r="41" spans="1:34">
      <c r="A41" s="1628">
        <v>10</v>
      </c>
      <c r="B41" s="75" t="s">
        <v>500</v>
      </c>
    </row>
    <row r="42" spans="1:34">
      <c r="A42" s="1628">
        <v>11</v>
      </c>
      <c r="B42" s="75" t="s">
        <v>504</v>
      </c>
    </row>
  </sheetData>
  <mergeCells count="18">
    <mergeCell ref="A3:A5"/>
    <mergeCell ref="B3:F3"/>
    <mergeCell ref="J3:J4"/>
    <mergeCell ref="K3:K4"/>
    <mergeCell ref="G3:I3"/>
    <mergeCell ref="Q3:Q4"/>
    <mergeCell ref="R3:R4"/>
    <mergeCell ref="B33:J33"/>
    <mergeCell ref="S33:T33"/>
    <mergeCell ref="B39:R39"/>
    <mergeCell ref="B32:R32"/>
    <mergeCell ref="B30:F30"/>
    <mergeCell ref="S3:S4"/>
    <mergeCell ref="L3:L4"/>
    <mergeCell ref="M3:M4"/>
    <mergeCell ref="N3:N4"/>
    <mergeCell ref="O3:O4"/>
    <mergeCell ref="P3:P4"/>
  </mergeCells>
  <phoneticPr fontId="28"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pageSetUpPr fitToPage="1"/>
  </sheetPr>
  <dimension ref="A1:AH43"/>
  <sheetViews>
    <sheetView zoomScale="115" zoomScaleNormal="115" workbookViewId="0">
      <selection activeCell="A125" sqref="A1:XFD1048576"/>
    </sheetView>
  </sheetViews>
  <sheetFormatPr defaultColWidth="9" defaultRowHeight="14.25"/>
  <cols>
    <col min="1" max="1" width="5.125" style="75" customWidth="1"/>
    <col min="2" max="2" width="8.875" style="75" customWidth="1"/>
    <col min="3" max="3" width="20.75" style="75" customWidth="1"/>
    <col min="4" max="4" width="6.75" style="75" customWidth="1"/>
    <col min="5" max="5" width="5" style="75" customWidth="1"/>
    <col min="6" max="6" width="6.625" style="75" customWidth="1"/>
    <col min="7" max="7" width="17.125" style="75" customWidth="1"/>
    <col min="8" max="8" width="6.625" style="75" customWidth="1"/>
    <col min="9" max="9" width="5" style="75" customWidth="1"/>
    <col min="10" max="10" width="11.25" style="65" bestFit="1" customWidth="1"/>
    <col min="11" max="11" width="12.25" style="65" bestFit="1" customWidth="1"/>
    <col min="12" max="12" width="13.75" style="65" customWidth="1"/>
    <col min="13" max="13" width="16.625" style="65" customWidth="1"/>
    <col min="14" max="14" width="11.625" style="65" customWidth="1"/>
    <col min="15" max="15" width="10.5" style="65" customWidth="1"/>
    <col min="16" max="16" width="16.75" style="65" customWidth="1"/>
    <col min="17" max="18" width="16.25" style="65" customWidth="1"/>
    <col min="19" max="16384" width="9" style="65"/>
  </cols>
  <sheetData>
    <row r="1" spans="1:19">
      <c r="A1" s="215" t="str">
        <f>表03!A1</f>
        <v xml:space="preserve"> 保險股份有限公司    年度(月)報表</v>
      </c>
      <c r="B1" s="65"/>
      <c r="C1" s="65"/>
      <c r="D1" s="65"/>
      <c r="E1" s="65"/>
      <c r="F1" s="65"/>
      <c r="G1" s="65"/>
      <c r="H1" s="65"/>
      <c r="I1" s="65"/>
    </row>
    <row r="2" spans="1:19">
      <c r="A2" s="65" t="s">
        <v>1035</v>
      </c>
      <c r="B2" s="65"/>
      <c r="C2" s="65"/>
      <c r="D2" s="65"/>
      <c r="E2" s="65"/>
      <c r="R2" s="389" t="s">
        <v>172</v>
      </c>
    </row>
    <row r="3" spans="1:19" ht="16.5" customHeight="1">
      <c r="A3" s="2890" t="s">
        <v>236</v>
      </c>
      <c r="B3" s="2893" t="s">
        <v>152</v>
      </c>
      <c r="C3" s="2893"/>
      <c r="D3" s="2893"/>
      <c r="E3" s="2893"/>
      <c r="F3" s="2893"/>
      <c r="G3" s="2894" t="s">
        <v>156</v>
      </c>
      <c r="H3" s="2895"/>
      <c r="I3" s="2902" t="s">
        <v>169</v>
      </c>
      <c r="J3" s="2883" t="s">
        <v>450</v>
      </c>
      <c r="K3" s="2883" t="s">
        <v>170</v>
      </c>
      <c r="L3" s="2883" t="s">
        <v>710</v>
      </c>
      <c r="M3" s="2888" t="s">
        <v>157</v>
      </c>
      <c r="N3" s="2889" t="s">
        <v>578</v>
      </c>
      <c r="O3" s="2898" t="s">
        <v>171</v>
      </c>
      <c r="P3" s="2883" t="s">
        <v>173</v>
      </c>
      <c r="Q3" s="2883" t="s">
        <v>174</v>
      </c>
      <c r="R3" s="2883" t="s">
        <v>175</v>
      </c>
      <c r="S3" s="2883" t="s">
        <v>237</v>
      </c>
    </row>
    <row r="4" spans="1:19" s="1485" customFormat="1" ht="48.75" customHeight="1">
      <c r="A4" s="2891"/>
      <c r="B4" s="1655" t="s">
        <v>150</v>
      </c>
      <c r="C4" s="1655" t="s">
        <v>231</v>
      </c>
      <c r="D4" s="1655" t="s">
        <v>233</v>
      </c>
      <c r="E4" s="1655" t="s">
        <v>232</v>
      </c>
      <c r="F4" s="1655" t="s">
        <v>151</v>
      </c>
      <c r="G4" s="1656" t="s">
        <v>167</v>
      </c>
      <c r="H4" s="1657" t="s">
        <v>168</v>
      </c>
      <c r="I4" s="2903"/>
      <c r="J4" s="2897"/>
      <c r="K4" s="2897"/>
      <c r="L4" s="2887"/>
      <c r="M4" s="2884"/>
      <c r="N4" s="2887"/>
      <c r="O4" s="2897"/>
      <c r="P4" s="2897"/>
      <c r="Q4" s="2897"/>
      <c r="R4" s="2897"/>
      <c r="S4" s="2897"/>
    </row>
    <row r="5" spans="1:19" s="1485" customFormat="1">
      <c r="A5" s="2892"/>
      <c r="B5" s="1658" t="s">
        <v>66</v>
      </c>
      <c r="C5" s="1658" t="s">
        <v>67</v>
      </c>
      <c r="D5" s="1658" t="s">
        <v>68</v>
      </c>
      <c r="E5" s="1658" t="s">
        <v>69</v>
      </c>
      <c r="F5" s="1658" t="s">
        <v>70</v>
      </c>
      <c r="G5" s="1658" t="s">
        <v>71</v>
      </c>
      <c r="H5" s="1658" t="s">
        <v>72</v>
      </c>
      <c r="I5" s="1658" t="s">
        <v>73</v>
      </c>
      <c r="J5" s="1658" t="s">
        <v>74</v>
      </c>
      <c r="K5" s="1658" t="s">
        <v>75</v>
      </c>
      <c r="L5" s="1658" t="s">
        <v>234</v>
      </c>
      <c r="M5" s="1658" t="s">
        <v>235</v>
      </c>
      <c r="N5" s="1658" t="s">
        <v>285</v>
      </c>
      <c r="O5" s="1658" t="s">
        <v>286</v>
      </c>
      <c r="P5" s="1658" t="s">
        <v>287</v>
      </c>
      <c r="Q5" s="1658" t="s">
        <v>288</v>
      </c>
      <c r="R5" s="1658" t="s">
        <v>289</v>
      </c>
      <c r="S5" s="1658" t="s">
        <v>138</v>
      </c>
    </row>
    <row r="6" spans="1:19">
      <c r="A6" s="1475">
        <v>1</v>
      </c>
      <c r="B6" s="1659"/>
      <c r="C6" s="1660"/>
      <c r="D6" s="1661"/>
      <c r="E6" s="1661"/>
      <c r="F6" s="1475"/>
      <c r="G6" s="1471"/>
      <c r="H6" s="1471"/>
      <c r="I6" s="1471"/>
      <c r="J6" s="1662"/>
      <c r="K6" s="1662"/>
      <c r="L6" s="1663"/>
      <c r="M6" s="1663"/>
      <c r="N6" s="1663"/>
      <c r="O6" s="1663"/>
      <c r="P6" s="1664"/>
      <c r="Q6" s="1663"/>
      <c r="R6" s="1663"/>
      <c r="S6" s="1473"/>
    </row>
    <row r="7" spans="1:19">
      <c r="A7" s="1475">
        <v>2</v>
      </c>
      <c r="B7" s="1661"/>
      <c r="C7" s="1661"/>
      <c r="D7" s="1661"/>
      <c r="E7" s="1661"/>
      <c r="F7" s="1471"/>
      <c r="G7" s="1471"/>
      <c r="H7" s="1471"/>
      <c r="I7" s="1471"/>
      <c r="J7" s="1665"/>
      <c r="K7" s="1665"/>
      <c r="L7" s="1663"/>
      <c r="M7" s="1663"/>
      <c r="N7" s="1663"/>
      <c r="O7" s="1663"/>
      <c r="P7" s="1664"/>
      <c r="Q7" s="1663"/>
      <c r="R7" s="1663"/>
      <c r="S7" s="1473"/>
    </row>
    <row r="8" spans="1:19">
      <c r="A8" s="1475">
        <v>3</v>
      </c>
      <c r="B8" s="1661"/>
      <c r="C8" s="1661"/>
      <c r="D8" s="1661"/>
      <c r="E8" s="1661"/>
      <c r="F8" s="1471"/>
      <c r="G8" s="1471"/>
      <c r="H8" s="1471"/>
      <c r="I8" s="1471"/>
      <c r="J8" s="1665"/>
      <c r="K8" s="1665"/>
      <c r="L8" s="1663"/>
      <c r="M8" s="1663"/>
      <c r="N8" s="1663"/>
      <c r="O8" s="1663"/>
      <c r="P8" s="1664"/>
      <c r="Q8" s="1663"/>
      <c r="R8" s="1663"/>
      <c r="S8" s="1473"/>
    </row>
    <row r="9" spans="1:19" ht="15.75" customHeight="1">
      <c r="A9" s="1475">
        <v>4</v>
      </c>
      <c r="B9" s="1661"/>
      <c r="C9" s="1661"/>
      <c r="D9" s="1661"/>
      <c r="E9" s="1661"/>
      <c r="F9" s="1471"/>
      <c r="G9" s="1471"/>
      <c r="H9" s="1471"/>
      <c r="I9" s="1471"/>
      <c r="J9" s="1665"/>
      <c r="K9" s="1665"/>
      <c r="L9" s="1663"/>
      <c r="M9" s="1663"/>
      <c r="N9" s="1663"/>
      <c r="O9" s="1663"/>
      <c r="P9" s="1664"/>
      <c r="Q9" s="1663"/>
      <c r="R9" s="1663"/>
      <c r="S9" s="1473"/>
    </row>
    <row r="10" spans="1:19">
      <c r="A10" s="1475">
        <v>5</v>
      </c>
      <c r="B10" s="1666"/>
      <c r="C10" s="1661"/>
      <c r="D10" s="1661"/>
      <c r="E10" s="1661"/>
      <c r="F10" s="1471"/>
      <c r="G10" s="1471"/>
      <c r="H10" s="1471"/>
      <c r="I10" s="1471"/>
      <c r="J10" s="1665"/>
      <c r="K10" s="1665"/>
      <c r="L10" s="1663"/>
      <c r="M10" s="1663"/>
      <c r="N10" s="1663"/>
      <c r="O10" s="1663"/>
      <c r="P10" s="1664"/>
      <c r="Q10" s="1663"/>
      <c r="R10" s="1663"/>
      <c r="S10" s="1473"/>
    </row>
    <row r="11" spans="1:19">
      <c r="A11" s="1475">
        <v>6</v>
      </c>
      <c r="B11" s="1661"/>
      <c r="C11" s="1661"/>
      <c r="D11" s="1661"/>
      <c r="E11" s="1661"/>
      <c r="F11" s="1471"/>
      <c r="G11" s="1471"/>
      <c r="H11" s="1471"/>
      <c r="I11" s="1471"/>
      <c r="J11" s="1665"/>
      <c r="K11" s="1665"/>
      <c r="L11" s="1663"/>
      <c r="M11" s="1663"/>
      <c r="N11" s="1663"/>
      <c r="O11" s="1663"/>
      <c r="P11" s="1664"/>
      <c r="Q11" s="1663"/>
      <c r="R11" s="1663"/>
      <c r="S11" s="1473"/>
    </row>
    <row r="12" spans="1:19">
      <c r="A12" s="1475">
        <v>7</v>
      </c>
      <c r="B12" s="1661"/>
      <c r="C12" s="1661"/>
      <c r="D12" s="1661"/>
      <c r="E12" s="1661"/>
      <c r="F12" s="1471"/>
      <c r="G12" s="1471"/>
      <c r="H12" s="1471"/>
      <c r="I12" s="1471"/>
      <c r="J12" s="1665"/>
      <c r="K12" s="1665"/>
      <c r="L12" s="1663"/>
      <c r="M12" s="1663"/>
      <c r="N12" s="1663"/>
      <c r="O12" s="1663"/>
      <c r="P12" s="1664"/>
      <c r="Q12" s="1663"/>
      <c r="R12" s="1663"/>
      <c r="S12" s="1473"/>
    </row>
    <row r="13" spans="1:19">
      <c r="A13" s="1475">
        <v>8</v>
      </c>
      <c r="B13" s="1661"/>
      <c r="C13" s="1661"/>
      <c r="D13" s="1661"/>
      <c r="E13" s="1661"/>
      <c r="F13" s="1471"/>
      <c r="G13" s="1471"/>
      <c r="H13" s="1471"/>
      <c r="I13" s="1471"/>
      <c r="J13" s="1665"/>
      <c r="K13" s="1665"/>
      <c r="L13" s="1663"/>
      <c r="M13" s="1663"/>
      <c r="N13" s="1663"/>
      <c r="O13" s="1663"/>
      <c r="P13" s="1664"/>
      <c r="Q13" s="1663"/>
      <c r="R13" s="1663"/>
      <c r="S13" s="1473"/>
    </row>
    <row r="14" spans="1:19">
      <c r="A14" s="1475">
        <v>9</v>
      </c>
      <c r="B14" s="1661"/>
      <c r="C14" s="1661"/>
      <c r="D14" s="1661"/>
      <c r="E14" s="1661"/>
      <c r="F14" s="1471"/>
      <c r="G14" s="1471"/>
      <c r="H14" s="1471"/>
      <c r="I14" s="1471"/>
      <c r="J14" s="1665"/>
      <c r="K14" s="1665"/>
      <c r="L14" s="1663"/>
      <c r="M14" s="1663"/>
      <c r="N14" s="1663"/>
      <c r="O14" s="1663"/>
      <c r="P14" s="1664"/>
      <c r="Q14" s="1663"/>
      <c r="R14" s="1663"/>
      <c r="S14" s="1473"/>
    </row>
    <row r="15" spans="1:19">
      <c r="A15" s="1475">
        <v>10</v>
      </c>
      <c r="B15" s="1661"/>
      <c r="C15" s="1661"/>
      <c r="D15" s="1661"/>
      <c r="E15" s="1661"/>
      <c r="F15" s="1471"/>
      <c r="G15" s="1471"/>
      <c r="H15" s="1471"/>
      <c r="I15" s="1471"/>
      <c r="J15" s="1665"/>
      <c r="K15" s="1665"/>
      <c r="L15" s="1663"/>
      <c r="M15" s="1663"/>
      <c r="N15" s="1663"/>
      <c r="O15" s="1663"/>
      <c r="P15" s="1664"/>
      <c r="Q15" s="1663"/>
      <c r="R15" s="1663"/>
      <c r="S15" s="1473"/>
    </row>
    <row r="16" spans="1:19">
      <c r="A16" s="1475">
        <v>11</v>
      </c>
      <c r="B16" s="1661"/>
      <c r="C16" s="1661"/>
      <c r="D16" s="1661"/>
      <c r="E16" s="1661"/>
      <c r="F16" s="1471"/>
      <c r="G16" s="1471"/>
      <c r="H16" s="1471"/>
      <c r="I16" s="1471"/>
      <c r="J16" s="1665"/>
      <c r="K16" s="1665"/>
      <c r="L16" s="1663"/>
      <c r="M16" s="1663"/>
      <c r="N16" s="1663"/>
      <c r="O16" s="1663"/>
      <c r="P16" s="1664"/>
      <c r="Q16" s="1663"/>
      <c r="R16" s="1663"/>
      <c r="S16" s="1473"/>
    </row>
    <row r="17" spans="1:34">
      <c r="A17" s="1475">
        <v>12</v>
      </c>
      <c r="B17" s="1661"/>
      <c r="C17" s="1661"/>
      <c r="D17" s="1661"/>
      <c r="E17" s="1661"/>
      <c r="F17" s="1471"/>
      <c r="G17" s="1471"/>
      <c r="H17" s="1471"/>
      <c r="I17" s="1471"/>
      <c r="J17" s="1665"/>
      <c r="K17" s="1665"/>
      <c r="L17" s="1663"/>
      <c r="M17" s="1663"/>
      <c r="N17" s="1663"/>
      <c r="O17" s="1663"/>
      <c r="P17" s="1664"/>
      <c r="Q17" s="1663"/>
      <c r="R17" s="1663"/>
      <c r="S17" s="1473"/>
    </row>
    <row r="18" spans="1:34">
      <c r="A18" s="1475">
        <v>13</v>
      </c>
      <c r="B18" s="1661"/>
      <c r="C18" s="1661"/>
      <c r="D18" s="1661"/>
      <c r="E18" s="1661"/>
      <c r="F18" s="1471"/>
      <c r="G18" s="1471"/>
      <c r="H18" s="1471"/>
      <c r="I18" s="1471"/>
      <c r="J18" s="1665"/>
      <c r="K18" s="1665"/>
      <c r="L18" s="1663"/>
      <c r="M18" s="1663"/>
      <c r="N18" s="1663"/>
      <c r="O18" s="1663"/>
      <c r="P18" s="1664"/>
      <c r="Q18" s="1663"/>
      <c r="R18" s="1663"/>
      <c r="S18" s="1473"/>
    </row>
    <row r="19" spans="1:34">
      <c r="A19" s="1475">
        <v>14</v>
      </c>
      <c r="B19" s="1661"/>
      <c r="C19" s="1661"/>
      <c r="D19" s="1661"/>
      <c r="E19" s="1661"/>
      <c r="F19" s="1471"/>
      <c r="G19" s="1471"/>
      <c r="H19" s="1471"/>
      <c r="I19" s="1471"/>
      <c r="J19" s="1665"/>
      <c r="K19" s="1665"/>
      <c r="L19" s="1663"/>
      <c r="M19" s="1663"/>
      <c r="N19" s="1663"/>
      <c r="O19" s="1663"/>
      <c r="P19" s="1664"/>
      <c r="Q19" s="1663"/>
      <c r="R19" s="1663"/>
      <c r="S19" s="1473"/>
    </row>
    <row r="20" spans="1:34">
      <c r="A20" s="1475">
        <v>15</v>
      </c>
      <c r="B20" s="1661"/>
      <c r="C20" s="1661"/>
      <c r="D20" s="1661"/>
      <c r="E20" s="1661"/>
      <c r="F20" s="1471"/>
      <c r="G20" s="1471"/>
      <c r="H20" s="1471"/>
      <c r="I20" s="1471"/>
      <c r="J20" s="1665"/>
      <c r="K20" s="1665"/>
      <c r="L20" s="1663"/>
      <c r="M20" s="1663"/>
      <c r="N20" s="1663"/>
      <c r="O20" s="1663"/>
      <c r="P20" s="1664"/>
      <c r="Q20" s="1663"/>
      <c r="R20" s="1663"/>
      <c r="S20" s="1473"/>
    </row>
    <row r="21" spans="1:34">
      <c r="A21" s="1475">
        <v>16</v>
      </c>
      <c r="B21" s="1661"/>
      <c r="C21" s="1661"/>
      <c r="D21" s="1661"/>
      <c r="E21" s="1661"/>
      <c r="F21" s="1471"/>
      <c r="G21" s="1471"/>
      <c r="H21" s="1471"/>
      <c r="I21" s="1471"/>
      <c r="J21" s="1665"/>
      <c r="K21" s="1665"/>
      <c r="L21" s="1663"/>
      <c r="M21" s="1663"/>
      <c r="N21" s="1663"/>
      <c r="O21" s="1663"/>
      <c r="P21" s="1664"/>
      <c r="Q21" s="1663"/>
      <c r="R21" s="1663"/>
      <c r="S21" s="1473"/>
    </row>
    <row r="22" spans="1:34">
      <c r="A22" s="1475">
        <v>17</v>
      </c>
      <c r="B22" s="1661"/>
      <c r="C22" s="1661"/>
      <c r="D22" s="1661"/>
      <c r="E22" s="1661"/>
      <c r="F22" s="1471"/>
      <c r="G22" s="1471"/>
      <c r="H22" s="1471"/>
      <c r="I22" s="1471"/>
      <c r="J22" s="1665"/>
      <c r="K22" s="1665"/>
      <c r="L22" s="1663"/>
      <c r="M22" s="1663"/>
      <c r="N22" s="1663"/>
      <c r="O22" s="1663"/>
      <c r="P22" s="1664"/>
      <c r="Q22" s="1663"/>
      <c r="R22" s="1663"/>
      <c r="S22" s="1473"/>
    </row>
    <row r="23" spans="1:34">
      <c r="A23" s="1475">
        <v>18</v>
      </c>
      <c r="B23" s="1661"/>
      <c r="C23" s="1661"/>
      <c r="D23" s="1661"/>
      <c r="E23" s="1661"/>
      <c r="F23" s="1471"/>
      <c r="G23" s="1471"/>
      <c r="H23" s="1471"/>
      <c r="I23" s="1471"/>
      <c r="J23" s="1665"/>
      <c r="K23" s="1665"/>
      <c r="L23" s="1663"/>
      <c r="M23" s="1663"/>
      <c r="N23" s="1663"/>
      <c r="O23" s="1663"/>
      <c r="P23" s="1664"/>
      <c r="Q23" s="1663"/>
      <c r="R23" s="1663"/>
      <c r="S23" s="1473"/>
    </row>
    <row r="24" spans="1:34">
      <c r="A24" s="1475">
        <v>19</v>
      </c>
      <c r="B24" s="1661"/>
      <c r="C24" s="1661"/>
      <c r="D24" s="1661"/>
      <c r="E24" s="1661"/>
      <c r="F24" s="1471"/>
      <c r="G24" s="1471"/>
      <c r="H24" s="1471"/>
      <c r="I24" s="1471"/>
      <c r="J24" s="1665"/>
      <c r="K24" s="1665"/>
      <c r="L24" s="1663"/>
      <c r="M24" s="1663"/>
      <c r="N24" s="1663"/>
      <c r="O24" s="1663"/>
      <c r="P24" s="1664"/>
      <c r="Q24" s="1663"/>
      <c r="R24" s="1663"/>
      <c r="S24" s="1473"/>
    </row>
    <row r="25" spans="1:34">
      <c r="A25" s="1475">
        <v>20</v>
      </c>
      <c r="B25" s="1661"/>
      <c r="C25" s="1661"/>
      <c r="D25" s="1661"/>
      <c r="E25" s="1661"/>
      <c r="F25" s="1471"/>
      <c r="G25" s="1471"/>
      <c r="H25" s="1471"/>
      <c r="I25" s="1471"/>
      <c r="J25" s="1665"/>
      <c r="K25" s="1665"/>
      <c r="L25" s="1667"/>
      <c r="M25" s="1663"/>
      <c r="N25" s="1663"/>
      <c r="O25" s="1663"/>
      <c r="P25" s="1664"/>
      <c r="Q25" s="1663"/>
      <c r="R25" s="1663"/>
      <c r="S25" s="1473"/>
    </row>
    <row r="26" spans="1:34">
      <c r="A26" s="1475">
        <v>21</v>
      </c>
      <c r="B26" s="1661"/>
      <c r="C26" s="1661"/>
      <c r="D26" s="1661"/>
      <c r="E26" s="1661"/>
      <c r="F26" s="1471"/>
      <c r="G26" s="1471"/>
      <c r="H26" s="1471"/>
      <c r="I26" s="1471"/>
      <c r="J26" s="1665"/>
      <c r="K26" s="1665"/>
      <c r="L26" s="1663"/>
      <c r="M26" s="1663"/>
      <c r="N26" s="1663"/>
      <c r="O26" s="1663"/>
      <c r="P26" s="1664"/>
      <c r="Q26" s="1663"/>
      <c r="R26" s="1663"/>
      <c r="S26" s="1473"/>
    </row>
    <row r="27" spans="1:34">
      <c r="A27" s="1475">
        <v>22</v>
      </c>
      <c r="B27" s="1661"/>
      <c r="C27" s="1661"/>
      <c r="D27" s="1661"/>
      <c r="E27" s="1661"/>
      <c r="F27" s="1471"/>
      <c r="G27" s="1471"/>
      <c r="H27" s="1471"/>
      <c r="I27" s="1471"/>
      <c r="J27" s="1665"/>
      <c r="K27" s="1665"/>
      <c r="L27" s="1663"/>
      <c r="M27" s="1663"/>
      <c r="N27" s="1663"/>
      <c r="O27" s="1663"/>
      <c r="P27" s="1664"/>
      <c r="Q27" s="1663"/>
      <c r="R27" s="1663"/>
      <c r="S27" s="1473"/>
    </row>
    <row r="28" spans="1:34">
      <c r="A28" s="1475">
        <v>23</v>
      </c>
      <c r="B28" s="1661"/>
      <c r="C28" s="1661"/>
      <c r="D28" s="1661"/>
      <c r="E28" s="1661"/>
      <c r="F28" s="1471"/>
      <c r="G28" s="1471"/>
      <c r="H28" s="1471"/>
      <c r="I28" s="1471"/>
      <c r="J28" s="1665"/>
      <c r="K28" s="1665"/>
      <c r="L28" s="1663"/>
      <c r="M28" s="1663"/>
      <c r="N28" s="1663"/>
      <c r="O28" s="1663"/>
      <c r="P28" s="1664"/>
      <c r="Q28" s="1663"/>
      <c r="R28" s="1663"/>
      <c r="S28" s="1473"/>
    </row>
    <row r="29" spans="1:34">
      <c r="A29" s="1475">
        <v>24</v>
      </c>
      <c r="B29" s="1661"/>
      <c r="C29" s="1661"/>
      <c r="D29" s="1661"/>
      <c r="E29" s="1661"/>
      <c r="F29" s="1471"/>
      <c r="G29" s="1471"/>
      <c r="H29" s="1471"/>
      <c r="I29" s="1471"/>
      <c r="J29" s="1665"/>
      <c r="K29" s="1665"/>
      <c r="L29" s="1663"/>
      <c r="M29" s="1663"/>
      <c r="N29" s="1663"/>
      <c r="O29" s="1663"/>
      <c r="P29" s="1664"/>
      <c r="Q29" s="1663"/>
      <c r="R29" s="1663"/>
      <c r="S29" s="1473"/>
    </row>
    <row r="30" spans="1:34">
      <c r="A30" s="1475">
        <v>25</v>
      </c>
      <c r="B30" s="2899" t="s">
        <v>7094</v>
      </c>
      <c r="C30" s="2900"/>
      <c r="D30" s="2900"/>
      <c r="E30" s="2900"/>
      <c r="F30" s="2901"/>
      <c r="G30" s="1668"/>
      <c r="H30" s="1668"/>
      <c r="I30" s="1668"/>
      <c r="J30" s="1665">
        <f>SUM(J6:J29)</f>
        <v>0</v>
      </c>
      <c r="K30" s="1665">
        <f t="shared" ref="K30:R30" si="0">SUM(K6:K29)</f>
        <v>0</v>
      </c>
      <c r="L30" s="1665">
        <f t="shared" si="0"/>
        <v>0</v>
      </c>
      <c r="M30" s="1665">
        <f t="shared" si="0"/>
        <v>0</v>
      </c>
      <c r="N30" s="1665">
        <f t="shared" si="0"/>
        <v>0</v>
      </c>
      <c r="O30" s="1665">
        <f t="shared" si="0"/>
        <v>0</v>
      </c>
      <c r="P30" s="1665">
        <f t="shared" si="0"/>
        <v>0</v>
      </c>
      <c r="Q30" s="1665">
        <f t="shared" si="0"/>
        <v>0</v>
      </c>
      <c r="R30" s="1665">
        <f t="shared" si="0"/>
        <v>0</v>
      </c>
      <c r="S30" s="1473"/>
    </row>
    <row r="31" spans="1:34" s="1626" customFormat="1">
      <c r="A31" s="1624" t="s">
        <v>267</v>
      </c>
      <c r="B31" s="2885"/>
      <c r="C31" s="2885"/>
      <c r="D31" s="2885"/>
      <c r="E31" s="2885"/>
      <c r="F31" s="2885"/>
      <c r="G31" s="2885"/>
      <c r="H31" s="2885"/>
      <c r="I31" s="2885"/>
      <c r="J31" s="2885"/>
      <c r="K31" s="2885"/>
      <c r="L31" s="2885"/>
      <c r="M31" s="2885"/>
      <c r="N31" s="2885"/>
      <c r="O31" s="2885"/>
      <c r="P31" s="2885"/>
      <c r="Q31" s="2885"/>
      <c r="R31" s="2885"/>
      <c r="S31" s="2885"/>
      <c r="T31" s="2885"/>
      <c r="V31" s="1627"/>
      <c r="W31" s="1627"/>
      <c r="X31" s="1627"/>
      <c r="Y31" s="1627"/>
      <c r="Z31" s="1627"/>
      <c r="AA31" s="1627"/>
      <c r="AB31" s="1627"/>
      <c r="AC31" s="1627"/>
      <c r="AD31" s="1627"/>
      <c r="AE31" s="1627"/>
      <c r="AF31" s="1627"/>
      <c r="AG31" s="1627"/>
      <c r="AH31" s="1627"/>
    </row>
    <row r="32" spans="1:34" s="1626" customFormat="1">
      <c r="A32" s="1628">
        <v>1</v>
      </c>
      <c r="B32" s="2885" t="s">
        <v>493</v>
      </c>
      <c r="C32" s="2885"/>
      <c r="D32" s="2885"/>
      <c r="E32" s="2885"/>
      <c r="F32" s="2885"/>
      <c r="G32" s="2885"/>
      <c r="H32" s="2885"/>
      <c r="I32" s="2885"/>
      <c r="J32" s="2885"/>
      <c r="K32" s="2885"/>
      <c r="L32" s="2885"/>
      <c r="M32" s="2885"/>
      <c r="N32" s="2885"/>
      <c r="O32" s="2885"/>
      <c r="P32" s="2885"/>
      <c r="Q32" s="2885"/>
      <c r="R32" s="2885"/>
      <c r="S32" s="1625"/>
      <c r="T32" s="1625"/>
      <c r="V32" s="1627"/>
      <c r="W32" s="1627"/>
      <c r="X32" s="1627"/>
      <c r="Y32" s="1627"/>
      <c r="Z32" s="1627"/>
      <c r="AA32" s="1627"/>
      <c r="AB32" s="1627"/>
      <c r="AC32" s="1627"/>
      <c r="AD32" s="1627"/>
      <c r="AE32" s="1627"/>
      <c r="AF32" s="1627"/>
      <c r="AG32" s="1627"/>
      <c r="AH32" s="1627"/>
    </row>
    <row r="33" spans="1:34" s="1626" customFormat="1">
      <c r="A33" s="1628">
        <v>2</v>
      </c>
      <c r="B33" s="2885" t="s">
        <v>494</v>
      </c>
      <c r="C33" s="2885"/>
      <c r="D33" s="2885"/>
      <c r="E33" s="2885"/>
      <c r="F33" s="2885"/>
      <c r="G33" s="2885"/>
      <c r="H33" s="2885"/>
      <c r="I33" s="2885"/>
      <c r="J33" s="2885"/>
      <c r="K33" s="1625"/>
      <c r="L33" s="1625"/>
      <c r="M33" s="1625"/>
      <c r="N33" s="1625"/>
      <c r="O33" s="1625"/>
      <c r="P33" s="1625"/>
      <c r="Q33" s="1625"/>
      <c r="R33" s="1625"/>
      <c r="S33" s="2885"/>
      <c r="T33" s="2885"/>
      <c r="V33" s="1627"/>
      <c r="W33" s="1627"/>
      <c r="X33" s="1627"/>
      <c r="Y33" s="1627"/>
      <c r="Z33" s="1627"/>
      <c r="AA33" s="1627"/>
      <c r="AB33" s="1627"/>
      <c r="AC33" s="1627"/>
      <c r="AD33" s="1627"/>
      <c r="AE33" s="1627"/>
      <c r="AF33" s="1627"/>
      <c r="AG33" s="1627"/>
      <c r="AH33" s="1627"/>
    </row>
    <row r="34" spans="1:34" s="1626" customFormat="1">
      <c r="A34" s="1628">
        <v>3</v>
      </c>
      <c r="B34" s="1669" t="s">
        <v>495</v>
      </c>
      <c r="C34" s="1625"/>
      <c r="D34" s="1625"/>
      <c r="E34" s="1625"/>
      <c r="F34" s="1625"/>
      <c r="G34" s="1625"/>
      <c r="H34" s="1625"/>
      <c r="I34" s="1625"/>
      <c r="J34" s="1625"/>
      <c r="K34" s="1625"/>
      <c r="L34" s="1625"/>
      <c r="M34" s="1625"/>
      <c r="N34" s="1625"/>
      <c r="O34" s="1625"/>
      <c r="P34" s="1625"/>
      <c r="Q34" s="1625"/>
      <c r="R34" s="1625"/>
      <c r="S34" s="1625"/>
      <c r="T34" s="1625"/>
      <c r="V34" s="1627"/>
      <c r="W34" s="1627"/>
      <c r="X34" s="1627"/>
      <c r="Y34" s="1627"/>
      <c r="Z34" s="1627"/>
      <c r="AA34" s="1627"/>
      <c r="AB34" s="1627"/>
      <c r="AC34" s="1627"/>
      <c r="AD34" s="1627"/>
      <c r="AE34" s="1627"/>
      <c r="AF34" s="1627"/>
      <c r="AG34" s="1627"/>
      <c r="AH34" s="1627"/>
    </row>
    <row r="35" spans="1:34" s="1626" customFormat="1">
      <c r="A35" s="1628">
        <v>4</v>
      </c>
      <c r="B35" s="1670" t="s">
        <v>496</v>
      </c>
      <c r="C35" s="1625"/>
      <c r="D35" s="1625"/>
      <c r="E35" s="1625"/>
      <c r="F35" s="1625"/>
      <c r="G35" s="1625"/>
      <c r="H35" s="1625"/>
      <c r="I35" s="1625"/>
      <c r="J35" s="1625"/>
      <c r="K35" s="1625"/>
      <c r="L35" s="1625"/>
      <c r="M35" s="1625"/>
      <c r="N35" s="1625"/>
      <c r="O35" s="1625"/>
      <c r="P35" s="1625"/>
      <c r="Q35" s="1625"/>
      <c r="R35" s="1625"/>
      <c r="S35" s="1625"/>
      <c r="T35" s="1625"/>
      <c r="V35" s="1627"/>
      <c r="W35" s="1627"/>
      <c r="X35" s="1627"/>
      <c r="Y35" s="1627"/>
      <c r="Z35" s="1627"/>
      <c r="AA35" s="1627"/>
      <c r="AB35" s="1627"/>
      <c r="AC35" s="1627"/>
      <c r="AD35" s="1627"/>
      <c r="AE35" s="1627"/>
      <c r="AF35" s="1627"/>
      <c r="AG35" s="1627"/>
      <c r="AH35" s="1627"/>
    </row>
    <row r="36" spans="1:34" s="1626" customFormat="1">
      <c r="A36" s="1628">
        <v>5</v>
      </c>
      <c r="B36" s="1671" t="s">
        <v>1070</v>
      </c>
      <c r="C36" s="1625"/>
      <c r="D36" s="1625"/>
      <c r="E36" s="1625"/>
      <c r="F36" s="1625"/>
      <c r="G36" s="1625"/>
      <c r="H36" s="1625"/>
      <c r="I36" s="1625"/>
      <c r="J36" s="1625"/>
      <c r="K36" s="1625"/>
      <c r="L36" s="1625"/>
      <c r="M36" s="1625"/>
      <c r="N36" s="1625"/>
      <c r="O36" s="1625"/>
      <c r="P36" s="1625"/>
      <c r="Q36" s="1625"/>
      <c r="R36" s="1625"/>
      <c r="S36" s="1625"/>
      <c r="T36" s="1625"/>
      <c r="V36" s="1627"/>
      <c r="W36" s="1627"/>
      <c r="X36" s="1627"/>
      <c r="Y36" s="1627"/>
      <c r="Z36" s="1627"/>
      <c r="AA36" s="1627"/>
      <c r="AB36" s="1627"/>
      <c r="AC36" s="1627"/>
      <c r="AD36" s="1627"/>
      <c r="AE36" s="1627"/>
      <c r="AF36" s="1627"/>
      <c r="AG36" s="1627"/>
      <c r="AH36" s="1627"/>
    </row>
    <row r="37" spans="1:34" s="1626" customFormat="1">
      <c r="A37" s="1628">
        <v>6</v>
      </c>
      <c r="B37" s="75" t="s">
        <v>497</v>
      </c>
      <c r="C37" s="1625"/>
      <c r="D37" s="1625"/>
      <c r="E37" s="1625"/>
      <c r="F37" s="1625"/>
      <c r="G37" s="1625"/>
      <c r="H37" s="1625"/>
      <c r="I37" s="1625"/>
      <c r="J37" s="1625"/>
      <c r="K37" s="1625"/>
      <c r="L37" s="1625"/>
      <c r="M37" s="1625"/>
      <c r="N37" s="1625"/>
      <c r="O37" s="1625"/>
      <c r="P37" s="1625"/>
      <c r="Q37" s="1625"/>
      <c r="R37" s="1625"/>
      <c r="S37" s="1625"/>
      <c r="T37" s="1625"/>
      <c r="V37" s="1627"/>
      <c r="W37" s="1627"/>
      <c r="X37" s="1627"/>
      <c r="Y37" s="1627"/>
      <c r="Z37" s="1627"/>
      <c r="AA37" s="1627"/>
      <c r="AB37" s="1627"/>
      <c r="AC37" s="1627"/>
      <c r="AD37" s="1627"/>
      <c r="AE37" s="1627"/>
      <c r="AF37" s="1627"/>
      <c r="AG37" s="1627"/>
      <c r="AH37" s="1627"/>
    </row>
    <row r="38" spans="1:34" s="1626" customFormat="1">
      <c r="A38" s="1628">
        <v>7</v>
      </c>
      <c r="B38" s="75" t="s">
        <v>498</v>
      </c>
      <c r="C38" s="1625"/>
      <c r="D38" s="1625"/>
      <c r="E38" s="1625"/>
      <c r="F38" s="1625"/>
      <c r="G38" s="1625"/>
      <c r="H38" s="1625"/>
      <c r="I38" s="1625"/>
      <c r="J38" s="1625"/>
      <c r="K38" s="1625"/>
      <c r="L38" s="1625"/>
      <c r="M38" s="1625"/>
      <c r="N38" s="1625"/>
      <c r="O38" s="1625"/>
      <c r="P38" s="1625"/>
      <c r="Q38" s="1625"/>
      <c r="R38" s="1625"/>
      <c r="S38" s="1625"/>
      <c r="T38" s="1625"/>
      <c r="V38" s="1627"/>
      <c r="W38" s="1627"/>
      <c r="X38" s="1627"/>
      <c r="Y38" s="1627"/>
      <c r="Z38" s="1627"/>
      <c r="AA38" s="1627"/>
      <c r="AB38" s="1627"/>
      <c r="AC38" s="1627"/>
      <c r="AD38" s="1627"/>
      <c r="AE38" s="1627"/>
      <c r="AF38" s="1627"/>
      <c r="AG38" s="1627"/>
      <c r="AH38" s="1627"/>
    </row>
    <row r="39" spans="1:34" ht="13.9" customHeight="1">
      <c r="A39" s="1628">
        <v>8</v>
      </c>
      <c r="B39" s="2885" t="s">
        <v>1451</v>
      </c>
      <c r="C39" s="2885"/>
      <c r="D39" s="2885"/>
      <c r="E39" s="2885"/>
      <c r="F39" s="2885"/>
      <c r="G39" s="2885"/>
      <c r="H39" s="2885"/>
      <c r="I39" s="2885"/>
      <c r="J39" s="2885"/>
      <c r="K39" s="2885"/>
      <c r="L39" s="2885"/>
      <c r="M39" s="2885"/>
      <c r="N39" s="2885"/>
      <c r="O39" s="2885"/>
      <c r="P39" s="2885"/>
      <c r="Q39" s="2885"/>
      <c r="R39" s="2885"/>
    </row>
    <row r="40" spans="1:34">
      <c r="A40" s="1628">
        <v>9</v>
      </c>
      <c r="B40" s="75" t="s">
        <v>499</v>
      </c>
    </row>
    <row r="41" spans="1:34">
      <c r="A41" s="1628">
        <v>10</v>
      </c>
      <c r="B41" s="75" t="s">
        <v>500</v>
      </c>
    </row>
    <row r="42" spans="1:34">
      <c r="A42" s="1502"/>
      <c r="B42" s="65"/>
    </row>
    <row r="43" spans="1:34">
      <c r="B43" s="65"/>
    </row>
  </sheetData>
  <mergeCells count="20">
    <mergeCell ref="P3:P4"/>
    <mergeCell ref="Q3:Q4"/>
    <mergeCell ref="R3:R4"/>
    <mergeCell ref="S3:S4"/>
    <mergeCell ref="G3:H3"/>
    <mergeCell ref="I3:I4"/>
    <mergeCell ref="B39:R39"/>
    <mergeCell ref="B30:F30"/>
    <mergeCell ref="B31:T31"/>
    <mergeCell ref="B32:R32"/>
    <mergeCell ref="B33:J33"/>
    <mergeCell ref="S33:T33"/>
    <mergeCell ref="A3:A5"/>
    <mergeCell ref="B3:F3"/>
    <mergeCell ref="J3:J4"/>
    <mergeCell ref="O3:O4"/>
    <mergeCell ref="K3:K4"/>
    <mergeCell ref="L3:L4"/>
    <mergeCell ref="M3:M4"/>
    <mergeCell ref="N3:N4"/>
  </mergeCells>
  <phoneticPr fontId="28" type="noConversion"/>
  <printOptions horizontalCentered="1"/>
  <pageMargins left="0.39370078740157483" right="0.39370078740157483" top="0.39370078740157483" bottom="0.39370078740157483" header="0.19685039370078741" footer="0.19685039370078741"/>
  <pageSetup paperSize="9" scale="61" orientation="landscape"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pageSetUpPr fitToPage="1"/>
  </sheetPr>
  <dimension ref="A1:AW57"/>
  <sheetViews>
    <sheetView view="pageBreakPreview" zoomScaleNormal="100" zoomScaleSheetLayoutView="100" workbookViewId="0">
      <pane xSplit="1" ySplit="7" topLeftCell="B20"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5.75"/>
  <cols>
    <col min="1" max="1" width="4.25" style="1630" customWidth="1"/>
    <col min="2" max="2" width="6.375" style="1630" customWidth="1"/>
    <col min="3" max="5" width="5" style="1630" customWidth="1"/>
    <col min="6" max="6" width="6" style="1630" customWidth="1"/>
    <col min="7" max="7" width="5.625" style="1630" customWidth="1"/>
    <col min="8" max="9" width="6.75" style="1630" customWidth="1"/>
    <col min="10" max="10" width="6.625" style="1630" customWidth="1"/>
    <col min="11" max="11" width="5.375" style="1630" customWidth="1"/>
    <col min="12" max="12" width="4.75" style="1630" customWidth="1"/>
    <col min="13" max="15" width="6.125" style="1630" customWidth="1"/>
    <col min="16" max="16" width="5" style="1630" customWidth="1"/>
    <col min="17" max="17" width="5" style="1630" bestFit="1" customWidth="1"/>
    <col min="18" max="18" width="7.125" style="1630" customWidth="1"/>
    <col min="19" max="19" width="5" style="1630" bestFit="1" customWidth="1"/>
    <col min="20" max="20" width="6.875" style="1630" customWidth="1"/>
    <col min="21" max="21" width="5.75" style="1630" customWidth="1"/>
    <col min="22" max="22" width="4.5" style="1630" customWidth="1"/>
    <col min="23" max="24" width="5" style="1630" bestFit="1" customWidth="1"/>
    <col min="25" max="25" width="5.375" style="1630" bestFit="1" customWidth="1"/>
    <col min="26" max="27" width="5" style="1630" bestFit="1" customWidth="1"/>
    <col min="28" max="28" width="5.375" style="1630" bestFit="1" customWidth="1"/>
    <col min="29" max="30" width="5" style="1630" bestFit="1" customWidth="1"/>
    <col min="31" max="31" width="6.125" style="1630" bestFit="1" customWidth="1"/>
    <col min="32" max="32" width="6.75" style="1630" bestFit="1" customWidth="1"/>
    <col min="33" max="33" width="7.125" style="1630" customWidth="1"/>
    <col min="34" max="34" width="4.75" style="1630" customWidth="1"/>
    <col min="35" max="16384" width="9" style="1630"/>
  </cols>
  <sheetData>
    <row r="1" spans="1:35">
      <c r="A1" s="1605" t="s">
        <v>592</v>
      </c>
      <c r="B1" s="1629"/>
      <c r="C1" s="1629"/>
      <c r="D1" s="1629"/>
      <c r="E1" s="1629"/>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4"/>
    </row>
    <row r="2" spans="1:35">
      <c r="A2" s="74" t="s">
        <v>7112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1631"/>
      <c r="AH2" s="1631" t="s">
        <v>6142</v>
      </c>
    </row>
    <row r="3" spans="1:35" ht="16.5" customHeight="1">
      <c r="A3" s="2933" t="s">
        <v>6029</v>
      </c>
      <c r="B3" s="2936" t="s">
        <v>7113</v>
      </c>
      <c r="C3" s="2936"/>
      <c r="D3" s="1632"/>
      <c r="E3" s="1632"/>
      <c r="F3" s="1633" t="s">
        <v>1075</v>
      </c>
      <c r="G3" s="1633"/>
      <c r="H3" s="1633"/>
      <c r="I3" s="1633"/>
      <c r="J3" s="1633"/>
      <c r="K3" s="1633"/>
      <c r="L3" s="1633"/>
      <c r="M3" s="1633"/>
      <c r="N3" s="1633"/>
      <c r="O3" s="1633"/>
      <c r="P3" s="1633"/>
      <c r="Q3" s="1633"/>
      <c r="R3" s="1633"/>
      <c r="S3" s="1633"/>
      <c r="T3" s="1633"/>
      <c r="U3" s="1633"/>
      <c r="V3" s="1633"/>
      <c r="W3" s="1633"/>
      <c r="X3" s="1633"/>
      <c r="Y3" s="1633"/>
      <c r="Z3" s="1633"/>
      <c r="AA3" s="1633"/>
      <c r="AB3" s="1633"/>
      <c r="AC3" s="1633"/>
      <c r="AD3" s="1633"/>
      <c r="AE3" s="1633"/>
      <c r="AF3" s="1633"/>
      <c r="AG3" s="2883" t="s">
        <v>844</v>
      </c>
      <c r="AH3" s="2883" t="s">
        <v>845</v>
      </c>
    </row>
    <row r="4" spans="1:35" ht="29.25" customHeight="1">
      <c r="A4" s="2934"/>
      <c r="B4" s="2905" t="s">
        <v>6183</v>
      </c>
      <c r="C4" s="2905" t="s">
        <v>7114</v>
      </c>
      <c r="D4" s="2902" t="s">
        <v>842</v>
      </c>
      <c r="E4" s="2902" t="s">
        <v>843</v>
      </c>
      <c r="F4" s="2908" t="s">
        <v>1076</v>
      </c>
      <c r="G4" s="2909"/>
      <c r="H4" s="2909"/>
      <c r="I4" s="2909"/>
      <c r="J4" s="2910"/>
      <c r="K4" s="2908" t="s">
        <v>1077</v>
      </c>
      <c r="L4" s="2909"/>
      <c r="M4" s="2909"/>
      <c r="N4" s="2909"/>
      <c r="O4" s="2910"/>
      <c r="P4" s="2937" t="s">
        <v>846</v>
      </c>
      <c r="Q4" s="2937"/>
      <c r="R4" s="2937"/>
      <c r="S4" s="2937"/>
      <c r="T4" s="2937"/>
      <c r="U4" s="2937"/>
      <c r="V4" s="2937"/>
      <c r="W4" s="2937"/>
      <c r="X4" s="2937"/>
      <c r="Y4" s="2937"/>
      <c r="Z4" s="2937"/>
      <c r="AA4" s="2937"/>
      <c r="AB4" s="2937"/>
      <c r="AC4" s="2937"/>
      <c r="AD4" s="2937"/>
      <c r="AE4" s="2937"/>
      <c r="AF4" s="2938"/>
      <c r="AG4" s="2904"/>
      <c r="AH4" s="2904"/>
    </row>
    <row r="5" spans="1:35" ht="35.65" customHeight="1">
      <c r="A5" s="2934"/>
      <c r="B5" s="2906"/>
      <c r="C5" s="2906"/>
      <c r="D5" s="2903"/>
      <c r="E5" s="2903"/>
      <c r="F5" s="2914" t="s">
        <v>847</v>
      </c>
      <c r="G5" s="2914" t="s">
        <v>848</v>
      </c>
      <c r="H5" s="2914" t="s">
        <v>1432</v>
      </c>
      <c r="I5" s="2914" t="s">
        <v>1433</v>
      </c>
      <c r="J5" s="2914" t="s">
        <v>480</v>
      </c>
      <c r="K5" s="2914" t="s">
        <v>847</v>
      </c>
      <c r="L5" s="2914" t="s">
        <v>848</v>
      </c>
      <c r="M5" s="2914" t="s">
        <v>1434</v>
      </c>
      <c r="N5" s="2914" t="s">
        <v>1435</v>
      </c>
      <c r="O5" s="2914" t="s">
        <v>849</v>
      </c>
      <c r="P5" s="2911" t="s">
        <v>850</v>
      </c>
      <c r="Q5" s="2912"/>
      <c r="R5" s="2913"/>
      <c r="S5" s="2911" t="s">
        <v>851</v>
      </c>
      <c r="T5" s="2912"/>
      <c r="U5" s="2912"/>
      <c r="V5" s="2913"/>
      <c r="W5" s="2911" t="s">
        <v>852</v>
      </c>
      <c r="X5" s="2912"/>
      <c r="Y5" s="2913"/>
      <c r="Z5" s="2911" t="s">
        <v>1078</v>
      </c>
      <c r="AA5" s="2912"/>
      <c r="AB5" s="2913"/>
      <c r="AC5" s="2911" t="s">
        <v>1079</v>
      </c>
      <c r="AD5" s="2912"/>
      <c r="AE5" s="2913"/>
      <c r="AF5" s="2914" t="s">
        <v>849</v>
      </c>
      <c r="AG5" s="1634"/>
      <c r="AH5" s="1634"/>
    </row>
    <row r="6" spans="1:35" ht="33.75" customHeight="1">
      <c r="A6" s="2934"/>
      <c r="B6" s="2907"/>
      <c r="C6" s="2907"/>
      <c r="D6" s="2916"/>
      <c r="E6" s="2916"/>
      <c r="F6" s="2915" t="s">
        <v>853</v>
      </c>
      <c r="G6" s="2915" t="s">
        <v>854</v>
      </c>
      <c r="H6" s="2915" t="s">
        <v>855</v>
      </c>
      <c r="I6" s="2915" t="s">
        <v>855</v>
      </c>
      <c r="J6" s="2915" t="s">
        <v>480</v>
      </c>
      <c r="K6" s="2915" t="s">
        <v>853</v>
      </c>
      <c r="L6" s="2915" t="s">
        <v>854</v>
      </c>
      <c r="M6" s="2915" t="s">
        <v>855</v>
      </c>
      <c r="N6" s="2915" t="s">
        <v>855</v>
      </c>
      <c r="O6" s="2915" t="s">
        <v>849</v>
      </c>
      <c r="P6" s="1635" t="s">
        <v>856</v>
      </c>
      <c r="Q6" s="1635" t="s">
        <v>2674</v>
      </c>
      <c r="R6" s="1635" t="s">
        <v>849</v>
      </c>
      <c r="S6" s="1635" t="s">
        <v>857</v>
      </c>
      <c r="T6" s="1635" t="s">
        <v>858</v>
      </c>
      <c r="U6" s="1635" t="s">
        <v>2675</v>
      </c>
      <c r="V6" s="1635" t="s">
        <v>849</v>
      </c>
      <c r="W6" s="1635" t="s">
        <v>856</v>
      </c>
      <c r="X6" s="1635" t="s">
        <v>2676</v>
      </c>
      <c r="Y6" s="1635" t="s">
        <v>849</v>
      </c>
      <c r="Z6" s="1635" t="s">
        <v>856</v>
      </c>
      <c r="AA6" s="1635" t="s">
        <v>2675</v>
      </c>
      <c r="AB6" s="1635" t="s">
        <v>849</v>
      </c>
      <c r="AC6" s="1635" t="s">
        <v>856</v>
      </c>
      <c r="AD6" s="1635" t="s">
        <v>2675</v>
      </c>
      <c r="AE6" s="1635" t="s">
        <v>849</v>
      </c>
      <c r="AF6" s="2915"/>
      <c r="AG6" s="1636"/>
      <c r="AH6" s="1636"/>
    </row>
    <row r="7" spans="1:35" ht="58.9" customHeight="1">
      <c r="A7" s="2935"/>
      <c r="B7" s="1637" t="s">
        <v>593</v>
      </c>
      <c r="C7" s="1637" t="s">
        <v>67</v>
      </c>
      <c r="D7" s="1614" t="s">
        <v>68</v>
      </c>
      <c r="E7" s="1614" t="s">
        <v>69</v>
      </c>
      <c r="F7" s="1614" t="s">
        <v>859</v>
      </c>
      <c r="G7" s="1614" t="s">
        <v>860</v>
      </c>
      <c r="H7" s="1614" t="s">
        <v>861</v>
      </c>
      <c r="I7" s="1614" t="s">
        <v>862</v>
      </c>
      <c r="J7" s="1615" t="s">
        <v>863</v>
      </c>
      <c r="K7" s="1614" t="s">
        <v>864</v>
      </c>
      <c r="L7" s="1614" t="s">
        <v>865</v>
      </c>
      <c r="M7" s="1614" t="s">
        <v>866</v>
      </c>
      <c r="N7" s="1614" t="s">
        <v>867</v>
      </c>
      <c r="O7" s="1615" t="s">
        <v>868</v>
      </c>
      <c r="P7" s="1614" t="s">
        <v>869</v>
      </c>
      <c r="Q7" s="1614" t="s">
        <v>870</v>
      </c>
      <c r="R7" s="1615" t="s">
        <v>871</v>
      </c>
      <c r="S7" s="1614" t="s">
        <v>872</v>
      </c>
      <c r="T7" s="1614" t="s">
        <v>873</v>
      </c>
      <c r="U7" s="1614" t="s">
        <v>874</v>
      </c>
      <c r="V7" s="1615" t="s">
        <v>875</v>
      </c>
      <c r="W7" s="1614" t="s">
        <v>876</v>
      </c>
      <c r="X7" s="1614" t="s">
        <v>877</v>
      </c>
      <c r="Y7" s="1615" t="s">
        <v>878</v>
      </c>
      <c r="Z7" s="1614" t="s">
        <v>879</v>
      </c>
      <c r="AA7" s="1614" t="s">
        <v>880</v>
      </c>
      <c r="AB7" s="1615" t="s">
        <v>881</v>
      </c>
      <c r="AC7" s="1614" t="s">
        <v>882</v>
      </c>
      <c r="AD7" s="1614" t="s">
        <v>883</v>
      </c>
      <c r="AE7" s="1615" t="s">
        <v>884</v>
      </c>
      <c r="AF7" s="1615" t="s">
        <v>885</v>
      </c>
      <c r="AG7" s="1615" t="s">
        <v>886</v>
      </c>
      <c r="AH7" s="1614" t="s">
        <v>887</v>
      </c>
    </row>
    <row r="8" spans="1:35">
      <c r="A8" s="1638">
        <v>1</v>
      </c>
      <c r="B8" s="1639"/>
      <c r="C8" s="1639"/>
      <c r="D8" s="1639"/>
      <c r="E8" s="1639"/>
      <c r="F8" s="1640"/>
      <c r="G8" s="1640"/>
      <c r="H8" s="1640"/>
      <c r="I8" s="1640"/>
      <c r="J8" s="1640"/>
      <c r="K8" s="1640"/>
      <c r="L8" s="1640"/>
      <c r="M8" s="1640"/>
      <c r="N8" s="1640"/>
      <c r="O8" s="1640"/>
      <c r="P8" s="1640"/>
      <c r="Q8" s="1640"/>
      <c r="R8" s="1640"/>
      <c r="S8" s="1640"/>
      <c r="T8" s="1640"/>
      <c r="U8" s="1640"/>
      <c r="V8" s="1640"/>
      <c r="W8" s="1640"/>
      <c r="X8" s="1640"/>
      <c r="Y8" s="1640"/>
      <c r="Z8" s="2919"/>
      <c r="AA8" s="2920"/>
      <c r="AB8" s="2920"/>
      <c r="AC8" s="2920"/>
      <c r="AD8" s="2920"/>
      <c r="AE8" s="2921"/>
      <c r="AF8" s="1640"/>
      <c r="AG8" s="1641"/>
      <c r="AH8" s="1642"/>
    </row>
    <row r="9" spans="1:35">
      <c r="A9" s="1638">
        <v>2</v>
      </c>
      <c r="B9" s="1639"/>
      <c r="C9" s="1639"/>
      <c r="D9" s="1639"/>
      <c r="E9" s="1639"/>
      <c r="F9" s="1640"/>
      <c r="G9" s="1640"/>
      <c r="H9" s="1640"/>
      <c r="I9" s="1640"/>
      <c r="J9" s="1640"/>
      <c r="K9" s="1640"/>
      <c r="L9" s="1640"/>
      <c r="M9" s="1640"/>
      <c r="N9" s="1640"/>
      <c r="O9" s="1640"/>
      <c r="P9" s="1640"/>
      <c r="Q9" s="1640"/>
      <c r="R9" s="1640"/>
      <c r="S9" s="1640"/>
      <c r="T9" s="1640"/>
      <c r="U9" s="1640"/>
      <c r="V9" s="1640"/>
      <c r="W9" s="1640"/>
      <c r="X9" s="1640"/>
      <c r="Y9" s="1640"/>
      <c r="Z9" s="2922"/>
      <c r="AA9" s="2923"/>
      <c r="AB9" s="2923"/>
      <c r="AC9" s="2923"/>
      <c r="AD9" s="2923"/>
      <c r="AE9" s="2924"/>
      <c r="AF9" s="1640"/>
      <c r="AG9" s="1641"/>
      <c r="AH9" s="1642"/>
    </row>
    <row r="10" spans="1:35">
      <c r="A10" s="1638">
        <v>3</v>
      </c>
      <c r="B10" s="1639"/>
      <c r="C10" s="1639"/>
      <c r="D10" s="1639"/>
      <c r="E10" s="1639"/>
      <c r="F10" s="1640"/>
      <c r="G10" s="1640"/>
      <c r="H10" s="1640"/>
      <c r="I10" s="1640"/>
      <c r="J10" s="1640"/>
      <c r="K10" s="1640"/>
      <c r="L10" s="1640"/>
      <c r="M10" s="1640"/>
      <c r="N10" s="1640"/>
      <c r="O10" s="1640"/>
      <c r="P10" s="1640"/>
      <c r="Q10" s="1640"/>
      <c r="R10" s="1640"/>
      <c r="S10" s="1640"/>
      <c r="T10" s="1640"/>
      <c r="U10" s="1640"/>
      <c r="V10" s="1640"/>
      <c r="W10" s="1640"/>
      <c r="X10" s="1640"/>
      <c r="Y10" s="1640"/>
      <c r="Z10" s="2922"/>
      <c r="AA10" s="2923"/>
      <c r="AB10" s="2923"/>
      <c r="AC10" s="2923"/>
      <c r="AD10" s="2923"/>
      <c r="AE10" s="2924"/>
      <c r="AF10" s="1640"/>
      <c r="AG10" s="1641"/>
      <c r="AH10" s="1642"/>
    </row>
    <row r="11" spans="1:35">
      <c r="A11" s="1638">
        <v>4</v>
      </c>
      <c r="B11" s="1639"/>
      <c r="C11" s="1639"/>
      <c r="D11" s="1639"/>
      <c r="E11" s="1639"/>
      <c r="F11" s="1640"/>
      <c r="G11" s="1640"/>
      <c r="H11" s="1640"/>
      <c r="I11" s="1640"/>
      <c r="J11" s="1640"/>
      <c r="K11" s="1640"/>
      <c r="L11" s="1640"/>
      <c r="M11" s="1640"/>
      <c r="N11" s="1640"/>
      <c r="O11" s="1640"/>
      <c r="P11" s="1640"/>
      <c r="Q11" s="1640"/>
      <c r="R11" s="1640"/>
      <c r="S11" s="1640"/>
      <c r="T11" s="1640"/>
      <c r="U11" s="1640"/>
      <c r="V11" s="1640"/>
      <c r="W11" s="1640"/>
      <c r="X11" s="1640"/>
      <c r="Y11" s="1640"/>
      <c r="Z11" s="2922"/>
      <c r="AA11" s="2923"/>
      <c r="AB11" s="2923"/>
      <c r="AC11" s="2923"/>
      <c r="AD11" s="2923"/>
      <c r="AE11" s="2924"/>
      <c r="AF11" s="1640"/>
      <c r="AG11" s="1641"/>
      <c r="AH11" s="1642"/>
      <c r="AI11" s="1643"/>
    </row>
    <row r="12" spans="1:35">
      <c r="A12" s="1638">
        <v>5</v>
      </c>
      <c r="B12" s="1639"/>
      <c r="C12" s="1639"/>
      <c r="D12" s="1639"/>
      <c r="E12" s="1639"/>
      <c r="F12" s="1640"/>
      <c r="G12" s="1640"/>
      <c r="H12" s="1640"/>
      <c r="I12" s="1640"/>
      <c r="J12" s="1640"/>
      <c r="K12" s="1640"/>
      <c r="L12" s="1640"/>
      <c r="M12" s="1640"/>
      <c r="N12" s="1640"/>
      <c r="O12" s="1640"/>
      <c r="P12" s="1640"/>
      <c r="Q12" s="1640"/>
      <c r="R12" s="1640"/>
      <c r="S12" s="1640"/>
      <c r="T12" s="1640"/>
      <c r="U12" s="1640"/>
      <c r="V12" s="1640"/>
      <c r="W12" s="1640"/>
      <c r="X12" s="1640"/>
      <c r="Y12" s="1640"/>
      <c r="Z12" s="2922"/>
      <c r="AA12" s="2923"/>
      <c r="AB12" s="2923"/>
      <c r="AC12" s="2923"/>
      <c r="AD12" s="2923"/>
      <c r="AE12" s="2924"/>
      <c r="AF12" s="1640"/>
      <c r="AG12" s="1641"/>
      <c r="AH12" s="1642"/>
    </row>
    <row r="13" spans="1:35">
      <c r="A13" s="1638">
        <v>6</v>
      </c>
      <c r="B13" s="1639"/>
      <c r="C13" s="1639"/>
      <c r="D13" s="1639"/>
      <c r="E13" s="1639"/>
      <c r="F13" s="1640"/>
      <c r="G13" s="1640"/>
      <c r="H13" s="1640"/>
      <c r="I13" s="1640"/>
      <c r="J13" s="1640"/>
      <c r="K13" s="1640"/>
      <c r="L13" s="1640"/>
      <c r="M13" s="1640"/>
      <c r="N13" s="1640"/>
      <c r="O13" s="1640"/>
      <c r="P13" s="1640"/>
      <c r="Q13" s="1640"/>
      <c r="R13" s="1640"/>
      <c r="S13" s="1640"/>
      <c r="T13" s="1640"/>
      <c r="U13" s="1640"/>
      <c r="V13" s="1640"/>
      <c r="W13" s="1640"/>
      <c r="X13" s="1640"/>
      <c r="Y13" s="1640"/>
      <c r="Z13" s="2922"/>
      <c r="AA13" s="2923"/>
      <c r="AB13" s="2923"/>
      <c r="AC13" s="2923"/>
      <c r="AD13" s="2923"/>
      <c r="AE13" s="2924"/>
      <c r="AF13" s="1640"/>
      <c r="AG13" s="1641"/>
      <c r="AH13" s="1642"/>
    </row>
    <row r="14" spans="1:35">
      <c r="A14" s="1638">
        <v>7</v>
      </c>
      <c r="B14" s="1639"/>
      <c r="C14" s="1639"/>
      <c r="D14" s="1639"/>
      <c r="E14" s="1639"/>
      <c r="F14" s="1640"/>
      <c r="G14" s="1640"/>
      <c r="H14" s="1640"/>
      <c r="I14" s="1640"/>
      <c r="J14" s="1640"/>
      <c r="K14" s="1640"/>
      <c r="L14" s="1640"/>
      <c r="M14" s="1640"/>
      <c r="N14" s="1640"/>
      <c r="O14" s="1640"/>
      <c r="P14" s="1640"/>
      <c r="Q14" s="1640"/>
      <c r="R14" s="1640"/>
      <c r="S14" s="1640"/>
      <c r="T14" s="1640"/>
      <c r="U14" s="1640"/>
      <c r="V14" s="1640"/>
      <c r="W14" s="1640"/>
      <c r="X14" s="1640"/>
      <c r="Y14" s="1640"/>
      <c r="Z14" s="2922"/>
      <c r="AA14" s="2923"/>
      <c r="AB14" s="2923"/>
      <c r="AC14" s="2923"/>
      <c r="AD14" s="2923"/>
      <c r="AE14" s="2924"/>
      <c r="AF14" s="1640"/>
      <c r="AG14" s="1641"/>
      <c r="AH14" s="1642"/>
    </row>
    <row r="15" spans="1:35">
      <c r="A15" s="1638">
        <v>8</v>
      </c>
      <c r="B15" s="1639"/>
      <c r="C15" s="1639"/>
      <c r="D15" s="1639"/>
      <c r="E15" s="1639"/>
      <c r="F15" s="1640"/>
      <c r="G15" s="1640"/>
      <c r="H15" s="1640"/>
      <c r="I15" s="1640"/>
      <c r="J15" s="1640"/>
      <c r="K15" s="1640"/>
      <c r="L15" s="1640"/>
      <c r="M15" s="1640"/>
      <c r="N15" s="1640"/>
      <c r="O15" s="1640"/>
      <c r="P15" s="1640"/>
      <c r="Q15" s="1640"/>
      <c r="R15" s="1640"/>
      <c r="S15" s="1640"/>
      <c r="T15" s="1640"/>
      <c r="U15" s="1640"/>
      <c r="V15" s="1640"/>
      <c r="W15" s="1640"/>
      <c r="X15" s="1640"/>
      <c r="Y15" s="1640"/>
      <c r="Z15" s="2922"/>
      <c r="AA15" s="2923"/>
      <c r="AB15" s="2923"/>
      <c r="AC15" s="2923"/>
      <c r="AD15" s="2923"/>
      <c r="AE15" s="2924"/>
      <c r="AF15" s="1640"/>
      <c r="AG15" s="1641"/>
      <c r="AH15" s="1642"/>
    </row>
    <row r="16" spans="1:35">
      <c r="A16" s="1638">
        <v>9</v>
      </c>
      <c r="B16" s="1639"/>
      <c r="C16" s="1639"/>
      <c r="D16" s="1639"/>
      <c r="E16" s="1639"/>
      <c r="F16" s="1640"/>
      <c r="G16" s="1640"/>
      <c r="H16" s="1640"/>
      <c r="I16" s="1640"/>
      <c r="J16" s="1640"/>
      <c r="K16" s="1640"/>
      <c r="L16" s="1640"/>
      <c r="M16" s="1640"/>
      <c r="N16" s="1640"/>
      <c r="O16" s="1640"/>
      <c r="P16" s="1640"/>
      <c r="Q16" s="1640"/>
      <c r="R16" s="1640"/>
      <c r="S16" s="1640"/>
      <c r="T16" s="1640"/>
      <c r="U16" s="1640"/>
      <c r="V16" s="1640"/>
      <c r="W16" s="1640"/>
      <c r="X16" s="1640"/>
      <c r="Y16" s="1640"/>
      <c r="Z16" s="2922"/>
      <c r="AA16" s="2923"/>
      <c r="AB16" s="2923"/>
      <c r="AC16" s="2923"/>
      <c r="AD16" s="2923"/>
      <c r="AE16" s="2924"/>
      <c r="AF16" s="1640"/>
      <c r="AG16" s="1641"/>
      <c r="AH16" s="1642"/>
    </row>
    <row r="17" spans="1:49">
      <c r="A17" s="1638">
        <v>10</v>
      </c>
      <c r="B17" s="1639"/>
      <c r="C17" s="1639"/>
      <c r="D17" s="1639"/>
      <c r="E17" s="1639"/>
      <c r="F17" s="1640"/>
      <c r="G17" s="1640"/>
      <c r="H17" s="1640"/>
      <c r="I17" s="1640"/>
      <c r="J17" s="1640"/>
      <c r="K17" s="1640"/>
      <c r="L17" s="1640"/>
      <c r="M17" s="1640"/>
      <c r="N17" s="1640"/>
      <c r="O17" s="1640"/>
      <c r="P17" s="1640"/>
      <c r="Q17" s="1640"/>
      <c r="R17" s="1640"/>
      <c r="S17" s="1640"/>
      <c r="T17" s="1640"/>
      <c r="U17" s="1640"/>
      <c r="V17" s="1640"/>
      <c r="W17" s="1640"/>
      <c r="X17" s="1640"/>
      <c r="Y17" s="1640"/>
      <c r="Z17" s="2922"/>
      <c r="AA17" s="2923"/>
      <c r="AB17" s="2923"/>
      <c r="AC17" s="2923"/>
      <c r="AD17" s="2923"/>
      <c r="AE17" s="2924"/>
      <c r="AF17" s="1640"/>
      <c r="AG17" s="1641"/>
      <c r="AH17" s="1642"/>
    </row>
    <row r="18" spans="1:49">
      <c r="A18" s="1638">
        <v>11</v>
      </c>
      <c r="B18" s="1639"/>
      <c r="C18" s="1639"/>
      <c r="D18" s="1639"/>
      <c r="E18" s="1639"/>
      <c r="F18" s="1640"/>
      <c r="G18" s="1640"/>
      <c r="H18" s="1640"/>
      <c r="I18" s="1640"/>
      <c r="J18" s="1640"/>
      <c r="K18" s="1640"/>
      <c r="L18" s="1640"/>
      <c r="M18" s="1640"/>
      <c r="N18" s="1640"/>
      <c r="O18" s="1640"/>
      <c r="P18" s="1640"/>
      <c r="Q18" s="1640"/>
      <c r="R18" s="1640"/>
      <c r="S18" s="1640"/>
      <c r="T18" s="1640"/>
      <c r="U18" s="1640"/>
      <c r="V18" s="1640"/>
      <c r="W18" s="1640"/>
      <c r="X18" s="1640"/>
      <c r="Y18" s="1640"/>
      <c r="Z18" s="2922"/>
      <c r="AA18" s="2923"/>
      <c r="AB18" s="2923"/>
      <c r="AC18" s="2923"/>
      <c r="AD18" s="2923"/>
      <c r="AE18" s="2924"/>
      <c r="AF18" s="1640"/>
      <c r="AG18" s="1641"/>
      <c r="AH18" s="1642"/>
    </row>
    <row r="19" spans="1:49">
      <c r="A19" s="1638">
        <v>12</v>
      </c>
      <c r="B19" s="1639"/>
      <c r="C19" s="1639"/>
      <c r="D19" s="1639"/>
      <c r="E19" s="1639"/>
      <c r="F19" s="1640"/>
      <c r="G19" s="1640"/>
      <c r="H19" s="1640"/>
      <c r="I19" s="1640"/>
      <c r="J19" s="1640"/>
      <c r="K19" s="1640"/>
      <c r="L19" s="1640"/>
      <c r="M19" s="1640"/>
      <c r="N19" s="1640"/>
      <c r="O19" s="1640"/>
      <c r="P19" s="1640"/>
      <c r="Q19" s="1640"/>
      <c r="R19" s="1640"/>
      <c r="S19" s="1640"/>
      <c r="T19" s="1640"/>
      <c r="U19" s="1640"/>
      <c r="V19" s="1640"/>
      <c r="W19" s="1640"/>
      <c r="X19" s="1640"/>
      <c r="Y19" s="1640"/>
      <c r="Z19" s="2922"/>
      <c r="AA19" s="2923"/>
      <c r="AB19" s="2923"/>
      <c r="AC19" s="2923"/>
      <c r="AD19" s="2923"/>
      <c r="AE19" s="2924"/>
      <c r="AF19" s="1640"/>
      <c r="AG19" s="1641"/>
      <c r="AH19" s="1642"/>
      <c r="AI19" s="74"/>
      <c r="AJ19" s="74"/>
      <c r="AK19" s="74"/>
      <c r="AL19" s="74"/>
      <c r="AM19" s="74"/>
      <c r="AN19" s="74"/>
      <c r="AO19" s="74"/>
      <c r="AP19" s="74"/>
      <c r="AQ19" s="74"/>
      <c r="AR19" s="74"/>
      <c r="AS19" s="74"/>
      <c r="AT19" s="74"/>
      <c r="AU19" s="74"/>
      <c r="AV19" s="74"/>
      <c r="AW19" s="74"/>
    </row>
    <row r="20" spans="1:49">
      <c r="A20" s="1638">
        <v>13</v>
      </c>
      <c r="B20" s="1639"/>
      <c r="C20" s="1639"/>
      <c r="D20" s="1639"/>
      <c r="E20" s="1639"/>
      <c r="F20" s="1640"/>
      <c r="G20" s="1640"/>
      <c r="H20" s="1640"/>
      <c r="I20" s="1640"/>
      <c r="J20" s="1640"/>
      <c r="K20" s="1640"/>
      <c r="L20" s="1640"/>
      <c r="M20" s="1640"/>
      <c r="N20" s="1640"/>
      <c r="O20" s="1640"/>
      <c r="P20" s="1640"/>
      <c r="Q20" s="1640"/>
      <c r="R20" s="1640"/>
      <c r="S20" s="1640"/>
      <c r="T20" s="1640"/>
      <c r="U20" s="1640"/>
      <c r="V20" s="1640"/>
      <c r="W20" s="1640"/>
      <c r="X20" s="1640"/>
      <c r="Y20" s="1640"/>
      <c r="Z20" s="2922"/>
      <c r="AA20" s="2923"/>
      <c r="AB20" s="2923"/>
      <c r="AC20" s="2923"/>
      <c r="AD20" s="2923"/>
      <c r="AE20" s="2924"/>
      <c r="AF20" s="1640"/>
      <c r="AG20" s="1641"/>
      <c r="AH20" s="1642"/>
      <c r="AI20" s="74"/>
      <c r="AJ20" s="74"/>
      <c r="AK20" s="74"/>
      <c r="AL20" s="74"/>
      <c r="AM20" s="74"/>
      <c r="AN20" s="74"/>
      <c r="AO20" s="74"/>
      <c r="AP20" s="74"/>
      <c r="AQ20" s="74"/>
      <c r="AR20" s="74"/>
      <c r="AS20" s="74"/>
      <c r="AT20" s="74"/>
      <c r="AU20" s="74"/>
      <c r="AV20" s="74"/>
      <c r="AW20" s="74"/>
    </row>
    <row r="21" spans="1:49">
      <c r="A21" s="1638">
        <v>14</v>
      </c>
      <c r="B21" s="1639"/>
      <c r="C21" s="1639"/>
      <c r="D21" s="1639"/>
      <c r="E21" s="1639"/>
      <c r="F21" s="1640"/>
      <c r="G21" s="1640"/>
      <c r="H21" s="1640"/>
      <c r="I21" s="1640"/>
      <c r="J21" s="1640"/>
      <c r="K21" s="1640"/>
      <c r="L21" s="1640"/>
      <c r="M21" s="1640"/>
      <c r="N21" s="1640"/>
      <c r="O21" s="1640"/>
      <c r="P21" s="1640"/>
      <c r="Q21" s="1640"/>
      <c r="R21" s="1640"/>
      <c r="S21" s="1640"/>
      <c r="T21" s="1640"/>
      <c r="U21" s="1640"/>
      <c r="V21" s="1640"/>
      <c r="W21" s="1640"/>
      <c r="X21" s="1640"/>
      <c r="Y21" s="1640"/>
      <c r="Z21" s="2922"/>
      <c r="AA21" s="2923"/>
      <c r="AB21" s="2923"/>
      <c r="AC21" s="2923"/>
      <c r="AD21" s="2923"/>
      <c r="AE21" s="2924"/>
      <c r="AF21" s="1640"/>
      <c r="AG21" s="1641"/>
      <c r="AH21" s="1642"/>
      <c r="AI21" s="74"/>
      <c r="AJ21" s="74"/>
      <c r="AK21" s="74"/>
      <c r="AL21" s="74"/>
      <c r="AM21" s="74"/>
      <c r="AN21" s="74"/>
      <c r="AO21" s="74"/>
      <c r="AP21" s="74"/>
      <c r="AQ21" s="74"/>
      <c r="AR21" s="74"/>
      <c r="AS21" s="74"/>
      <c r="AT21" s="74"/>
      <c r="AU21" s="74"/>
      <c r="AV21" s="74"/>
      <c r="AW21" s="74"/>
    </row>
    <row r="22" spans="1:49">
      <c r="A22" s="1638">
        <v>15</v>
      </c>
      <c r="B22" s="1639"/>
      <c r="C22" s="1639"/>
      <c r="D22" s="1639"/>
      <c r="E22" s="1639"/>
      <c r="F22" s="1640"/>
      <c r="G22" s="1640"/>
      <c r="H22" s="1640"/>
      <c r="I22" s="1640"/>
      <c r="J22" s="1640"/>
      <c r="K22" s="1640"/>
      <c r="L22" s="1640"/>
      <c r="M22" s="1640"/>
      <c r="N22" s="1640"/>
      <c r="O22" s="1640"/>
      <c r="P22" s="1640"/>
      <c r="Q22" s="1640"/>
      <c r="R22" s="1640"/>
      <c r="S22" s="1640"/>
      <c r="T22" s="1640"/>
      <c r="U22" s="1640"/>
      <c r="V22" s="1640"/>
      <c r="W22" s="1640"/>
      <c r="X22" s="1640"/>
      <c r="Y22" s="1640"/>
      <c r="Z22" s="2922"/>
      <c r="AA22" s="2923"/>
      <c r="AB22" s="2923"/>
      <c r="AC22" s="2923"/>
      <c r="AD22" s="2923"/>
      <c r="AE22" s="2924"/>
      <c r="AF22" s="1640"/>
      <c r="AG22" s="1641"/>
      <c r="AH22" s="1642"/>
      <c r="AI22" s="74"/>
      <c r="AJ22" s="74"/>
      <c r="AK22" s="74"/>
      <c r="AL22" s="74"/>
      <c r="AM22" s="74"/>
      <c r="AN22" s="74"/>
      <c r="AO22" s="74"/>
      <c r="AP22" s="74"/>
      <c r="AQ22" s="74"/>
      <c r="AR22" s="74"/>
      <c r="AS22" s="74"/>
      <c r="AT22" s="74"/>
      <c r="AU22" s="74"/>
      <c r="AV22" s="74"/>
      <c r="AW22" s="74"/>
    </row>
    <row r="23" spans="1:49">
      <c r="A23" s="1638">
        <v>16</v>
      </c>
      <c r="B23" s="1639"/>
      <c r="C23" s="1639"/>
      <c r="D23" s="1639"/>
      <c r="E23" s="1639"/>
      <c r="F23" s="1640"/>
      <c r="G23" s="1640"/>
      <c r="H23" s="1640"/>
      <c r="I23" s="1640"/>
      <c r="J23" s="1640"/>
      <c r="K23" s="1640"/>
      <c r="L23" s="1640"/>
      <c r="M23" s="1640"/>
      <c r="N23" s="1640"/>
      <c r="O23" s="1640"/>
      <c r="P23" s="1640"/>
      <c r="Q23" s="1640"/>
      <c r="R23" s="1640"/>
      <c r="S23" s="1640"/>
      <c r="T23" s="1640"/>
      <c r="U23" s="1640"/>
      <c r="V23" s="1640"/>
      <c r="W23" s="1640"/>
      <c r="X23" s="1640"/>
      <c r="Y23" s="1640"/>
      <c r="Z23" s="2922"/>
      <c r="AA23" s="2923"/>
      <c r="AB23" s="2923"/>
      <c r="AC23" s="2923"/>
      <c r="AD23" s="2923"/>
      <c r="AE23" s="2924"/>
      <c r="AF23" s="1640"/>
      <c r="AG23" s="1641"/>
      <c r="AH23" s="1642"/>
      <c r="AI23" s="74"/>
      <c r="AJ23" s="74"/>
      <c r="AK23" s="74"/>
      <c r="AL23" s="74"/>
      <c r="AM23" s="74"/>
      <c r="AN23" s="74"/>
      <c r="AO23" s="74"/>
      <c r="AP23" s="74"/>
      <c r="AQ23" s="74"/>
      <c r="AR23" s="74"/>
      <c r="AS23" s="74"/>
      <c r="AT23" s="74"/>
      <c r="AU23" s="74"/>
      <c r="AV23" s="74"/>
      <c r="AW23" s="74"/>
    </row>
    <row r="24" spans="1:49">
      <c r="A24" s="1638">
        <v>17</v>
      </c>
      <c r="B24" s="1639"/>
      <c r="C24" s="1639"/>
      <c r="D24" s="1639"/>
      <c r="E24" s="1639"/>
      <c r="F24" s="1640"/>
      <c r="G24" s="1640"/>
      <c r="H24" s="1640"/>
      <c r="I24" s="1640"/>
      <c r="J24" s="1640"/>
      <c r="K24" s="1640"/>
      <c r="L24" s="1640"/>
      <c r="M24" s="1640"/>
      <c r="N24" s="1640"/>
      <c r="O24" s="1640"/>
      <c r="P24" s="1640"/>
      <c r="Q24" s="1640"/>
      <c r="R24" s="1640"/>
      <c r="S24" s="1640"/>
      <c r="T24" s="1640"/>
      <c r="U24" s="1640"/>
      <c r="V24" s="1640"/>
      <c r="W24" s="1640"/>
      <c r="X24" s="1640"/>
      <c r="Y24" s="1640"/>
      <c r="Z24" s="2922"/>
      <c r="AA24" s="2923"/>
      <c r="AB24" s="2923"/>
      <c r="AC24" s="2923"/>
      <c r="AD24" s="2923"/>
      <c r="AE24" s="2924"/>
      <c r="AF24" s="1640"/>
      <c r="AG24" s="1641"/>
      <c r="AH24" s="1642"/>
      <c r="AI24" s="74"/>
      <c r="AJ24" s="74"/>
      <c r="AK24" s="74"/>
      <c r="AL24" s="74"/>
      <c r="AM24" s="74"/>
      <c r="AN24" s="74"/>
      <c r="AO24" s="74"/>
      <c r="AP24" s="74"/>
      <c r="AQ24" s="74"/>
      <c r="AR24" s="74"/>
      <c r="AS24" s="74"/>
      <c r="AT24" s="74"/>
      <c r="AU24" s="74"/>
      <c r="AV24" s="74"/>
      <c r="AW24" s="74"/>
    </row>
    <row r="25" spans="1:49">
      <c r="A25" s="1638">
        <v>18</v>
      </c>
      <c r="B25" s="1639"/>
      <c r="C25" s="1639"/>
      <c r="D25" s="1639"/>
      <c r="E25" s="1639"/>
      <c r="F25" s="1640"/>
      <c r="G25" s="1640"/>
      <c r="H25" s="1640"/>
      <c r="I25" s="1640"/>
      <c r="J25" s="1640"/>
      <c r="K25" s="1640"/>
      <c r="L25" s="1640"/>
      <c r="M25" s="1640"/>
      <c r="N25" s="1640"/>
      <c r="O25" s="1640"/>
      <c r="P25" s="1640"/>
      <c r="Q25" s="1640"/>
      <c r="R25" s="1640"/>
      <c r="S25" s="1640"/>
      <c r="T25" s="1640"/>
      <c r="U25" s="1640"/>
      <c r="V25" s="1640"/>
      <c r="W25" s="1640"/>
      <c r="X25" s="1640"/>
      <c r="Y25" s="1640"/>
      <c r="Z25" s="2922"/>
      <c r="AA25" s="2923"/>
      <c r="AB25" s="2923"/>
      <c r="AC25" s="2923"/>
      <c r="AD25" s="2923"/>
      <c r="AE25" s="2924"/>
      <c r="AF25" s="1640"/>
      <c r="AG25" s="1641"/>
      <c r="AH25" s="1642"/>
      <c r="AI25" s="74"/>
      <c r="AJ25" s="74"/>
      <c r="AK25" s="74"/>
      <c r="AL25" s="74"/>
      <c r="AM25" s="74"/>
      <c r="AN25" s="74"/>
      <c r="AO25" s="74"/>
      <c r="AP25" s="74"/>
      <c r="AQ25" s="74"/>
      <c r="AR25" s="74"/>
      <c r="AS25" s="74"/>
      <c r="AT25" s="74"/>
      <c r="AU25" s="74"/>
      <c r="AV25" s="74"/>
      <c r="AW25" s="74"/>
    </row>
    <row r="26" spans="1:49">
      <c r="A26" s="1638">
        <v>19</v>
      </c>
      <c r="B26" s="1639"/>
      <c r="C26" s="1639"/>
      <c r="D26" s="1639"/>
      <c r="E26" s="1639"/>
      <c r="F26" s="1640"/>
      <c r="G26" s="1640"/>
      <c r="H26" s="1640"/>
      <c r="I26" s="1640"/>
      <c r="J26" s="1640"/>
      <c r="K26" s="1640"/>
      <c r="L26" s="1640"/>
      <c r="M26" s="1640"/>
      <c r="N26" s="1640"/>
      <c r="O26" s="1640"/>
      <c r="P26" s="1640"/>
      <c r="Q26" s="1640"/>
      <c r="R26" s="1640"/>
      <c r="S26" s="1640"/>
      <c r="T26" s="1640"/>
      <c r="U26" s="1640"/>
      <c r="V26" s="1640"/>
      <c r="W26" s="1640"/>
      <c r="X26" s="1640"/>
      <c r="Y26" s="1640"/>
      <c r="Z26" s="2925"/>
      <c r="AA26" s="2926"/>
      <c r="AB26" s="2926"/>
      <c r="AC26" s="2926"/>
      <c r="AD26" s="2926"/>
      <c r="AE26" s="2927"/>
      <c r="AF26" s="1640"/>
      <c r="AG26" s="1641"/>
      <c r="AH26" s="1642"/>
      <c r="AI26" s="74"/>
      <c r="AJ26" s="74"/>
      <c r="AK26" s="74"/>
      <c r="AL26" s="74"/>
      <c r="AM26" s="74"/>
      <c r="AN26" s="74"/>
      <c r="AO26" s="74"/>
      <c r="AP26" s="74"/>
      <c r="AQ26" s="74"/>
      <c r="AR26" s="74"/>
      <c r="AS26" s="74"/>
      <c r="AT26" s="74"/>
      <c r="AU26" s="74"/>
      <c r="AV26" s="74"/>
      <c r="AW26" s="74"/>
    </row>
    <row r="27" spans="1:49">
      <c r="A27" s="1638">
        <v>20</v>
      </c>
      <c r="B27" s="2928" t="s">
        <v>5860</v>
      </c>
      <c r="C27" s="2929"/>
      <c r="D27" s="1644"/>
      <c r="E27" s="1644"/>
      <c r="F27" s="1640"/>
      <c r="G27" s="1640"/>
      <c r="H27" s="1640"/>
      <c r="I27" s="1640"/>
      <c r="J27" s="1640"/>
      <c r="K27" s="1640"/>
      <c r="L27" s="1640"/>
      <c r="M27" s="1640"/>
      <c r="N27" s="1640"/>
      <c r="O27" s="1640"/>
      <c r="P27" s="1640"/>
      <c r="Q27" s="1640"/>
      <c r="R27" s="1640"/>
      <c r="S27" s="1640"/>
      <c r="T27" s="1640"/>
      <c r="U27" s="1640"/>
      <c r="V27" s="1640"/>
      <c r="W27" s="1640"/>
      <c r="X27" s="1640"/>
      <c r="Y27" s="1640"/>
      <c r="Z27" s="1640"/>
      <c r="AA27" s="1640"/>
      <c r="AB27" s="1640"/>
      <c r="AC27" s="1640"/>
      <c r="AD27" s="1640"/>
      <c r="AE27" s="1640"/>
      <c r="AF27" s="1640"/>
      <c r="AG27" s="1640"/>
      <c r="AH27" s="1645"/>
      <c r="AI27" s="74"/>
      <c r="AJ27" s="74"/>
      <c r="AK27" s="74"/>
      <c r="AL27" s="74"/>
      <c r="AM27" s="74"/>
      <c r="AN27" s="74"/>
      <c r="AO27" s="74"/>
      <c r="AP27" s="74"/>
      <c r="AQ27" s="74"/>
      <c r="AR27" s="74"/>
      <c r="AS27" s="74"/>
      <c r="AT27" s="74"/>
      <c r="AU27" s="74"/>
      <c r="AV27" s="74"/>
      <c r="AW27" s="74"/>
    </row>
    <row r="28" spans="1:49">
      <c r="A28" s="1646" t="s">
        <v>7115</v>
      </c>
      <c r="B28" s="1647"/>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8"/>
      <c r="AK28" s="1649"/>
      <c r="AL28" s="1649"/>
      <c r="AM28" s="1649"/>
      <c r="AN28" s="1649"/>
      <c r="AO28" s="1649"/>
      <c r="AP28" s="1649"/>
      <c r="AQ28" s="1649"/>
      <c r="AR28" s="1649"/>
      <c r="AS28" s="1649"/>
      <c r="AT28" s="1649"/>
      <c r="AU28" s="1649"/>
      <c r="AV28" s="1649"/>
      <c r="AW28" s="1649"/>
    </row>
    <row r="29" spans="1:49">
      <c r="A29" s="1628">
        <v>1</v>
      </c>
      <c r="B29" s="2930" t="s">
        <v>7116</v>
      </c>
      <c r="C29" s="2931"/>
      <c r="D29" s="2931"/>
      <c r="E29" s="2931"/>
      <c r="F29" s="2931"/>
      <c r="G29" s="2931"/>
      <c r="H29" s="2931"/>
      <c r="I29" s="2931"/>
      <c r="J29" s="2931"/>
      <c r="K29" s="2931"/>
      <c r="L29" s="2931"/>
      <c r="M29" s="2931"/>
      <c r="N29" s="2931"/>
      <c r="O29" s="2931"/>
      <c r="P29" s="2931"/>
      <c r="Q29" s="2931"/>
      <c r="R29" s="2931"/>
      <c r="S29" s="2931"/>
      <c r="T29" s="2931"/>
      <c r="U29" s="2931"/>
      <c r="V29" s="2931"/>
      <c r="W29" s="2931"/>
      <c r="X29" s="2931"/>
      <c r="Y29" s="2931"/>
      <c r="Z29" s="2931"/>
      <c r="AA29" s="2931"/>
      <c r="AB29" s="2931"/>
      <c r="AC29" s="2931"/>
      <c r="AD29" s="2931"/>
      <c r="AE29" s="2931"/>
      <c r="AF29" s="2931"/>
      <c r="AG29" s="2931"/>
      <c r="AH29" s="1647"/>
      <c r="AI29" s="1647"/>
      <c r="AJ29" s="1648"/>
      <c r="AK29" s="1649"/>
      <c r="AL29" s="1649"/>
      <c r="AM29" s="1649"/>
      <c r="AN29" s="1649"/>
      <c r="AO29" s="1649"/>
      <c r="AP29" s="1649"/>
      <c r="AQ29" s="1649"/>
      <c r="AR29" s="1649"/>
      <c r="AS29" s="1649"/>
      <c r="AT29" s="1649"/>
      <c r="AU29" s="1649"/>
      <c r="AV29" s="1649"/>
      <c r="AW29" s="1649"/>
    </row>
    <row r="30" spans="1:49" ht="16.5">
      <c r="A30" s="1628">
        <v>2</v>
      </c>
      <c r="B30" s="2885" t="s">
        <v>888</v>
      </c>
      <c r="C30" s="2932"/>
      <c r="D30" s="2932"/>
      <c r="E30" s="2932"/>
      <c r="F30" s="2932"/>
      <c r="G30" s="2932"/>
      <c r="H30" s="2932"/>
      <c r="I30" s="2932"/>
      <c r="J30" s="2932"/>
      <c r="K30" s="2932"/>
      <c r="L30" s="2932"/>
      <c r="M30" s="2932"/>
      <c r="N30" s="2932"/>
      <c r="O30" s="2932"/>
      <c r="P30" s="2932"/>
      <c r="Q30" s="2932"/>
      <c r="R30" s="2932"/>
      <c r="S30" s="2932"/>
      <c r="T30" s="2932"/>
      <c r="U30" s="2932"/>
      <c r="V30" s="2932"/>
      <c r="W30" s="2932"/>
      <c r="X30" s="2932"/>
      <c r="Y30" s="2932"/>
      <c r="Z30" s="2932"/>
      <c r="AA30" s="2932"/>
      <c r="AB30" s="2932"/>
      <c r="AC30" s="2932"/>
      <c r="AD30" s="2932"/>
      <c r="AE30" s="2932"/>
      <c r="AF30" s="2932"/>
      <c r="AG30" s="2932"/>
      <c r="AH30" s="1647"/>
      <c r="AI30" s="1647"/>
      <c r="AJ30" s="1648"/>
      <c r="AK30" s="1649"/>
      <c r="AL30" s="1649"/>
      <c r="AM30" s="1649"/>
      <c r="AN30" s="1649"/>
      <c r="AO30" s="1649"/>
      <c r="AP30" s="1649"/>
      <c r="AQ30" s="1649"/>
      <c r="AR30" s="1649"/>
      <c r="AS30" s="1649"/>
      <c r="AT30" s="1649"/>
      <c r="AU30" s="1649"/>
      <c r="AV30" s="1649"/>
      <c r="AW30" s="1649"/>
    </row>
    <row r="31" spans="1:49">
      <c r="A31" s="1650">
        <v>3</v>
      </c>
      <c r="B31" s="2885" t="s">
        <v>2673</v>
      </c>
      <c r="C31" s="2918"/>
      <c r="D31" s="2918"/>
      <c r="E31" s="2918"/>
      <c r="F31" s="2918"/>
      <c r="G31" s="2918"/>
      <c r="H31" s="2918"/>
      <c r="I31" s="2918"/>
      <c r="J31" s="2918"/>
      <c r="K31" s="2918"/>
      <c r="L31" s="2918"/>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row>
    <row r="32" spans="1:49">
      <c r="A32" s="1628">
        <v>4</v>
      </c>
      <c r="B32" s="2918" t="s">
        <v>7117</v>
      </c>
      <c r="C32" s="2918"/>
      <c r="D32" s="2918"/>
      <c r="E32" s="2918"/>
      <c r="F32" s="2918"/>
      <c r="G32" s="2918"/>
      <c r="H32" s="2918"/>
      <c r="I32" s="2918"/>
      <c r="J32" s="2918"/>
      <c r="K32" s="2918"/>
      <c r="L32" s="2918"/>
      <c r="M32" s="2918"/>
      <c r="N32" s="2918"/>
      <c r="O32" s="2918"/>
      <c r="P32" s="2918"/>
      <c r="Q32" s="2918"/>
      <c r="R32" s="2918"/>
      <c r="S32" s="2918"/>
      <c r="T32" s="2918"/>
      <c r="U32" s="2918"/>
      <c r="V32" s="2918"/>
      <c r="W32" s="2918"/>
      <c r="X32" s="2918"/>
      <c r="Y32" s="2918"/>
      <c r="Z32" s="2918"/>
      <c r="AA32" s="2918"/>
      <c r="AB32" s="2918"/>
      <c r="AC32" s="2918"/>
      <c r="AD32" s="2918"/>
      <c r="AE32" s="2918"/>
      <c r="AF32" s="2918"/>
      <c r="AG32" s="2918"/>
    </row>
    <row r="33" spans="1:33">
      <c r="A33" s="1628">
        <v>5</v>
      </c>
      <c r="B33" s="2918" t="s">
        <v>7118</v>
      </c>
      <c r="C33" s="2918"/>
      <c r="D33" s="2918"/>
      <c r="E33" s="2918"/>
      <c r="F33" s="2918"/>
      <c r="G33" s="2918"/>
      <c r="H33" s="2918"/>
      <c r="I33" s="2918"/>
      <c r="J33" s="2918"/>
      <c r="K33" s="2918"/>
      <c r="L33" s="2918"/>
      <c r="M33" s="2918"/>
      <c r="N33" s="2918"/>
      <c r="O33" s="2918"/>
      <c r="P33" s="2918"/>
      <c r="Q33" s="2918"/>
      <c r="R33" s="2918"/>
      <c r="S33" s="2918"/>
      <c r="T33" s="2918"/>
      <c r="U33" s="2918"/>
      <c r="V33" s="2918"/>
      <c r="W33" s="2918"/>
      <c r="X33" s="2918"/>
      <c r="Y33" s="2918"/>
      <c r="Z33" s="2918"/>
      <c r="AA33" s="2918"/>
      <c r="AB33" s="2918"/>
      <c r="AC33" s="2918"/>
      <c r="AD33" s="2918"/>
      <c r="AE33" s="2918"/>
      <c r="AF33" s="2918"/>
      <c r="AG33" s="2918"/>
    </row>
    <row r="34" spans="1:33" s="1651" customFormat="1">
      <c r="A34" s="1628">
        <v>6</v>
      </c>
      <c r="B34" s="2918" t="s">
        <v>7119</v>
      </c>
      <c r="C34" s="2917"/>
      <c r="D34" s="2917"/>
      <c r="E34" s="2917"/>
      <c r="F34" s="2917"/>
      <c r="G34" s="2917"/>
      <c r="H34" s="2917"/>
      <c r="I34" s="2917"/>
      <c r="J34" s="2917"/>
      <c r="K34" s="2917"/>
      <c r="L34" s="2917"/>
      <c r="M34" s="2917"/>
      <c r="N34" s="2917"/>
      <c r="O34" s="2917"/>
      <c r="P34" s="2917"/>
      <c r="Q34" s="2917"/>
      <c r="R34" s="2917"/>
      <c r="S34" s="2917"/>
      <c r="T34" s="2917"/>
      <c r="U34" s="2917"/>
      <c r="V34" s="2917"/>
      <c r="W34" s="2917"/>
      <c r="X34" s="2917"/>
      <c r="Y34" s="2917"/>
      <c r="Z34" s="2917"/>
      <c r="AA34" s="2917"/>
      <c r="AB34" s="2917"/>
      <c r="AC34" s="2917"/>
      <c r="AD34" s="2917"/>
      <c r="AE34" s="2917"/>
      <c r="AF34" s="2917"/>
      <c r="AG34" s="2917"/>
    </row>
    <row r="35" spans="1:33" s="1651" customFormat="1">
      <c r="A35" s="1628">
        <v>7</v>
      </c>
      <c r="B35" s="2885" t="s">
        <v>1245</v>
      </c>
      <c r="C35" s="2917"/>
      <c r="D35" s="2917"/>
      <c r="E35" s="2917"/>
      <c r="F35" s="2917"/>
      <c r="G35" s="2917"/>
      <c r="H35" s="2917"/>
      <c r="I35" s="2917"/>
      <c r="J35" s="2917"/>
      <c r="K35" s="2917"/>
      <c r="L35" s="2917"/>
      <c r="M35" s="2917"/>
      <c r="N35" s="2917"/>
      <c r="O35" s="2917"/>
      <c r="P35" s="2917"/>
      <c r="Q35" s="2917"/>
      <c r="R35" s="2917"/>
      <c r="S35" s="2917"/>
      <c r="T35" s="2917"/>
      <c r="U35" s="2917"/>
      <c r="V35" s="2917"/>
      <c r="W35" s="2917"/>
      <c r="X35" s="2917"/>
      <c r="Y35" s="2917"/>
      <c r="Z35" s="2917"/>
      <c r="AA35" s="2917"/>
      <c r="AB35" s="2917"/>
      <c r="AC35" s="2917"/>
      <c r="AD35" s="2917"/>
      <c r="AE35" s="2917"/>
      <c r="AF35" s="2917"/>
      <c r="AG35" s="2917"/>
    </row>
    <row r="36" spans="1:33" s="1651" customFormat="1">
      <c r="B36" s="1647"/>
      <c r="C36" s="1647"/>
      <c r="D36" s="1647"/>
      <c r="E36" s="1647"/>
      <c r="F36" s="1647"/>
      <c r="G36" s="1647"/>
      <c r="H36" s="1647"/>
      <c r="I36" s="1647"/>
      <c r="J36" s="1647"/>
      <c r="K36" s="1647"/>
      <c r="L36" s="1647"/>
      <c r="M36" s="1647"/>
      <c r="N36" s="1647"/>
      <c r="O36" s="1647"/>
      <c r="P36" s="1652"/>
      <c r="Q36" s="1652"/>
      <c r="R36" s="1652"/>
      <c r="S36" s="1652"/>
      <c r="T36" s="1652"/>
      <c r="U36" s="1652"/>
      <c r="V36" s="1652"/>
      <c r="W36" s="1652"/>
      <c r="X36" s="1652"/>
      <c r="Y36" s="1652"/>
      <c r="Z36" s="1647"/>
      <c r="AA36" s="1647"/>
      <c r="AB36" s="1647"/>
      <c r="AC36" s="1647"/>
      <c r="AD36" s="1647"/>
      <c r="AE36" s="1647"/>
      <c r="AF36" s="1647"/>
      <c r="AG36" s="1647"/>
    </row>
    <row r="37" spans="1:33" s="1651" customFormat="1">
      <c r="B37" s="1647"/>
      <c r="C37" s="1647"/>
      <c r="D37" s="1647"/>
      <c r="E37" s="1647"/>
      <c r="F37" s="1647"/>
      <c r="G37" s="1647"/>
      <c r="H37" s="1647"/>
      <c r="I37" s="1647"/>
      <c r="J37" s="1647"/>
      <c r="K37" s="1647"/>
      <c r="L37" s="1647"/>
      <c r="M37" s="1647"/>
      <c r="N37" s="1647"/>
      <c r="O37" s="1647"/>
      <c r="P37" s="1652"/>
      <c r="Q37" s="1652"/>
      <c r="R37" s="1652"/>
      <c r="S37" s="1652"/>
      <c r="T37" s="1652"/>
      <c r="U37" s="1652"/>
      <c r="V37" s="1652"/>
      <c r="W37" s="1652"/>
      <c r="X37" s="1652"/>
      <c r="Y37" s="1652"/>
      <c r="Z37" s="1647"/>
      <c r="AA37" s="1647"/>
      <c r="AB37" s="1647"/>
      <c r="AC37" s="1647"/>
      <c r="AD37" s="1647"/>
      <c r="AE37" s="1647"/>
      <c r="AF37" s="1647"/>
      <c r="AG37" s="1647"/>
    </row>
    <row r="38" spans="1:33" s="1651" customFormat="1"/>
    <row r="39" spans="1:33" s="1651" customFormat="1">
      <c r="B39" s="1653"/>
      <c r="C39" s="1653"/>
      <c r="D39" s="1653"/>
      <c r="E39" s="1653"/>
      <c r="F39" s="1653"/>
      <c r="G39" s="1653"/>
      <c r="H39" s="1653"/>
      <c r="I39" s="1653"/>
      <c r="J39" s="1653"/>
      <c r="K39" s="1653"/>
      <c r="L39" s="1653"/>
      <c r="M39" s="1653"/>
      <c r="N39" s="1653"/>
      <c r="O39" s="1653"/>
    </row>
    <row r="40" spans="1:33" s="1651" customFormat="1">
      <c r="B40" s="1654"/>
      <c r="C40" s="1654"/>
      <c r="D40" s="1654"/>
      <c r="E40" s="1654"/>
      <c r="F40" s="1654"/>
      <c r="G40" s="1654"/>
      <c r="H40" s="1654"/>
      <c r="I40" s="1654"/>
      <c r="J40" s="1654"/>
      <c r="K40" s="1654"/>
      <c r="L40" s="1654"/>
      <c r="M40" s="1654"/>
      <c r="N40" s="1654"/>
      <c r="O40" s="1654"/>
    </row>
    <row r="41" spans="1:33" s="1651" customFormat="1">
      <c r="B41" s="1654"/>
      <c r="C41" s="1654"/>
      <c r="D41" s="1654"/>
      <c r="E41" s="1654"/>
      <c r="F41" s="1654"/>
      <c r="G41" s="1654"/>
      <c r="H41" s="1654"/>
      <c r="I41" s="1654"/>
      <c r="J41" s="1654"/>
      <c r="K41" s="1654"/>
      <c r="L41" s="1654"/>
      <c r="M41" s="1654"/>
      <c r="N41" s="1654"/>
      <c r="O41" s="1654"/>
    </row>
    <row r="42" spans="1:33" s="1651" customFormat="1">
      <c r="B42" s="1654"/>
      <c r="C42" s="1654"/>
      <c r="D42" s="1654"/>
      <c r="E42" s="1654"/>
      <c r="F42" s="1654"/>
      <c r="G42" s="1654"/>
      <c r="H42" s="1654"/>
      <c r="I42" s="1654"/>
      <c r="J42" s="1654"/>
      <c r="K42" s="1654"/>
      <c r="L42" s="1654"/>
      <c r="M42" s="1654"/>
      <c r="N42" s="1654"/>
      <c r="O42" s="1654"/>
    </row>
    <row r="43" spans="1:33" s="1651" customFormat="1"/>
    <row r="44" spans="1:33" s="1651" customFormat="1"/>
    <row r="45" spans="1:33" s="1651" customFormat="1"/>
    <row r="46" spans="1:33" s="1651" customFormat="1"/>
    <row r="47" spans="1:33" s="1651" customFormat="1"/>
    <row r="48" spans="1:33" s="1651" customFormat="1"/>
    <row r="49" s="1651" customFormat="1"/>
    <row r="50" s="1651" customFormat="1"/>
    <row r="51" s="1651" customFormat="1"/>
    <row r="52" s="1651" customFormat="1"/>
    <row r="53" s="1651" customFormat="1"/>
    <row r="54" s="1651" customFormat="1"/>
    <row r="55" s="1651" customFormat="1"/>
    <row r="56" s="1651" customFormat="1"/>
    <row r="57" s="1651" customFormat="1"/>
  </sheetData>
  <mergeCells count="36">
    <mergeCell ref="A3:A7"/>
    <mergeCell ref="B3:C3"/>
    <mergeCell ref="AG3:AG4"/>
    <mergeCell ref="H5:H6"/>
    <mergeCell ref="I5:I6"/>
    <mergeCell ref="J5:J6"/>
    <mergeCell ref="K5:K6"/>
    <mergeCell ref="P4:AF4"/>
    <mergeCell ref="N5:N6"/>
    <mergeCell ref="O5:O6"/>
    <mergeCell ref="P5:R5"/>
    <mergeCell ref="S5:V5"/>
    <mergeCell ref="B35:AG35"/>
    <mergeCell ref="B33:AG33"/>
    <mergeCell ref="B34:AG34"/>
    <mergeCell ref="Z8:AE26"/>
    <mergeCell ref="B27:C27"/>
    <mergeCell ref="B31:AG31"/>
    <mergeCell ref="B32:AG32"/>
    <mergeCell ref="B29:AG29"/>
    <mergeCell ref="B30:AG30"/>
    <mergeCell ref="AH3:AH4"/>
    <mergeCell ref="B4:B6"/>
    <mergeCell ref="C4:C6"/>
    <mergeCell ref="F4:J4"/>
    <mergeCell ref="K4:O4"/>
    <mergeCell ref="W5:Y5"/>
    <mergeCell ref="F5:F6"/>
    <mergeCell ref="L5:L6"/>
    <mergeCell ref="D4:D6"/>
    <mergeCell ref="G5:G6"/>
    <mergeCell ref="Z5:AB5"/>
    <mergeCell ref="AC5:AE5"/>
    <mergeCell ref="AF5:AF6"/>
    <mergeCell ref="M5:M6"/>
    <mergeCell ref="E4:E6"/>
  </mergeCells>
  <phoneticPr fontId="28" type="noConversion"/>
  <printOptions horizontalCentered="1"/>
  <pageMargins left="0.23622047244094491" right="0.23622047244094491" top="0.35433070866141736" bottom="0.35433070866141736" header="0.31496062992125984" footer="0.31496062992125984"/>
  <pageSetup paperSize="9" scale="75"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8.125" defaultRowHeight="14.25"/>
  <cols>
    <col min="1" max="1" width="5.125" style="2555" customWidth="1"/>
    <col min="2" max="2" width="83.125" style="92" customWidth="1"/>
    <col min="3" max="3" width="12.125" style="92" customWidth="1"/>
    <col min="4" max="4" width="13.875" style="92" customWidth="1"/>
    <col min="5" max="5" width="12.875" style="92" customWidth="1"/>
    <col min="6" max="6" width="12.625" style="92" customWidth="1"/>
    <col min="7" max="7" width="13.375" style="92" customWidth="1"/>
    <col min="8" max="9" width="14.125" style="92" customWidth="1"/>
    <col min="10" max="10" width="9.375" style="92" customWidth="1"/>
    <col min="11" max="11" width="11.375" style="92" customWidth="1"/>
    <col min="12" max="12" width="10.25" style="92" customWidth="1"/>
    <col min="13" max="13" width="13.75" style="92" customWidth="1"/>
    <col min="14" max="14" width="33.875" style="92" customWidth="1"/>
    <col min="15" max="15" width="15.75" style="92" customWidth="1"/>
    <col min="16" max="16" width="15" style="92" customWidth="1"/>
    <col min="17" max="17" width="13.125" style="92" customWidth="1"/>
    <col min="18" max="18" width="8.75" style="92" customWidth="1"/>
    <col min="19" max="16384" width="8.125" style="92"/>
  </cols>
  <sheetData>
    <row r="1" spans="1:21" ht="16.5">
      <c r="A1" s="215" t="s">
        <v>577</v>
      </c>
      <c r="B1" s="2526"/>
      <c r="C1" s="91"/>
      <c r="D1" s="91"/>
      <c r="E1" s="91"/>
      <c r="F1" s="91"/>
      <c r="G1" s="91"/>
      <c r="H1" s="91"/>
      <c r="I1" s="91"/>
      <c r="J1" s="91"/>
      <c r="K1" s="91"/>
      <c r="L1" s="91"/>
      <c r="M1" s="91"/>
      <c r="N1" s="91"/>
      <c r="Q1" s="91"/>
      <c r="R1" s="91"/>
    </row>
    <row r="2" spans="1:21">
      <c r="A2" s="2527" t="s">
        <v>293</v>
      </c>
      <c r="C2" s="2528"/>
      <c r="D2" s="2528"/>
      <c r="N2" s="2529"/>
      <c r="P2" s="2609" t="s">
        <v>294</v>
      </c>
      <c r="Q2" s="2609"/>
      <c r="R2" s="2609"/>
    </row>
    <row r="3" spans="1:21">
      <c r="A3" s="2605" t="s">
        <v>1310</v>
      </c>
      <c r="B3" s="2611" t="s">
        <v>284</v>
      </c>
      <c r="C3" s="2612" t="s">
        <v>295</v>
      </c>
      <c r="D3" s="2613"/>
      <c r="E3" s="2613"/>
      <c r="F3" s="2613"/>
      <c r="G3" s="2613"/>
      <c r="H3" s="2614"/>
      <c r="I3" s="2612" t="s">
        <v>296</v>
      </c>
      <c r="J3" s="2613"/>
      <c r="K3" s="2615"/>
      <c r="L3" s="2607" t="s">
        <v>297</v>
      </c>
      <c r="M3" s="2608"/>
      <c r="N3" s="2605" t="s">
        <v>284</v>
      </c>
      <c r="O3" s="2530" t="s">
        <v>298</v>
      </c>
      <c r="P3" s="2530" t="s">
        <v>296</v>
      </c>
      <c r="Q3" s="2607" t="s">
        <v>299</v>
      </c>
      <c r="R3" s="2608"/>
    </row>
    <row r="4" spans="1:21" s="2533" customFormat="1" ht="24.6" customHeight="1">
      <c r="A4" s="2606"/>
      <c r="B4" s="2605"/>
      <c r="C4" s="2531" t="s">
        <v>1311</v>
      </c>
      <c r="D4" s="2531" t="s">
        <v>1430</v>
      </c>
      <c r="E4" s="2531" t="s">
        <v>1312</v>
      </c>
      <c r="F4" s="2531" t="s">
        <v>1313</v>
      </c>
      <c r="G4" s="2531" t="s">
        <v>300</v>
      </c>
      <c r="H4" s="2531" t="s">
        <v>301</v>
      </c>
      <c r="I4" s="2532" t="s">
        <v>302</v>
      </c>
      <c r="J4" s="2532" t="s">
        <v>303</v>
      </c>
      <c r="K4" s="2533" t="s">
        <v>1314</v>
      </c>
      <c r="L4" s="2531" t="s">
        <v>304</v>
      </c>
      <c r="M4" s="2531" t="s">
        <v>305</v>
      </c>
      <c r="N4" s="2606"/>
      <c r="O4" s="2531" t="s">
        <v>1315</v>
      </c>
      <c r="P4" s="2531" t="s">
        <v>302</v>
      </c>
      <c r="Q4" s="2531" t="s">
        <v>304</v>
      </c>
      <c r="R4" s="2531" t="s">
        <v>305</v>
      </c>
    </row>
    <row r="5" spans="1:21" s="2533" customFormat="1">
      <c r="A5" s="2610"/>
      <c r="B5" s="2534" t="s">
        <v>306</v>
      </c>
      <c r="C5" s="2535" t="s">
        <v>187</v>
      </c>
      <c r="D5" s="2535" t="s">
        <v>68</v>
      </c>
      <c r="E5" s="2535" t="s">
        <v>69</v>
      </c>
      <c r="F5" s="2535" t="s">
        <v>70</v>
      </c>
      <c r="G5" s="2535" t="s">
        <v>71</v>
      </c>
      <c r="H5" s="2535" t="s">
        <v>72</v>
      </c>
      <c r="I5" s="2535" t="s">
        <v>73</v>
      </c>
      <c r="J5" s="2535" t="s">
        <v>74</v>
      </c>
      <c r="K5" s="2535" t="s">
        <v>75</v>
      </c>
      <c r="L5" s="2535" t="s">
        <v>234</v>
      </c>
      <c r="M5" s="2535" t="s">
        <v>235</v>
      </c>
      <c r="N5" s="2535" t="s">
        <v>285</v>
      </c>
      <c r="O5" s="2535" t="s">
        <v>286</v>
      </c>
      <c r="P5" s="2535" t="s">
        <v>287</v>
      </c>
      <c r="Q5" s="2535" t="s">
        <v>288</v>
      </c>
      <c r="R5" s="2535" t="s">
        <v>289</v>
      </c>
    </row>
    <row r="6" spans="1:21" s="2533" customFormat="1">
      <c r="A6" s="2536">
        <v>1</v>
      </c>
      <c r="B6" s="2537" t="s">
        <v>949</v>
      </c>
      <c r="C6" s="2538"/>
      <c r="D6" s="2538"/>
      <c r="E6" s="2539">
        <f>SUM(C6:D6)</f>
        <v>0</v>
      </c>
      <c r="F6" s="2540" t="str">
        <f t="shared" ref="F6:F47" si="0">IF(C6=0,"",IFERROR(+E6/$E$104,""))</f>
        <v/>
      </c>
      <c r="G6" s="2538"/>
      <c r="H6" s="2539">
        <f>+E6-G6</f>
        <v>0</v>
      </c>
      <c r="I6" s="2538"/>
      <c r="J6" s="2541"/>
      <c r="K6" s="2538"/>
      <c r="L6" s="2539">
        <f>+E6-I6</f>
        <v>0</v>
      </c>
      <c r="M6" s="2540" t="str">
        <f t="shared" ref="M6:M47" si="1">IF(AND(I6=0,OR(E6&gt;0,E6&lt;0)),+L6/L6,IFERROR(+L6/I6,""))</f>
        <v/>
      </c>
      <c r="N6" s="2537" t="s">
        <v>985</v>
      </c>
      <c r="O6" s="2538"/>
      <c r="P6" s="2538"/>
      <c r="Q6" s="2539">
        <f>+O6-P6</f>
        <v>0</v>
      </c>
      <c r="R6" s="2540" t="str">
        <f t="shared" ref="R6:R16" si="2">IF(AND(P6=0,OR(O6&gt;0,O6&lt;0)),+Q6/Q6,IFERROR(+Q6/P6,""))</f>
        <v/>
      </c>
      <c r="S6" s="92"/>
    </row>
    <row r="7" spans="1:21">
      <c r="A7" s="2536">
        <f>A6+1</f>
        <v>2</v>
      </c>
      <c r="B7" s="2537" t="s">
        <v>950</v>
      </c>
      <c r="C7" s="2539">
        <f>SUM(C8:C18)-C10-C11</f>
        <v>0</v>
      </c>
      <c r="D7" s="2539">
        <f>SUM(D8:D18)-D10-D11</f>
        <v>0</v>
      </c>
      <c r="E7" s="2539">
        <f>SUM(C7:D7)</f>
        <v>0</v>
      </c>
      <c r="F7" s="2540" t="str">
        <f t="shared" si="0"/>
        <v/>
      </c>
      <c r="G7" s="2539">
        <f>SUM(G8:G18)-G10-G11</f>
        <v>0</v>
      </c>
      <c r="H7" s="2539">
        <f t="shared" ref="H7:H72" si="3">+E7-G7</f>
        <v>0</v>
      </c>
      <c r="I7" s="2538">
        <v>0</v>
      </c>
      <c r="J7" s="2541"/>
      <c r="K7" s="2538"/>
      <c r="L7" s="2539">
        <f t="shared" ref="L7:L72" si="4">+E7-I7</f>
        <v>0</v>
      </c>
      <c r="M7" s="2540" t="str">
        <f t="shared" si="1"/>
        <v/>
      </c>
      <c r="N7" s="2537" t="s">
        <v>986</v>
      </c>
      <c r="O7" s="2539">
        <f>SUM(O8:O14)</f>
        <v>0</v>
      </c>
      <c r="P7" s="2539">
        <f>SUM(P8:P14)</f>
        <v>0</v>
      </c>
      <c r="Q7" s="2539">
        <f t="shared" ref="Q7:Q55" si="5">+O7-P7</f>
        <v>0</v>
      </c>
      <c r="R7" s="2540" t="str">
        <f t="shared" si="2"/>
        <v/>
      </c>
      <c r="T7" s="2533"/>
      <c r="U7" s="2533"/>
    </row>
    <row r="8" spans="1:21">
      <c r="A8" s="2536">
        <f t="shared" ref="A8:A72" si="6">A7+1</f>
        <v>3</v>
      </c>
      <c r="B8" s="2542" t="s">
        <v>1316</v>
      </c>
      <c r="C8" s="2538"/>
      <c r="D8" s="2538"/>
      <c r="E8" s="2539">
        <f t="shared" ref="E8:E73" si="7">SUM(C8:D8)</f>
        <v>0</v>
      </c>
      <c r="F8" s="2540" t="str">
        <f t="shared" si="0"/>
        <v/>
      </c>
      <c r="G8" s="2538"/>
      <c r="H8" s="2539">
        <f t="shared" si="3"/>
        <v>0</v>
      </c>
      <c r="I8" s="2538"/>
      <c r="J8" s="2541"/>
      <c r="K8" s="2538"/>
      <c r="L8" s="2539">
        <f t="shared" si="4"/>
        <v>0</v>
      </c>
      <c r="M8" s="2540" t="str">
        <f t="shared" si="1"/>
        <v/>
      </c>
      <c r="N8" s="2542" t="s">
        <v>987</v>
      </c>
      <c r="O8" s="2538"/>
      <c r="P8" s="2538"/>
      <c r="Q8" s="2539">
        <f t="shared" si="5"/>
        <v>0</v>
      </c>
      <c r="R8" s="2540" t="str">
        <f t="shared" si="2"/>
        <v/>
      </c>
      <c r="T8" s="2533"/>
      <c r="U8" s="2533"/>
    </row>
    <row r="9" spans="1:21">
      <c r="A9" s="2536">
        <f t="shared" si="6"/>
        <v>4</v>
      </c>
      <c r="B9" s="2542" t="s">
        <v>951</v>
      </c>
      <c r="C9" s="2539">
        <f>+C10+C11</f>
        <v>0</v>
      </c>
      <c r="D9" s="2539">
        <f>+D10+D11</f>
        <v>0</v>
      </c>
      <c r="E9" s="2539">
        <f t="shared" si="7"/>
        <v>0</v>
      </c>
      <c r="F9" s="2540" t="str">
        <f t="shared" si="0"/>
        <v/>
      </c>
      <c r="G9" s="2539">
        <f>+G10+G11</f>
        <v>0</v>
      </c>
      <c r="H9" s="2539">
        <f t="shared" si="3"/>
        <v>0</v>
      </c>
      <c r="I9" s="2538"/>
      <c r="J9" s="2541"/>
      <c r="K9" s="2538"/>
      <c r="L9" s="2539">
        <f t="shared" si="4"/>
        <v>0</v>
      </c>
      <c r="M9" s="2540" t="str">
        <f t="shared" si="1"/>
        <v/>
      </c>
      <c r="N9" s="2542" t="s">
        <v>1317</v>
      </c>
      <c r="O9" s="2538"/>
      <c r="P9" s="2538"/>
      <c r="Q9" s="2539">
        <f t="shared" si="5"/>
        <v>0</v>
      </c>
      <c r="R9" s="2540" t="str">
        <f t="shared" si="2"/>
        <v/>
      </c>
      <c r="T9" s="2533"/>
      <c r="U9" s="2533"/>
    </row>
    <row r="10" spans="1:21">
      <c r="A10" s="2536">
        <f t="shared" si="6"/>
        <v>5</v>
      </c>
      <c r="B10" s="2542" t="s">
        <v>1318</v>
      </c>
      <c r="C10" s="2538"/>
      <c r="D10" s="2538"/>
      <c r="E10" s="2539">
        <f t="shared" si="7"/>
        <v>0</v>
      </c>
      <c r="F10" s="2540" t="str">
        <f t="shared" si="0"/>
        <v/>
      </c>
      <c r="G10" s="2538"/>
      <c r="H10" s="2539">
        <f t="shared" si="3"/>
        <v>0</v>
      </c>
      <c r="I10" s="2538"/>
      <c r="J10" s="2541"/>
      <c r="K10" s="2538"/>
      <c r="L10" s="2539">
        <f t="shared" si="4"/>
        <v>0</v>
      </c>
      <c r="M10" s="2540" t="str">
        <f t="shared" si="1"/>
        <v/>
      </c>
      <c r="N10" s="2542" t="s">
        <v>1319</v>
      </c>
      <c r="O10" s="2538"/>
      <c r="P10" s="2538"/>
      <c r="Q10" s="2539">
        <f t="shared" si="5"/>
        <v>0</v>
      </c>
      <c r="R10" s="2540" t="str">
        <f t="shared" si="2"/>
        <v/>
      </c>
      <c r="T10" s="2533"/>
      <c r="U10" s="2533"/>
    </row>
    <row r="11" spans="1:21">
      <c r="A11" s="2536">
        <f t="shared" si="6"/>
        <v>6</v>
      </c>
      <c r="B11" s="2542" t="s">
        <v>952</v>
      </c>
      <c r="C11" s="2538"/>
      <c r="D11" s="2538"/>
      <c r="E11" s="2539">
        <f t="shared" si="7"/>
        <v>0</v>
      </c>
      <c r="F11" s="2540" t="str">
        <f t="shared" si="0"/>
        <v/>
      </c>
      <c r="G11" s="2538"/>
      <c r="H11" s="2539">
        <f t="shared" si="3"/>
        <v>0</v>
      </c>
      <c r="I11" s="2538"/>
      <c r="J11" s="2541"/>
      <c r="K11" s="2538"/>
      <c r="L11" s="2539">
        <f t="shared" si="4"/>
        <v>0</v>
      </c>
      <c r="M11" s="2540" t="str">
        <f t="shared" si="1"/>
        <v/>
      </c>
      <c r="N11" s="2542" t="s">
        <v>988</v>
      </c>
      <c r="O11" s="2538"/>
      <c r="P11" s="2538"/>
      <c r="Q11" s="2539">
        <f t="shared" si="5"/>
        <v>0</v>
      </c>
      <c r="R11" s="2540" t="str">
        <f t="shared" si="2"/>
        <v/>
      </c>
      <c r="T11" s="2533"/>
      <c r="U11" s="2533"/>
    </row>
    <row r="12" spans="1:21">
      <c r="A12" s="2536">
        <f t="shared" si="6"/>
        <v>7</v>
      </c>
      <c r="B12" s="2542" t="s">
        <v>1320</v>
      </c>
      <c r="C12" s="2538"/>
      <c r="D12" s="2538"/>
      <c r="E12" s="2539">
        <f>SUM(C12:D12)</f>
        <v>0</v>
      </c>
      <c r="F12" s="2540" t="str">
        <f t="shared" si="0"/>
        <v/>
      </c>
      <c r="G12" s="2538"/>
      <c r="H12" s="2539">
        <f t="shared" si="3"/>
        <v>0</v>
      </c>
      <c r="I12" s="2538"/>
      <c r="J12" s="2541"/>
      <c r="K12" s="2538"/>
      <c r="L12" s="2539">
        <f t="shared" si="4"/>
        <v>0</v>
      </c>
      <c r="M12" s="2540" t="str">
        <f t="shared" si="1"/>
        <v/>
      </c>
      <c r="N12" s="2542" t="s">
        <v>989</v>
      </c>
      <c r="O12" s="2538"/>
      <c r="P12" s="2538"/>
      <c r="Q12" s="2539">
        <f t="shared" si="5"/>
        <v>0</v>
      </c>
      <c r="R12" s="2540" t="str">
        <f t="shared" si="2"/>
        <v/>
      </c>
      <c r="T12" s="2533"/>
      <c r="U12" s="2533"/>
    </row>
    <row r="13" spans="1:21">
      <c r="A13" s="2536">
        <f t="shared" si="6"/>
        <v>8</v>
      </c>
      <c r="B13" s="2542" t="s">
        <v>953</v>
      </c>
      <c r="C13" s="2538"/>
      <c r="D13" s="2538"/>
      <c r="E13" s="2539">
        <f t="shared" si="7"/>
        <v>0</v>
      </c>
      <c r="F13" s="2540" t="str">
        <f t="shared" si="0"/>
        <v/>
      </c>
      <c r="G13" s="2538"/>
      <c r="H13" s="2539">
        <f t="shared" si="3"/>
        <v>0</v>
      </c>
      <c r="I13" s="2538"/>
      <c r="J13" s="2541"/>
      <c r="K13" s="2538"/>
      <c r="L13" s="2539">
        <f t="shared" si="4"/>
        <v>0</v>
      </c>
      <c r="M13" s="2540" t="str">
        <f t="shared" si="1"/>
        <v/>
      </c>
      <c r="N13" s="2542" t="s">
        <v>990</v>
      </c>
      <c r="O13" s="2538"/>
      <c r="P13" s="2538"/>
      <c r="Q13" s="2539">
        <f t="shared" si="5"/>
        <v>0</v>
      </c>
      <c r="R13" s="2540" t="str">
        <f t="shared" si="2"/>
        <v/>
      </c>
      <c r="T13" s="2533"/>
      <c r="U13" s="2533"/>
    </row>
    <row r="14" spans="1:21">
      <c r="A14" s="2536">
        <f t="shared" si="6"/>
        <v>9</v>
      </c>
      <c r="B14" s="2542" t="s">
        <v>1321</v>
      </c>
      <c r="C14" s="2538"/>
      <c r="D14" s="2538"/>
      <c r="E14" s="2539">
        <f t="shared" si="7"/>
        <v>0</v>
      </c>
      <c r="F14" s="2540" t="str">
        <f t="shared" si="0"/>
        <v/>
      </c>
      <c r="G14" s="2538"/>
      <c r="H14" s="2539">
        <f t="shared" si="3"/>
        <v>0</v>
      </c>
      <c r="I14" s="2538"/>
      <c r="J14" s="2541"/>
      <c r="K14" s="2538"/>
      <c r="L14" s="2539">
        <f t="shared" si="4"/>
        <v>0</v>
      </c>
      <c r="M14" s="2540" t="str">
        <f t="shared" si="1"/>
        <v/>
      </c>
      <c r="N14" s="2542" t="s">
        <v>991</v>
      </c>
      <c r="O14" s="2538"/>
      <c r="P14" s="2538"/>
      <c r="Q14" s="2539">
        <f t="shared" si="5"/>
        <v>0</v>
      </c>
      <c r="R14" s="2540" t="str">
        <f t="shared" si="2"/>
        <v/>
      </c>
      <c r="T14" s="2533"/>
      <c r="U14" s="2533"/>
    </row>
    <row r="15" spans="1:21">
      <c r="A15" s="2536">
        <v>10</v>
      </c>
      <c r="B15" s="2537" t="s">
        <v>954</v>
      </c>
      <c r="C15" s="2538"/>
      <c r="D15" s="2538"/>
      <c r="E15" s="2539">
        <f t="shared" si="7"/>
        <v>0</v>
      </c>
      <c r="F15" s="2540" t="str">
        <f t="shared" si="0"/>
        <v/>
      </c>
      <c r="G15" s="2538"/>
      <c r="H15" s="2539">
        <f t="shared" si="3"/>
        <v>0</v>
      </c>
      <c r="I15" s="2538"/>
      <c r="J15" s="2541"/>
      <c r="K15" s="2538"/>
      <c r="L15" s="2539">
        <f t="shared" si="4"/>
        <v>0</v>
      </c>
      <c r="M15" s="2540" t="str">
        <f t="shared" si="1"/>
        <v/>
      </c>
      <c r="N15" s="2537" t="s">
        <v>1322</v>
      </c>
      <c r="O15" s="2538"/>
      <c r="P15" s="2538"/>
      <c r="Q15" s="2539">
        <f t="shared" si="5"/>
        <v>0</v>
      </c>
      <c r="R15" s="2540" t="str">
        <f t="shared" si="2"/>
        <v/>
      </c>
      <c r="T15" s="2533"/>
      <c r="U15" s="2533"/>
    </row>
    <row r="16" spans="1:21">
      <c r="A16" s="2536">
        <f t="shared" si="6"/>
        <v>11</v>
      </c>
      <c r="B16" s="2537" t="s">
        <v>1323</v>
      </c>
      <c r="C16" s="2538"/>
      <c r="D16" s="2538"/>
      <c r="E16" s="2539">
        <f t="shared" si="7"/>
        <v>0</v>
      </c>
      <c r="F16" s="2540" t="str">
        <f t="shared" si="0"/>
        <v/>
      </c>
      <c r="G16" s="2538"/>
      <c r="H16" s="2539">
        <f t="shared" si="3"/>
        <v>0</v>
      </c>
      <c r="I16" s="2538"/>
      <c r="J16" s="2541"/>
      <c r="K16" s="2538"/>
      <c r="L16" s="2539">
        <f t="shared" si="4"/>
        <v>0</v>
      </c>
      <c r="M16" s="2540" t="str">
        <f t="shared" si="1"/>
        <v/>
      </c>
      <c r="N16" s="2537" t="s">
        <v>1324</v>
      </c>
      <c r="O16" s="2538"/>
      <c r="P16" s="2538"/>
      <c r="Q16" s="2539">
        <f t="shared" si="5"/>
        <v>0</v>
      </c>
      <c r="R16" s="2540" t="str">
        <f t="shared" si="2"/>
        <v/>
      </c>
      <c r="T16" s="2533"/>
      <c r="U16" s="2533"/>
    </row>
    <row r="17" spans="1:21">
      <c r="A17" s="2536">
        <f t="shared" si="6"/>
        <v>12</v>
      </c>
      <c r="B17" s="2537" t="s">
        <v>955</v>
      </c>
      <c r="C17" s="2538"/>
      <c r="D17" s="2538"/>
      <c r="E17" s="2539">
        <f>SUM(C17:D17)</f>
        <v>0</v>
      </c>
      <c r="F17" s="2540" t="str">
        <f t="shared" si="0"/>
        <v/>
      </c>
      <c r="G17" s="2538"/>
      <c r="H17" s="2539">
        <f t="shared" si="3"/>
        <v>0</v>
      </c>
      <c r="I17" s="2538"/>
      <c r="J17" s="2541"/>
      <c r="K17" s="2538"/>
      <c r="L17" s="2539">
        <f t="shared" si="4"/>
        <v>0</v>
      </c>
      <c r="M17" s="2540" t="str">
        <f t="shared" si="1"/>
        <v/>
      </c>
      <c r="N17" s="2542"/>
      <c r="O17" s="2538"/>
      <c r="P17" s="2538"/>
      <c r="Q17" s="2538"/>
      <c r="R17" s="2541"/>
      <c r="T17" s="2533"/>
      <c r="U17" s="2533"/>
    </row>
    <row r="18" spans="1:21">
      <c r="A18" s="2536">
        <f t="shared" si="6"/>
        <v>13</v>
      </c>
      <c r="B18" s="2542" t="s">
        <v>1325</v>
      </c>
      <c r="C18" s="2538"/>
      <c r="D18" s="2538"/>
      <c r="E18" s="2539">
        <f t="shared" si="7"/>
        <v>0</v>
      </c>
      <c r="F18" s="2540" t="str">
        <f t="shared" si="0"/>
        <v/>
      </c>
      <c r="G18" s="2538"/>
      <c r="H18" s="2539">
        <f t="shared" si="3"/>
        <v>0</v>
      </c>
      <c r="I18" s="2538"/>
      <c r="J18" s="2541"/>
      <c r="K18" s="2538"/>
      <c r="L18" s="2539">
        <f t="shared" si="4"/>
        <v>0</v>
      </c>
      <c r="M18" s="2540" t="str">
        <f t="shared" si="1"/>
        <v/>
      </c>
      <c r="N18" s="2543" t="s">
        <v>1326</v>
      </c>
      <c r="O18" s="2538"/>
      <c r="P18" s="2538"/>
      <c r="Q18" s="2539">
        <f t="shared" si="5"/>
        <v>0</v>
      </c>
      <c r="R18" s="2540" t="str">
        <f>IF(AND(P18=0,OR(O18&gt;0,O18&lt;0)),+Q18/Q18,IFERROR(+Q18/P18,""))</f>
        <v/>
      </c>
      <c r="T18" s="2533"/>
      <c r="U18" s="2533"/>
    </row>
    <row r="19" spans="1:21">
      <c r="A19" s="2536">
        <f t="shared" si="6"/>
        <v>14</v>
      </c>
      <c r="B19" s="2542" t="s">
        <v>1327</v>
      </c>
      <c r="C19" s="2538"/>
      <c r="D19" s="2538"/>
      <c r="E19" s="2539">
        <f t="shared" si="7"/>
        <v>0</v>
      </c>
      <c r="F19" s="2540" t="str">
        <f t="shared" si="0"/>
        <v/>
      </c>
      <c r="G19" s="2538"/>
      <c r="H19" s="2539">
        <f t="shared" si="3"/>
        <v>0</v>
      </c>
      <c r="I19" s="2538"/>
      <c r="J19" s="2541"/>
      <c r="K19" s="2538"/>
      <c r="L19" s="2539">
        <f t="shared" si="4"/>
        <v>0</v>
      </c>
      <c r="M19" s="2540" t="str">
        <f t="shared" si="1"/>
        <v/>
      </c>
      <c r="N19" s="2542" t="s">
        <v>1328</v>
      </c>
      <c r="O19" s="2538"/>
      <c r="P19" s="2538"/>
      <c r="Q19" s="2539">
        <f t="shared" si="5"/>
        <v>0</v>
      </c>
      <c r="R19" s="2540" t="str">
        <f>IF(AND(P19=0,OR(O19&gt;0,O19&lt;0)),+Q19/Q19,IFERROR(+Q19/P19,""))</f>
        <v/>
      </c>
      <c r="T19" s="2533"/>
      <c r="U19" s="2533"/>
    </row>
    <row r="20" spans="1:21">
      <c r="A20" s="2536">
        <f t="shared" si="6"/>
        <v>15</v>
      </c>
      <c r="B20" s="2537" t="s">
        <v>956</v>
      </c>
      <c r="C20" s="2538"/>
      <c r="D20" s="2538"/>
      <c r="E20" s="2539">
        <f t="shared" si="7"/>
        <v>0</v>
      </c>
      <c r="F20" s="2540" t="str">
        <f t="shared" si="0"/>
        <v/>
      </c>
      <c r="G20" s="2538"/>
      <c r="H20" s="2539">
        <f t="shared" si="3"/>
        <v>0</v>
      </c>
      <c r="I20" s="2538"/>
      <c r="J20" s="2541"/>
      <c r="K20" s="2538"/>
      <c r="L20" s="2539">
        <f t="shared" si="4"/>
        <v>0</v>
      </c>
      <c r="M20" s="2540" t="str">
        <f t="shared" si="1"/>
        <v/>
      </c>
      <c r="N20" s="2537" t="s">
        <v>992</v>
      </c>
      <c r="O20" s="2538"/>
      <c r="P20" s="2538"/>
      <c r="Q20" s="2539">
        <f t="shared" si="5"/>
        <v>0</v>
      </c>
      <c r="R20" s="2540" t="str">
        <f>IF(AND(P20=0,OR(O20&gt;0,O20&lt;0)),+Q20/Q20,IFERROR(+Q20/P20,""))</f>
        <v/>
      </c>
      <c r="T20" s="2533"/>
      <c r="U20" s="2533"/>
    </row>
    <row r="21" spans="1:21">
      <c r="A21" s="2536">
        <f t="shared" si="6"/>
        <v>16</v>
      </c>
      <c r="B21" s="2537" t="s">
        <v>1296</v>
      </c>
      <c r="C21" s="2538"/>
      <c r="D21" s="2538"/>
      <c r="E21" s="2539">
        <f t="shared" si="7"/>
        <v>0</v>
      </c>
      <c r="F21" s="2540" t="str">
        <f t="shared" si="0"/>
        <v/>
      </c>
      <c r="G21" s="2538"/>
      <c r="H21" s="2539">
        <f t="shared" si="3"/>
        <v>0</v>
      </c>
      <c r="I21" s="2538"/>
      <c r="J21" s="2541"/>
      <c r="K21" s="2538"/>
      <c r="L21" s="2539">
        <f t="shared" si="4"/>
        <v>0</v>
      </c>
      <c r="M21" s="2540" t="str">
        <f t="shared" si="1"/>
        <v/>
      </c>
      <c r="N21" s="2537" t="s">
        <v>993</v>
      </c>
      <c r="O21" s="2538"/>
      <c r="P21" s="2538"/>
      <c r="Q21" s="2539">
        <f t="shared" si="5"/>
        <v>0</v>
      </c>
      <c r="R21" s="2540" t="str">
        <f>IF(AND(P21=0,OR(O21&gt;0,O21&lt;0)),+Q21/Q21,IFERROR(+Q21/P21,""))</f>
        <v/>
      </c>
      <c r="T21" s="2533"/>
      <c r="U21" s="2533"/>
    </row>
    <row r="22" spans="1:21">
      <c r="A22" s="2536">
        <f t="shared" si="6"/>
        <v>17</v>
      </c>
      <c r="B22" s="2544" t="s">
        <v>957</v>
      </c>
      <c r="C22" s="2539">
        <f>SUM(C23:C32)</f>
        <v>0</v>
      </c>
      <c r="D22" s="2539">
        <f>SUM(D23:D32)</f>
        <v>0</v>
      </c>
      <c r="E22" s="2539">
        <f t="shared" si="7"/>
        <v>0</v>
      </c>
      <c r="F22" s="2540" t="str">
        <f t="shared" si="0"/>
        <v/>
      </c>
      <c r="G22" s="2539">
        <f>SUM(G23:G32)</f>
        <v>0</v>
      </c>
      <c r="H22" s="2539">
        <f t="shared" si="3"/>
        <v>0</v>
      </c>
      <c r="I22" s="2538"/>
      <c r="J22" s="2541"/>
      <c r="K22" s="2538"/>
      <c r="L22" s="2539">
        <f t="shared" si="4"/>
        <v>0</v>
      </c>
      <c r="M22" s="2540" t="str">
        <f t="shared" si="1"/>
        <v/>
      </c>
      <c r="N22" s="2537" t="s">
        <v>994</v>
      </c>
      <c r="O22" s="2538"/>
      <c r="P22" s="2538"/>
      <c r="Q22" s="2539">
        <f t="shared" si="5"/>
        <v>0</v>
      </c>
      <c r="R22" s="2540" t="str">
        <f>IF(AND(P22=0,OR(O22&gt;0,O22&lt;0)),+Q22/Q22,IFERROR(+Q22/P22,""))</f>
        <v/>
      </c>
      <c r="T22" s="2533"/>
      <c r="U22" s="2533"/>
    </row>
    <row r="23" spans="1:21">
      <c r="A23" s="2536">
        <f t="shared" si="6"/>
        <v>18</v>
      </c>
      <c r="B23" s="2545" t="s">
        <v>958</v>
      </c>
      <c r="C23" s="2538"/>
      <c r="D23" s="2538"/>
      <c r="E23" s="2539">
        <f t="shared" si="7"/>
        <v>0</v>
      </c>
      <c r="F23" s="2540" t="str">
        <f t="shared" si="0"/>
        <v/>
      </c>
      <c r="G23" s="2538"/>
      <c r="H23" s="2539">
        <f t="shared" si="3"/>
        <v>0</v>
      </c>
      <c r="I23" s="2538"/>
      <c r="J23" s="2541"/>
      <c r="K23" s="2538"/>
      <c r="L23" s="2539">
        <f t="shared" si="4"/>
        <v>0</v>
      </c>
      <c r="M23" s="2540" t="str">
        <f t="shared" si="1"/>
        <v/>
      </c>
      <c r="N23" s="2537" t="s">
        <v>995</v>
      </c>
      <c r="O23" s="2538"/>
      <c r="P23" s="2538"/>
      <c r="Q23" s="2538"/>
      <c r="R23" s="2541"/>
      <c r="T23" s="2533"/>
      <c r="U23" s="2533"/>
    </row>
    <row r="24" spans="1:21">
      <c r="A24" s="2536">
        <f t="shared" si="6"/>
        <v>19</v>
      </c>
      <c r="B24" s="2545" t="s">
        <v>959</v>
      </c>
      <c r="C24" s="2538"/>
      <c r="D24" s="2538"/>
      <c r="E24" s="2539">
        <f t="shared" si="7"/>
        <v>0</v>
      </c>
      <c r="F24" s="2540" t="str">
        <f t="shared" si="0"/>
        <v/>
      </c>
      <c r="G24" s="2538"/>
      <c r="H24" s="2539">
        <f t="shared" si="3"/>
        <v>0</v>
      </c>
      <c r="I24" s="2538"/>
      <c r="J24" s="2541"/>
      <c r="K24" s="2538"/>
      <c r="L24" s="2539">
        <f t="shared" si="4"/>
        <v>0</v>
      </c>
      <c r="M24" s="2540" t="str">
        <f t="shared" si="1"/>
        <v/>
      </c>
      <c r="N24" s="2537" t="s">
        <v>996</v>
      </c>
      <c r="O24" s="2539">
        <f>SUM(O26:O32)</f>
        <v>0</v>
      </c>
      <c r="P24" s="2539">
        <f>SUM(P26:P32)</f>
        <v>0</v>
      </c>
      <c r="Q24" s="2539">
        <f t="shared" si="5"/>
        <v>0</v>
      </c>
      <c r="R24" s="2540" t="str">
        <f t="shared" ref="R24:R33" si="8">IF(AND(P24=0,OR(O24&gt;0,O24&lt;0)),+Q24/Q24,IFERROR(+Q24/P24,""))</f>
        <v/>
      </c>
      <c r="T24" s="2533"/>
      <c r="U24" s="2533"/>
    </row>
    <row r="25" spans="1:21">
      <c r="A25" s="2536">
        <f t="shared" si="6"/>
        <v>20</v>
      </c>
      <c r="B25" s="2545" t="s">
        <v>1329</v>
      </c>
      <c r="C25" s="2538"/>
      <c r="D25" s="2538"/>
      <c r="E25" s="2539">
        <f t="shared" si="7"/>
        <v>0</v>
      </c>
      <c r="F25" s="2540" t="str">
        <f t="shared" si="0"/>
        <v/>
      </c>
      <c r="G25" s="2538"/>
      <c r="H25" s="2539">
        <f t="shared" si="3"/>
        <v>0</v>
      </c>
      <c r="I25" s="2538"/>
      <c r="J25" s="2541"/>
      <c r="K25" s="2538"/>
      <c r="L25" s="2539">
        <f t="shared" si="4"/>
        <v>0</v>
      </c>
      <c r="M25" s="2540" t="str">
        <f t="shared" si="1"/>
        <v/>
      </c>
      <c r="N25" s="2542" t="s">
        <v>997</v>
      </c>
      <c r="O25" s="2539">
        <f>SUM(O26:O33)</f>
        <v>0</v>
      </c>
      <c r="P25" s="2539">
        <f>SUM(P26:P33)</f>
        <v>0</v>
      </c>
      <c r="Q25" s="2539">
        <f t="shared" si="5"/>
        <v>0</v>
      </c>
      <c r="R25" s="2540" t="str">
        <f t="shared" si="8"/>
        <v/>
      </c>
      <c r="T25" s="2533"/>
      <c r="U25" s="2533"/>
    </row>
    <row r="26" spans="1:21">
      <c r="A26" s="2536">
        <f t="shared" si="6"/>
        <v>21</v>
      </c>
      <c r="B26" s="2545" t="s">
        <v>961</v>
      </c>
      <c r="C26" s="2538"/>
      <c r="D26" s="2538"/>
      <c r="E26" s="2539">
        <f t="shared" si="7"/>
        <v>0</v>
      </c>
      <c r="F26" s="2540" t="str">
        <f t="shared" si="0"/>
        <v/>
      </c>
      <c r="G26" s="2538"/>
      <c r="H26" s="2539">
        <f t="shared" si="3"/>
        <v>0</v>
      </c>
      <c r="I26" s="2538"/>
      <c r="J26" s="2541"/>
      <c r="K26" s="2538"/>
      <c r="L26" s="2539">
        <f t="shared" si="4"/>
        <v>0</v>
      </c>
      <c r="M26" s="2540" t="str">
        <f t="shared" si="1"/>
        <v/>
      </c>
      <c r="N26" s="2542" t="s">
        <v>998</v>
      </c>
      <c r="O26" s="2538"/>
      <c r="P26" s="2538"/>
      <c r="Q26" s="2539">
        <f t="shared" si="5"/>
        <v>0</v>
      </c>
      <c r="R26" s="2540" t="str">
        <f t="shared" si="8"/>
        <v/>
      </c>
      <c r="T26" s="2533"/>
      <c r="U26" s="2533"/>
    </row>
    <row r="27" spans="1:21">
      <c r="A27" s="2536">
        <f t="shared" si="6"/>
        <v>22</v>
      </c>
      <c r="B27" s="2545" t="s">
        <v>1330</v>
      </c>
      <c r="C27" s="2538"/>
      <c r="D27" s="2538"/>
      <c r="E27" s="2539">
        <f t="shared" si="7"/>
        <v>0</v>
      </c>
      <c r="F27" s="2540" t="str">
        <f t="shared" si="0"/>
        <v/>
      </c>
      <c r="G27" s="2538"/>
      <c r="H27" s="2539">
        <f t="shared" si="3"/>
        <v>0</v>
      </c>
      <c r="I27" s="2538"/>
      <c r="J27" s="2541"/>
      <c r="K27" s="2538"/>
      <c r="L27" s="2539">
        <f t="shared" si="4"/>
        <v>0</v>
      </c>
      <c r="M27" s="2540" t="str">
        <f t="shared" si="1"/>
        <v/>
      </c>
      <c r="N27" s="2542" t="s">
        <v>1331</v>
      </c>
      <c r="O27" s="2538"/>
      <c r="P27" s="2538"/>
      <c r="Q27" s="2539">
        <f t="shared" si="5"/>
        <v>0</v>
      </c>
      <c r="R27" s="2540" t="str">
        <f t="shared" si="8"/>
        <v/>
      </c>
      <c r="T27" s="2533"/>
      <c r="U27" s="2533"/>
    </row>
    <row r="28" spans="1:21">
      <c r="A28" s="2536">
        <f t="shared" si="6"/>
        <v>23</v>
      </c>
      <c r="B28" s="2545" t="s">
        <v>1332</v>
      </c>
      <c r="C28" s="2538"/>
      <c r="D28" s="2538"/>
      <c r="E28" s="2539">
        <f t="shared" si="7"/>
        <v>0</v>
      </c>
      <c r="F28" s="2540" t="str">
        <f t="shared" si="0"/>
        <v/>
      </c>
      <c r="G28" s="2538"/>
      <c r="H28" s="2539">
        <f t="shared" si="3"/>
        <v>0</v>
      </c>
      <c r="I28" s="2538"/>
      <c r="J28" s="2541"/>
      <c r="K28" s="2538"/>
      <c r="L28" s="2539">
        <f t="shared" si="4"/>
        <v>0</v>
      </c>
      <c r="M28" s="2540" t="str">
        <f t="shared" si="1"/>
        <v/>
      </c>
      <c r="N28" s="2542" t="s">
        <v>1067</v>
      </c>
      <c r="O28" s="2538"/>
      <c r="P28" s="2538"/>
      <c r="Q28" s="2539">
        <f t="shared" si="5"/>
        <v>0</v>
      </c>
      <c r="R28" s="2540" t="str">
        <f t="shared" si="8"/>
        <v/>
      </c>
      <c r="T28" s="2533"/>
      <c r="U28" s="2533"/>
    </row>
    <row r="29" spans="1:21">
      <c r="A29" s="2536">
        <f t="shared" si="6"/>
        <v>24</v>
      </c>
      <c r="B29" s="2545" t="s">
        <v>1333</v>
      </c>
      <c r="C29" s="2538"/>
      <c r="D29" s="2538"/>
      <c r="E29" s="2539">
        <f t="shared" si="7"/>
        <v>0</v>
      </c>
      <c r="F29" s="2540" t="str">
        <f t="shared" si="0"/>
        <v/>
      </c>
      <c r="G29" s="2538"/>
      <c r="H29" s="2539">
        <f t="shared" si="3"/>
        <v>0</v>
      </c>
      <c r="I29" s="2538"/>
      <c r="J29" s="2541"/>
      <c r="K29" s="2538"/>
      <c r="L29" s="2539">
        <f t="shared" si="4"/>
        <v>0</v>
      </c>
      <c r="M29" s="2540" t="str">
        <f t="shared" si="1"/>
        <v/>
      </c>
      <c r="N29" s="2542" t="s">
        <v>999</v>
      </c>
      <c r="O29" s="2538"/>
      <c r="P29" s="2538"/>
      <c r="Q29" s="2539">
        <f t="shared" si="5"/>
        <v>0</v>
      </c>
      <c r="R29" s="2540" t="str">
        <f t="shared" si="8"/>
        <v/>
      </c>
      <c r="T29" s="2533"/>
      <c r="U29" s="2533"/>
    </row>
    <row r="30" spans="1:21">
      <c r="A30" s="2536">
        <f t="shared" si="6"/>
        <v>25</v>
      </c>
      <c r="B30" s="2537" t="s">
        <v>962</v>
      </c>
      <c r="C30" s="2538"/>
      <c r="D30" s="2538"/>
      <c r="E30" s="2539">
        <f t="shared" si="7"/>
        <v>0</v>
      </c>
      <c r="F30" s="2540" t="str">
        <f t="shared" si="0"/>
        <v/>
      </c>
      <c r="G30" s="2538"/>
      <c r="H30" s="2539">
        <f t="shared" si="3"/>
        <v>0</v>
      </c>
      <c r="I30" s="2538"/>
      <c r="J30" s="2541"/>
      <c r="K30" s="2538"/>
      <c r="L30" s="2539">
        <f t="shared" si="4"/>
        <v>0</v>
      </c>
      <c r="M30" s="2540" t="str">
        <f t="shared" si="1"/>
        <v/>
      </c>
      <c r="N30" s="2546" t="s">
        <v>8013</v>
      </c>
      <c r="O30" s="2538"/>
      <c r="P30" s="2538"/>
      <c r="Q30" s="2539">
        <f t="shared" si="5"/>
        <v>0</v>
      </c>
      <c r="R30" s="2540" t="str">
        <f t="shared" si="8"/>
        <v/>
      </c>
      <c r="T30" s="2533"/>
      <c r="U30" s="2533"/>
    </row>
    <row r="31" spans="1:21">
      <c r="A31" s="2536">
        <f t="shared" si="6"/>
        <v>26</v>
      </c>
      <c r="B31" s="2545" t="s">
        <v>1334</v>
      </c>
      <c r="C31" s="2538"/>
      <c r="D31" s="2538"/>
      <c r="E31" s="2539">
        <f t="shared" si="7"/>
        <v>0</v>
      </c>
      <c r="F31" s="2540" t="str">
        <f t="shared" si="0"/>
        <v/>
      </c>
      <c r="G31" s="2538"/>
      <c r="H31" s="2539">
        <f t="shared" si="3"/>
        <v>0</v>
      </c>
      <c r="I31" s="2538"/>
      <c r="J31" s="2541"/>
      <c r="K31" s="2538"/>
      <c r="L31" s="2539">
        <f t="shared" si="4"/>
        <v>0</v>
      </c>
      <c r="M31" s="2540" t="str">
        <f t="shared" si="1"/>
        <v/>
      </c>
      <c r="N31" s="2546" t="s">
        <v>8014</v>
      </c>
      <c r="O31" s="2538"/>
      <c r="P31" s="2538"/>
      <c r="Q31" s="2539">
        <f t="shared" si="5"/>
        <v>0</v>
      </c>
      <c r="R31" s="2540" t="str">
        <f t="shared" si="8"/>
        <v/>
      </c>
      <c r="T31" s="2533"/>
      <c r="U31" s="2533"/>
    </row>
    <row r="32" spans="1:21">
      <c r="A32" s="2536">
        <f t="shared" si="6"/>
        <v>27</v>
      </c>
      <c r="B32" s="2545" t="s">
        <v>1335</v>
      </c>
      <c r="C32" s="2538"/>
      <c r="D32" s="2538"/>
      <c r="E32" s="2539">
        <f t="shared" si="7"/>
        <v>0</v>
      </c>
      <c r="F32" s="2540" t="str">
        <f t="shared" si="0"/>
        <v/>
      </c>
      <c r="G32" s="2538"/>
      <c r="H32" s="2539">
        <f t="shared" si="3"/>
        <v>0</v>
      </c>
      <c r="I32" s="2538"/>
      <c r="J32" s="2541"/>
      <c r="K32" s="2538"/>
      <c r="L32" s="2539">
        <f t="shared" si="4"/>
        <v>0</v>
      </c>
      <c r="M32" s="2540" t="str">
        <f t="shared" si="1"/>
        <v/>
      </c>
      <c r="N32" s="2546" t="s">
        <v>8015</v>
      </c>
      <c r="O32" s="2538"/>
      <c r="P32" s="2538"/>
      <c r="Q32" s="2539">
        <f t="shared" si="5"/>
        <v>0</v>
      </c>
      <c r="R32" s="2540" t="str">
        <f t="shared" si="8"/>
        <v/>
      </c>
      <c r="T32" s="2533"/>
      <c r="U32" s="2533"/>
    </row>
    <row r="33" spans="1:21">
      <c r="A33" s="2536">
        <f t="shared" si="6"/>
        <v>28</v>
      </c>
      <c r="B33" s="2545" t="s">
        <v>1336</v>
      </c>
      <c r="C33" s="2539">
        <f>SUM(C34:C42)</f>
        <v>0</v>
      </c>
      <c r="D33" s="2539">
        <f>SUM(D34:D42)</f>
        <v>0</v>
      </c>
      <c r="E33" s="2539">
        <f t="shared" si="7"/>
        <v>0</v>
      </c>
      <c r="F33" s="2540" t="str">
        <f t="shared" si="0"/>
        <v/>
      </c>
      <c r="G33" s="2539">
        <f>SUM(G34:G42)</f>
        <v>0</v>
      </c>
      <c r="H33" s="2539">
        <f t="shared" si="3"/>
        <v>0</v>
      </c>
      <c r="I33" s="2538"/>
      <c r="J33" s="2541"/>
      <c r="K33" s="2538"/>
      <c r="L33" s="2539">
        <f t="shared" si="4"/>
        <v>0</v>
      </c>
      <c r="M33" s="2540" t="str">
        <f t="shared" si="1"/>
        <v/>
      </c>
      <c r="N33" s="2542" t="s">
        <v>1000</v>
      </c>
      <c r="O33" s="2538"/>
      <c r="P33" s="2538"/>
      <c r="Q33" s="2539">
        <f t="shared" si="5"/>
        <v>0</v>
      </c>
      <c r="R33" s="2540" t="str">
        <f t="shared" si="8"/>
        <v/>
      </c>
      <c r="T33" s="2533"/>
      <c r="U33" s="2533"/>
    </row>
    <row r="34" spans="1:21">
      <c r="A34" s="2536">
        <f t="shared" si="6"/>
        <v>29</v>
      </c>
      <c r="B34" s="2545" t="s">
        <v>1337</v>
      </c>
      <c r="C34" s="2538"/>
      <c r="D34" s="2538"/>
      <c r="E34" s="2539">
        <f t="shared" si="7"/>
        <v>0</v>
      </c>
      <c r="F34" s="2540" t="str">
        <f t="shared" si="0"/>
        <v/>
      </c>
      <c r="G34" s="2538"/>
      <c r="H34" s="2539">
        <f t="shared" si="3"/>
        <v>0</v>
      </c>
      <c r="I34" s="2538"/>
      <c r="J34" s="2541"/>
      <c r="K34" s="2538"/>
      <c r="L34" s="2539">
        <f t="shared" si="4"/>
        <v>0</v>
      </c>
      <c r="M34" s="2540" t="str">
        <f t="shared" si="1"/>
        <v/>
      </c>
      <c r="N34" s="2542"/>
      <c r="O34" s="2538"/>
      <c r="P34" s="2538"/>
      <c r="Q34" s="2538"/>
      <c r="R34" s="2541"/>
      <c r="T34" s="2533"/>
      <c r="U34" s="2533"/>
    </row>
    <row r="35" spans="1:21">
      <c r="A35" s="2536">
        <f t="shared" si="6"/>
        <v>30</v>
      </c>
      <c r="B35" s="2545" t="s">
        <v>959</v>
      </c>
      <c r="C35" s="2538"/>
      <c r="D35" s="2538"/>
      <c r="E35" s="2539">
        <f t="shared" si="7"/>
        <v>0</v>
      </c>
      <c r="F35" s="2540" t="str">
        <f t="shared" si="0"/>
        <v/>
      </c>
      <c r="G35" s="2538"/>
      <c r="H35" s="2539">
        <f t="shared" si="3"/>
        <v>0</v>
      </c>
      <c r="I35" s="2538"/>
      <c r="J35" s="2541"/>
      <c r="K35" s="2538"/>
      <c r="L35" s="2539">
        <f t="shared" si="4"/>
        <v>0</v>
      </c>
      <c r="M35" s="2540" t="str">
        <f t="shared" si="1"/>
        <v/>
      </c>
      <c r="N35" s="2542" t="s">
        <v>1338</v>
      </c>
      <c r="O35" s="2538"/>
      <c r="P35" s="2538"/>
      <c r="Q35" s="2539">
        <f t="shared" si="5"/>
        <v>0</v>
      </c>
      <c r="R35" s="2540" t="str">
        <f t="shared" ref="R35:R40" si="9">IF(AND(P35=0,OR(O35&gt;0,O35&lt;0)),+Q35/Q35,IFERROR(+Q35/P35,""))</f>
        <v/>
      </c>
      <c r="T35" s="2533"/>
      <c r="U35" s="2533"/>
    </row>
    <row r="36" spans="1:21">
      <c r="A36" s="2536">
        <f t="shared" si="6"/>
        <v>31</v>
      </c>
      <c r="B36" s="2545" t="s">
        <v>960</v>
      </c>
      <c r="C36" s="2538"/>
      <c r="D36" s="2538"/>
      <c r="E36" s="2539">
        <f t="shared" si="7"/>
        <v>0</v>
      </c>
      <c r="F36" s="2540" t="str">
        <f t="shared" si="0"/>
        <v/>
      </c>
      <c r="G36" s="2538"/>
      <c r="H36" s="2539">
        <f t="shared" si="3"/>
        <v>0</v>
      </c>
      <c r="I36" s="2538"/>
      <c r="J36" s="2541"/>
      <c r="K36" s="2538"/>
      <c r="L36" s="2539">
        <f t="shared" si="4"/>
        <v>0</v>
      </c>
      <c r="M36" s="2540" t="str">
        <f t="shared" si="1"/>
        <v/>
      </c>
      <c r="N36" s="2542" t="s">
        <v>1001</v>
      </c>
      <c r="O36" s="2538"/>
      <c r="P36" s="2538"/>
      <c r="Q36" s="2539">
        <f t="shared" si="5"/>
        <v>0</v>
      </c>
      <c r="R36" s="2540" t="str">
        <f t="shared" si="9"/>
        <v/>
      </c>
      <c r="T36" s="2533"/>
      <c r="U36" s="2533"/>
    </row>
    <row r="37" spans="1:21">
      <c r="A37" s="2536">
        <f t="shared" si="6"/>
        <v>32</v>
      </c>
      <c r="B37" s="2545" t="s">
        <v>961</v>
      </c>
      <c r="C37" s="2538"/>
      <c r="D37" s="2538"/>
      <c r="E37" s="2539">
        <f t="shared" si="7"/>
        <v>0</v>
      </c>
      <c r="F37" s="2540" t="str">
        <f t="shared" si="0"/>
        <v/>
      </c>
      <c r="G37" s="2538"/>
      <c r="H37" s="2539">
        <f t="shared" si="3"/>
        <v>0</v>
      </c>
      <c r="I37" s="2538"/>
      <c r="J37" s="2541"/>
      <c r="K37" s="2538"/>
      <c r="L37" s="2539">
        <f t="shared" si="4"/>
        <v>0</v>
      </c>
      <c r="M37" s="2540" t="str">
        <f t="shared" si="1"/>
        <v/>
      </c>
      <c r="N37" s="2542" t="s">
        <v>1339</v>
      </c>
      <c r="O37" s="2539">
        <f>SUM(O38:O39)</f>
        <v>0</v>
      </c>
      <c r="P37" s="2539">
        <f>SUM(P38:P39)</f>
        <v>0</v>
      </c>
      <c r="Q37" s="2539">
        <f>+O37-P37</f>
        <v>0</v>
      </c>
      <c r="R37" s="2540" t="str">
        <f t="shared" si="9"/>
        <v/>
      </c>
      <c r="T37" s="2533"/>
      <c r="U37" s="2533"/>
    </row>
    <row r="38" spans="1:21">
      <c r="A38" s="2536">
        <f t="shared" si="6"/>
        <v>33</v>
      </c>
      <c r="B38" s="2545" t="s">
        <v>1330</v>
      </c>
      <c r="C38" s="2538"/>
      <c r="D38" s="2538"/>
      <c r="E38" s="2539">
        <f t="shared" si="7"/>
        <v>0</v>
      </c>
      <c r="F38" s="2540" t="str">
        <f t="shared" si="0"/>
        <v/>
      </c>
      <c r="G38" s="2538"/>
      <c r="H38" s="2539">
        <f t="shared" si="3"/>
        <v>0</v>
      </c>
      <c r="I38" s="2538"/>
      <c r="J38" s="2541"/>
      <c r="K38" s="2538"/>
      <c r="L38" s="2539">
        <f t="shared" si="4"/>
        <v>0</v>
      </c>
      <c r="M38" s="2540" t="str">
        <f t="shared" si="1"/>
        <v/>
      </c>
      <c r="N38" s="2542" t="s">
        <v>1002</v>
      </c>
      <c r="O38" s="2538"/>
      <c r="P38" s="2538"/>
      <c r="Q38" s="2539">
        <f t="shared" si="5"/>
        <v>0</v>
      </c>
      <c r="R38" s="2540" t="str">
        <f t="shared" si="9"/>
        <v/>
      </c>
      <c r="T38" s="2533"/>
      <c r="U38" s="2533"/>
    </row>
    <row r="39" spans="1:21">
      <c r="A39" s="2536">
        <f t="shared" si="6"/>
        <v>34</v>
      </c>
      <c r="B39" s="2545" t="s">
        <v>1332</v>
      </c>
      <c r="C39" s="2538"/>
      <c r="D39" s="2538"/>
      <c r="E39" s="2539">
        <f t="shared" si="7"/>
        <v>0</v>
      </c>
      <c r="F39" s="2540" t="str">
        <f t="shared" si="0"/>
        <v/>
      </c>
      <c r="G39" s="2538"/>
      <c r="H39" s="2539">
        <f t="shared" si="3"/>
        <v>0</v>
      </c>
      <c r="I39" s="2538"/>
      <c r="J39" s="2541"/>
      <c r="K39" s="2538"/>
      <c r="L39" s="2539">
        <f t="shared" si="4"/>
        <v>0</v>
      </c>
      <c r="M39" s="2540" t="str">
        <f t="shared" si="1"/>
        <v/>
      </c>
      <c r="N39" s="2542" t="s">
        <v>1340</v>
      </c>
      <c r="O39" s="2538"/>
      <c r="P39" s="2538"/>
      <c r="Q39" s="2539">
        <f t="shared" si="5"/>
        <v>0</v>
      </c>
      <c r="R39" s="2540" t="str">
        <f t="shared" si="9"/>
        <v/>
      </c>
      <c r="T39" s="2533"/>
      <c r="U39" s="2533"/>
    </row>
    <row r="40" spans="1:21">
      <c r="A40" s="2536">
        <f t="shared" si="6"/>
        <v>35</v>
      </c>
      <c r="B40" s="2545" t="s">
        <v>1333</v>
      </c>
      <c r="C40" s="2538"/>
      <c r="D40" s="2538"/>
      <c r="E40" s="2539">
        <f t="shared" si="7"/>
        <v>0</v>
      </c>
      <c r="F40" s="2540" t="str">
        <f t="shared" si="0"/>
        <v/>
      </c>
      <c r="G40" s="2538"/>
      <c r="H40" s="2539">
        <f t="shared" si="3"/>
        <v>0</v>
      </c>
      <c r="I40" s="2538"/>
      <c r="J40" s="2541"/>
      <c r="K40" s="2538"/>
      <c r="L40" s="2539">
        <f t="shared" si="4"/>
        <v>0</v>
      </c>
      <c r="M40" s="2540" t="str">
        <f t="shared" si="1"/>
        <v/>
      </c>
      <c r="N40" s="2542" t="s">
        <v>1444</v>
      </c>
      <c r="O40" s="2538"/>
      <c r="P40" s="2538"/>
      <c r="Q40" s="2539">
        <f>+O40-P40</f>
        <v>0</v>
      </c>
      <c r="R40" s="2540" t="str">
        <f t="shared" si="9"/>
        <v/>
      </c>
      <c r="T40" s="2533"/>
      <c r="U40" s="2533"/>
    </row>
    <row r="41" spans="1:21">
      <c r="A41" s="2536">
        <f t="shared" si="6"/>
        <v>36</v>
      </c>
      <c r="B41" s="2545" t="s">
        <v>1341</v>
      </c>
      <c r="C41" s="2538"/>
      <c r="D41" s="2538"/>
      <c r="E41" s="2539">
        <f t="shared" si="7"/>
        <v>0</v>
      </c>
      <c r="F41" s="2540" t="str">
        <f t="shared" si="0"/>
        <v/>
      </c>
      <c r="G41" s="2538"/>
      <c r="H41" s="2539">
        <f t="shared" si="3"/>
        <v>0</v>
      </c>
      <c r="I41" s="2538"/>
      <c r="J41" s="2541"/>
      <c r="K41" s="2538"/>
      <c r="L41" s="2539">
        <f t="shared" si="4"/>
        <v>0</v>
      </c>
      <c r="M41" s="2540" t="str">
        <f t="shared" si="1"/>
        <v/>
      </c>
      <c r="N41" s="2537"/>
      <c r="O41" s="2538"/>
      <c r="P41" s="2538"/>
      <c r="Q41" s="2538"/>
      <c r="R41" s="2541"/>
      <c r="T41" s="2533"/>
      <c r="U41" s="2533"/>
    </row>
    <row r="42" spans="1:21">
      <c r="A42" s="2536">
        <f t="shared" si="6"/>
        <v>37</v>
      </c>
      <c r="B42" s="2545" t="s">
        <v>1335</v>
      </c>
      <c r="C42" s="2538"/>
      <c r="D42" s="2538"/>
      <c r="E42" s="2539">
        <f t="shared" si="7"/>
        <v>0</v>
      </c>
      <c r="F42" s="2540" t="str">
        <f t="shared" si="0"/>
        <v/>
      </c>
      <c r="G42" s="2538"/>
      <c r="H42" s="2539">
        <f t="shared" si="3"/>
        <v>0</v>
      </c>
      <c r="I42" s="2538"/>
      <c r="J42" s="2541"/>
      <c r="K42" s="2538"/>
      <c r="L42" s="2539">
        <f t="shared" si="4"/>
        <v>0</v>
      </c>
      <c r="M42" s="2540" t="str">
        <f t="shared" si="1"/>
        <v/>
      </c>
      <c r="N42" s="2537" t="s">
        <v>1003</v>
      </c>
      <c r="O42" s="2539">
        <f>SUM(O45:O47)</f>
        <v>0</v>
      </c>
      <c r="P42" s="2539">
        <f>SUM(P45:P47)</f>
        <v>0</v>
      </c>
      <c r="Q42" s="2539">
        <f>+O42-P42</f>
        <v>0</v>
      </c>
      <c r="R42" s="2540" t="str">
        <f t="shared" ref="R42:R47" si="10">IF(AND(P42=0,OR(O42&gt;0,O42&lt;0)),+Q42/Q42,IFERROR(+Q42/P42,""))</f>
        <v/>
      </c>
      <c r="T42" s="2533"/>
      <c r="U42" s="2533"/>
    </row>
    <row r="43" spans="1:21">
      <c r="A43" s="2536">
        <f t="shared" si="6"/>
        <v>38</v>
      </c>
      <c r="B43" s="2545" t="s">
        <v>1342</v>
      </c>
      <c r="C43" s="2539">
        <f>SUM(C44:C52)</f>
        <v>0</v>
      </c>
      <c r="D43" s="2539">
        <f>SUM(D44:D52)</f>
        <v>0</v>
      </c>
      <c r="E43" s="2539">
        <f t="shared" si="7"/>
        <v>0</v>
      </c>
      <c r="F43" s="2540" t="str">
        <f t="shared" si="0"/>
        <v/>
      </c>
      <c r="G43" s="2539">
        <f>SUM(G44:G52)</f>
        <v>0</v>
      </c>
      <c r="H43" s="2539">
        <f t="shared" si="3"/>
        <v>0</v>
      </c>
      <c r="I43" s="2538"/>
      <c r="J43" s="2541"/>
      <c r="K43" s="2538"/>
      <c r="L43" s="2539">
        <f t="shared" si="4"/>
        <v>0</v>
      </c>
      <c r="M43" s="2540" t="str">
        <f t="shared" si="1"/>
        <v/>
      </c>
      <c r="N43" s="2542" t="s">
        <v>1343</v>
      </c>
      <c r="O43" s="2538"/>
      <c r="P43" s="2538"/>
      <c r="Q43" s="2539">
        <f t="shared" si="5"/>
        <v>0</v>
      </c>
      <c r="R43" s="2540" t="str">
        <f t="shared" si="10"/>
        <v/>
      </c>
      <c r="T43" s="2533"/>
      <c r="U43" s="2533"/>
    </row>
    <row r="44" spans="1:21">
      <c r="A44" s="2536">
        <f t="shared" si="6"/>
        <v>39</v>
      </c>
      <c r="B44" s="2545" t="s">
        <v>958</v>
      </c>
      <c r="C44" s="2538"/>
      <c r="D44" s="2538"/>
      <c r="E44" s="2539">
        <f t="shared" si="7"/>
        <v>0</v>
      </c>
      <c r="F44" s="2540" t="str">
        <f t="shared" si="0"/>
        <v/>
      </c>
      <c r="G44" s="2538"/>
      <c r="H44" s="2539">
        <f t="shared" si="3"/>
        <v>0</v>
      </c>
      <c r="I44" s="2538"/>
      <c r="J44" s="2541"/>
      <c r="K44" s="2538"/>
      <c r="L44" s="2539">
        <f t="shared" si="4"/>
        <v>0</v>
      </c>
      <c r="M44" s="2540" t="str">
        <f t="shared" si="1"/>
        <v/>
      </c>
      <c r="N44" s="2542" t="s">
        <v>1004</v>
      </c>
      <c r="O44" s="2539">
        <f>SUM(O45:O46)</f>
        <v>0</v>
      </c>
      <c r="P44" s="2539">
        <f>SUM(P45:P46)</f>
        <v>0</v>
      </c>
      <c r="Q44" s="2539">
        <f t="shared" si="5"/>
        <v>0</v>
      </c>
      <c r="R44" s="2540" t="str">
        <f t="shared" si="10"/>
        <v/>
      </c>
      <c r="T44" s="2533"/>
      <c r="U44" s="2533"/>
    </row>
    <row r="45" spans="1:21">
      <c r="A45" s="2536">
        <f t="shared" si="6"/>
        <v>40</v>
      </c>
      <c r="B45" s="2545" t="s">
        <v>959</v>
      </c>
      <c r="C45" s="2538"/>
      <c r="D45" s="2538"/>
      <c r="E45" s="2539">
        <f t="shared" si="7"/>
        <v>0</v>
      </c>
      <c r="F45" s="2540" t="str">
        <f t="shared" si="0"/>
        <v/>
      </c>
      <c r="G45" s="2538"/>
      <c r="H45" s="2539">
        <f t="shared" si="3"/>
        <v>0</v>
      </c>
      <c r="I45" s="2538"/>
      <c r="J45" s="2541"/>
      <c r="K45" s="2538"/>
      <c r="L45" s="2539">
        <f t="shared" si="4"/>
        <v>0</v>
      </c>
      <c r="M45" s="2540" t="str">
        <f t="shared" si="1"/>
        <v/>
      </c>
      <c r="N45" s="2542" t="s">
        <v>1005</v>
      </c>
      <c r="O45" s="2538"/>
      <c r="P45" s="2538"/>
      <c r="Q45" s="2539">
        <f t="shared" si="5"/>
        <v>0</v>
      </c>
      <c r="R45" s="2540" t="str">
        <f t="shared" si="10"/>
        <v/>
      </c>
      <c r="T45" s="2533"/>
      <c r="U45" s="2533"/>
    </row>
    <row r="46" spans="1:21">
      <c r="A46" s="2536">
        <f t="shared" si="6"/>
        <v>41</v>
      </c>
      <c r="B46" s="2545" t="s">
        <v>1344</v>
      </c>
      <c r="C46" s="2538"/>
      <c r="D46" s="2538"/>
      <c r="E46" s="2539">
        <f t="shared" si="7"/>
        <v>0</v>
      </c>
      <c r="F46" s="2540" t="str">
        <f t="shared" si="0"/>
        <v/>
      </c>
      <c r="G46" s="2538"/>
      <c r="H46" s="2539">
        <f t="shared" si="3"/>
        <v>0</v>
      </c>
      <c r="I46" s="2538"/>
      <c r="J46" s="2541"/>
      <c r="K46" s="2538"/>
      <c r="L46" s="2539">
        <f t="shared" si="4"/>
        <v>0</v>
      </c>
      <c r="M46" s="2540" t="str">
        <f t="shared" si="1"/>
        <v/>
      </c>
      <c r="N46" s="2542" t="s">
        <v>1345</v>
      </c>
      <c r="O46" s="2538"/>
      <c r="P46" s="2538"/>
      <c r="Q46" s="2539">
        <f t="shared" si="5"/>
        <v>0</v>
      </c>
      <c r="R46" s="2540" t="str">
        <f t="shared" si="10"/>
        <v/>
      </c>
      <c r="T46" s="2533"/>
      <c r="U46" s="2533"/>
    </row>
    <row r="47" spans="1:21">
      <c r="A47" s="2536">
        <f t="shared" si="6"/>
        <v>42</v>
      </c>
      <c r="B47" s="2545" t="s">
        <v>1346</v>
      </c>
      <c r="C47" s="2538"/>
      <c r="D47" s="2538"/>
      <c r="E47" s="2539">
        <f t="shared" si="7"/>
        <v>0</v>
      </c>
      <c r="F47" s="2540" t="str">
        <f t="shared" si="0"/>
        <v/>
      </c>
      <c r="G47" s="2538"/>
      <c r="H47" s="2539">
        <f t="shared" si="3"/>
        <v>0</v>
      </c>
      <c r="I47" s="2538"/>
      <c r="J47" s="2541"/>
      <c r="K47" s="2538"/>
      <c r="L47" s="2539">
        <f t="shared" si="4"/>
        <v>0</v>
      </c>
      <c r="M47" s="2540" t="str">
        <f t="shared" si="1"/>
        <v/>
      </c>
      <c r="N47" s="2542" t="s">
        <v>1006</v>
      </c>
      <c r="O47" s="2538"/>
      <c r="P47" s="2538"/>
      <c r="Q47" s="2539">
        <f t="shared" si="5"/>
        <v>0</v>
      </c>
      <c r="R47" s="2540" t="str">
        <f t="shared" si="10"/>
        <v/>
      </c>
      <c r="T47" s="2533"/>
      <c r="U47" s="2533"/>
    </row>
    <row r="48" spans="1:21">
      <c r="A48" s="2536">
        <f t="shared" si="6"/>
        <v>43</v>
      </c>
      <c r="B48" s="2545" t="s">
        <v>1330</v>
      </c>
      <c r="C48" s="2538"/>
      <c r="D48" s="2538"/>
      <c r="E48" s="2539"/>
      <c r="F48" s="2540"/>
      <c r="G48" s="2538"/>
      <c r="H48" s="2539"/>
      <c r="I48" s="2538"/>
      <c r="J48" s="2541"/>
      <c r="K48" s="2538"/>
      <c r="L48" s="2539"/>
      <c r="M48" s="2540"/>
      <c r="N48" s="2542"/>
      <c r="O48" s="2538"/>
      <c r="P48" s="2538"/>
      <c r="Q48" s="2538"/>
      <c r="R48" s="2541"/>
      <c r="T48" s="2533"/>
      <c r="U48" s="2533"/>
    </row>
    <row r="49" spans="1:21">
      <c r="A49" s="2536">
        <f t="shared" si="6"/>
        <v>44</v>
      </c>
      <c r="B49" s="2545" t="s">
        <v>1332</v>
      </c>
      <c r="C49" s="2538"/>
      <c r="D49" s="2538"/>
      <c r="E49" s="2539">
        <f t="shared" si="7"/>
        <v>0</v>
      </c>
      <c r="F49" s="2540" t="str">
        <f t="shared" ref="F49:F80" si="11">IF(C49=0,"",IFERROR(+E49/$E$104,""))</f>
        <v/>
      </c>
      <c r="G49" s="2538"/>
      <c r="H49" s="2539">
        <f t="shared" si="3"/>
        <v>0</v>
      </c>
      <c r="I49" s="2538"/>
      <c r="J49" s="2541"/>
      <c r="K49" s="2538"/>
      <c r="L49" s="2539">
        <f t="shared" si="4"/>
        <v>0</v>
      </c>
      <c r="M49" s="2540" t="str">
        <f t="shared" ref="M49:M100" si="12">IF(AND(I49=0,OR(E49&gt;0,E49&lt;0)),+L49/L49,IFERROR(+L49/I49,""))</f>
        <v/>
      </c>
      <c r="N49" s="2542" t="s">
        <v>1007</v>
      </c>
      <c r="O49" s="2539">
        <f>SUM(O50:O57)</f>
        <v>0</v>
      </c>
      <c r="P49" s="2539">
        <f>SUM(P50:P57)</f>
        <v>0</v>
      </c>
      <c r="Q49" s="2539">
        <f t="shared" si="5"/>
        <v>0</v>
      </c>
      <c r="R49" s="2540" t="str">
        <f t="shared" ref="R49:R55" si="13">IF(AND(P49=0,OR(O49&gt;0,O49&lt;0)),+Q49/Q49,IFERROR(+Q49/P49,""))</f>
        <v/>
      </c>
      <c r="T49" s="2533"/>
      <c r="U49" s="2533"/>
    </row>
    <row r="50" spans="1:21">
      <c r="A50" s="2536">
        <f t="shared" si="6"/>
        <v>45</v>
      </c>
      <c r="B50" s="2545" t="s">
        <v>963</v>
      </c>
      <c r="C50" s="2538"/>
      <c r="D50" s="2538"/>
      <c r="E50" s="2539">
        <f t="shared" si="7"/>
        <v>0</v>
      </c>
      <c r="F50" s="2540" t="str">
        <f t="shared" si="11"/>
        <v/>
      </c>
      <c r="G50" s="2538"/>
      <c r="H50" s="2539">
        <f t="shared" si="3"/>
        <v>0</v>
      </c>
      <c r="I50" s="2538"/>
      <c r="J50" s="2541"/>
      <c r="K50" s="2538"/>
      <c r="L50" s="2539">
        <f t="shared" si="4"/>
        <v>0</v>
      </c>
      <c r="M50" s="2540" t="str">
        <f t="shared" si="12"/>
        <v/>
      </c>
      <c r="N50" s="2542" t="s">
        <v>1008</v>
      </c>
      <c r="O50" s="2538"/>
      <c r="P50" s="2538"/>
      <c r="Q50" s="2539">
        <f t="shared" si="5"/>
        <v>0</v>
      </c>
      <c r="R50" s="2540" t="str">
        <f t="shared" si="13"/>
        <v/>
      </c>
      <c r="T50" s="2533"/>
      <c r="U50" s="2533"/>
    </row>
    <row r="51" spans="1:21">
      <c r="A51" s="2536">
        <f t="shared" si="6"/>
        <v>46</v>
      </c>
      <c r="B51" s="2545" t="s">
        <v>1341</v>
      </c>
      <c r="C51" s="2538"/>
      <c r="D51" s="2538"/>
      <c r="E51" s="2539">
        <f t="shared" si="7"/>
        <v>0</v>
      </c>
      <c r="F51" s="2540" t="str">
        <f t="shared" si="11"/>
        <v/>
      </c>
      <c r="G51" s="2538"/>
      <c r="H51" s="2539">
        <f t="shared" si="3"/>
        <v>0</v>
      </c>
      <c r="I51" s="2538"/>
      <c r="J51" s="2541"/>
      <c r="K51" s="2538"/>
      <c r="L51" s="2539">
        <f t="shared" si="4"/>
        <v>0</v>
      </c>
      <c r="M51" s="2540" t="str">
        <f t="shared" si="12"/>
        <v/>
      </c>
      <c r="N51" s="2546" t="s">
        <v>8016</v>
      </c>
      <c r="O51" s="2538"/>
      <c r="P51" s="2538"/>
      <c r="Q51" s="2539">
        <f t="shared" si="5"/>
        <v>0</v>
      </c>
      <c r="R51" s="2540" t="str">
        <f t="shared" si="13"/>
        <v/>
      </c>
      <c r="T51" s="2533"/>
      <c r="U51" s="2533"/>
    </row>
    <row r="52" spans="1:21">
      <c r="A52" s="2536">
        <f t="shared" si="6"/>
        <v>47</v>
      </c>
      <c r="B52" s="2545" t="s">
        <v>1335</v>
      </c>
      <c r="C52" s="2538"/>
      <c r="D52" s="2538"/>
      <c r="E52" s="2539">
        <f t="shared" si="7"/>
        <v>0</v>
      </c>
      <c r="F52" s="2540" t="str">
        <f t="shared" si="11"/>
        <v/>
      </c>
      <c r="G52" s="2538"/>
      <c r="H52" s="2539">
        <f t="shared" si="3"/>
        <v>0</v>
      </c>
      <c r="I52" s="2538"/>
      <c r="J52" s="2541"/>
      <c r="K52" s="2538"/>
      <c r="L52" s="2539">
        <f t="shared" si="4"/>
        <v>0</v>
      </c>
      <c r="M52" s="2540" t="str">
        <f t="shared" si="12"/>
        <v/>
      </c>
      <c r="N52" s="2537" t="s">
        <v>1347</v>
      </c>
      <c r="O52" s="2538"/>
      <c r="P52" s="2538"/>
      <c r="Q52" s="2539">
        <f t="shared" si="5"/>
        <v>0</v>
      </c>
      <c r="R52" s="2540" t="str">
        <f t="shared" si="13"/>
        <v/>
      </c>
      <c r="T52" s="2533"/>
      <c r="U52" s="2533"/>
    </row>
    <row r="53" spans="1:21">
      <c r="A53" s="2536">
        <f t="shared" si="6"/>
        <v>48</v>
      </c>
      <c r="B53" s="2537" t="s">
        <v>1348</v>
      </c>
      <c r="C53" s="2538"/>
      <c r="D53" s="2538"/>
      <c r="E53" s="2539">
        <f t="shared" si="7"/>
        <v>0</v>
      </c>
      <c r="F53" s="2540" t="str">
        <f t="shared" si="11"/>
        <v/>
      </c>
      <c r="G53" s="2538"/>
      <c r="H53" s="2539">
        <f t="shared" si="3"/>
        <v>0</v>
      </c>
      <c r="I53" s="2538"/>
      <c r="J53" s="2541"/>
      <c r="K53" s="2538"/>
      <c r="L53" s="2539">
        <f t="shared" si="4"/>
        <v>0</v>
      </c>
      <c r="M53" s="2540" t="str">
        <f t="shared" si="12"/>
        <v/>
      </c>
      <c r="N53" s="2542" t="s">
        <v>1009</v>
      </c>
      <c r="O53" s="2538"/>
      <c r="P53" s="2538"/>
      <c r="Q53" s="2539">
        <f t="shared" si="5"/>
        <v>0</v>
      </c>
      <c r="R53" s="2540" t="str">
        <f t="shared" si="13"/>
        <v/>
      </c>
      <c r="T53" s="2533"/>
      <c r="U53" s="2533"/>
    </row>
    <row r="54" spans="1:21">
      <c r="A54" s="2536">
        <f t="shared" si="6"/>
        <v>49</v>
      </c>
      <c r="B54" s="2537" t="s">
        <v>1349</v>
      </c>
      <c r="C54" s="2538"/>
      <c r="D54" s="2538"/>
      <c r="E54" s="2539">
        <f t="shared" si="7"/>
        <v>0</v>
      </c>
      <c r="F54" s="2540" t="str">
        <f t="shared" si="11"/>
        <v/>
      </c>
      <c r="G54" s="2538"/>
      <c r="H54" s="2539">
        <f t="shared" si="3"/>
        <v>0</v>
      </c>
      <c r="I54" s="2538"/>
      <c r="J54" s="2541"/>
      <c r="K54" s="2538"/>
      <c r="L54" s="2539">
        <f t="shared" si="4"/>
        <v>0</v>
      </c>
      <c r="M54" s="2540" t="str">
        <f t="shared" si="12"/>
        <v/>
      </c>
      <c r="N54" s="2542" t="s">
        <v>1350</v>
      </c>
      <c r="O54" s="2538"/>
      <c r="P54" s="2538"/>
      <c r="Q54" s="2539">
        <f t="shared" si="5"/>
        <v>0</v>
      </c>
      <c r="R54" s="2540" t="str">
        <f t="shared" si="13"/>
        <v/>
      </c>
      <c r="T54" s="2533"/>
      <c r="U54" s="2533"/>
    </row>
    <row r="55" spans="1:21">
      <c r="A55" s="2536">
        <f t="shared" si="6"/>
        <v>50</v>
      </c>
      <c r="B55" s="2537" t="s">
        <v>964</v>
      </c>
      <c r="C55" s="2538"/>
      <c r="D55" s="2538"/>
      <c r="E55" s="2539">
        <f t="shared" si="7"/>
        <v>0</v>
      </c>
      <c r="F55" s="2540" t="str">
        <f t="shared" si="11"/>
        <v/>
      </c>
      <c r="G55" s="2538"/>
      <c r="H55" s="2539">
        <f t="shared" si="3"/>
        <v>0</v>
      </c>
      <c r="I55" s="2538"/>
      <c r="J55" s="2541"/>
      <c r="K55" s="2538"/>
      <c r="L55" s="2539">
        <f t="shared" si="4"/>
        <v>0</v>
      </c>
      <c r="M55" s="2540" t="str">
        <f t="shared" si="12"/>
        <v/>
      </c>
      <c r="N55" s="2542" t="s">
        <v>1010</v>
      </c>
      <c r="O55" s="2538"/>
      <c r="P55" s="2538"/>
      <c r="Q55" s="2539">
        <f t="shared" si="5"/>
        <v>0</v>
      </c>
      <c r="R55" s="2540" t="str">
        <f t="shared" si="13"/>
        <v/>
      </c>
      <c r="T55" s="2533"/>
      <c r="U55" s="2533"/>
    </row>
    <row r="56" spans="1:21">
      <c r="A56" s="2536">
        <f t="shared" si="6"/>
        <v>51</v>
      </c>
      <c r="B56" s="2537" t="s">
        <v>1442</v>
      </c>
      <c r="C56" s="2538"/>
      <c r="D56" s="2538"/>
      <c r="E56" s="2539">
        <f>SUM(C56:D56)</f>
        <v>0</v>
      </c>
      <c r="F56" s="2540" t="str">
        <f t="shared" si="11"/>
        <v/>
      </c>
      <c r="G56" s="2538"/>
      <c r="H56" s="2539">
        <f>+E56-G56</f>
        <v>0</v>
      </c>
      <c r="I56" s="2538"/>
      <c r="J56" s="2541"/>
      <c r="K56" s="2538"/>
      <c r="L56" s="2539">
        <f>+E56-I56</f>
        <v>0</v>
      </c>
      <c r="M56" s="2540" t="str">
        <f>IF(AND(I56=0,OR(E56&gt;0,E56&lt;0)),+L56/L56,IFERROR(+L56/I56,""))</f>
        <v/>
      </c>
      <c r="N56" s="2542" t="s">
        <v>1011</v>
      </c>
      <c r="O56" s="2538"/>
      <c r="P56" s="2538"/>
      <c r="Q56" s="2539">
        <f>+O56-P56</f>
        <v>0</v>
      </c>
      <c r="R56" s="2540" t="str">
        <f>IF(AND(P56=0,OR(O56&gt;0,O56&lt;0)),+Q56/Q56,IFERROR(+Q56/P56,""))</f>
        <v/>
      </c>
      <c r="T56" s="2533"/>
      <c r="U56" s="2533"/>
    </row>
    <row r="57" spans="1:21">
      <c r="A57" s="2536">
        <f>A56+1</f>
        <v>52</v>
      </c>
      <c r="B57" s="2537" t="s">
        <v>965</v>
      </c>
      <c r="C57" s="2538"/>
      <c r="D57" s="2538"/>
      <c r="E57" s="2539">
        <f t="shared" si="7"/>
        <v>0</v>
      </c>
      <c r="F57" s="2540" t="str">
        <f t="shared" si="11"/>
        <v/>
      </c>
      <c r="G57" s="2538"/>
      <c r="H57" s="2539">
        <f t="shared" si="3"/>
        <v>0</v>
      </c>
      <c r="I57" s="2538"/>
      <c r="J57" s="2541"/>
      <c r="K57" s="2538"/>
      <c r="L57" s="2539">
        <f t="shared" si="4"/>
        <v>0</v>
      </c>
      <c r="M57" s="2540" t="str">
        <f t="shared" si="12"/>
        <v/>
      </c>
      <c r="N57" s="2537" t="s">
        <v>1351</v>
      </c>
      <c r="O57" s="2538"/>
      <c r="P57" s="2538"/>
      <c r="Q57" s="2539">
        <f>+O57-P57</f>
        <v>0</v>
      </c>
      <c r="R57" s="2540" t="str">
        <f>IF(AND(P57=0,OR(O57&gt;0,O57&lt;0)),+Q57/Q57,IFERROR(+Q57/P57,""))</f>
        <v/>
      </c>
      <c r="T57" s="2533"/>
      <c r="U57" s="2533"/>
    </row>
    <row r="58" spans="1:21">
      <c r="A58" s="2536">
        <f>A57+1</f>
        <v>53</v>
      </c>
      <c r="B58" s="2537" t="s">
        <v>966</v>
      </c>
      <c r="C58" s="2539">
        <f>SUM(C59:C62)</f>
        <v>0</v>
      </c>
      <c r="D58" s="2539">
        <f>SUM(D59:D62)</f>
        <v>0</v>
      </c>
      <c r="E58" s="2539">
        <f t="shared" si="7"/>
        <v>0</v>
      </c>
      <c r="F58" s="2540" t="str">
        <f t="shared" si="11"/>
        <v/>
      </c>
      <c r="G58" s="2539">
        <f>SUM(G59:G62)</f>
        <v>0</v>
      </c>
      <c r="H58" s="2539">
        <f t="shared" si="3"/>
        <v>0</v>
      </c>
      <c r="I58" s="2538"/>
      <c r="J58" s="2541"/>
      <c r="K58" s="2538"/>
      <c r="L58" s="2539">
        <f t="shared" si="4"/>
        <v>0</v>
      </c>
      <c r="M58" s="2540" t="str">
        <f t="shared" si="12"/>
        <v/>
      </c>
      <c r="N58" s="2537"/>
      <c r="O58" s="2538"/>
      <c r="P58" s="2538"/>
      <c r="Q58" s="2538"/>
      <c r="R58" s="2541"/>
      <c r="T58" s="2533"/>
      <c r="U58" s="2533"/>
    </row>
    <row r="59" spans="1:21">
      <c r="A59" s="2536">
        <f t="shared" si="6"/>
        <v>54</v>
      </c>
      <c r="B59" s="2537" t="s">
        <v>967</v>
      </c>
      <c r="C59" s="2538"/>
      <c r="D59" s="2538"/>
      <c r="E59" s="2539">
        <f t="shared" si="7"/>
        <v>0</v>
      </c>
      <c r="F59" s="2540" t="str">
        <f t="shared" si="11"/>
        <v/>
      </c>
      <c r="G59" s="2538"/>
      <c r="H59" s="2539">
        <f t="shared" si="3"/>
        <v>0</v>
      </c>
      <c r="I59" s="2538"/>
      <c r="J59" s="2541"/>
      <c r="K59" s="2538"/>
      <c r="L59" s="2539">
        <f t="shared" si="4"/>
        <v>0</v>
      </c>
      <c r="M59" s="2540" t="str">
        <f t="shared" si="12"/>
        <v/>
      </c>
      <c r="N59" s="2537" t="s">
        <v>1012</v>
      </c>
      <c r="O59" s="2539">
        <f>SUM(O60:O61)</f>
        <v>0</v>
      </c>
      <c r="P59" s="2539">
        <f>SUM(P60:P61)</f>
        <v>0</v>
      </c>
      <c r="Q59" s="2539">
        <f>+O59-P59</f>
        <v>0</v>
      </c>
      <c r="R59" s="2540" t="str">
        <f>IF(AND(P59=0,OR(O59&gt;0,O59&lt;0)),+Q59/Q59,IFERROR(+Q59/P59,""))</f>
        <v/>
      </c>
      <c r="T59" s="2533"/>
      <c r="U59" s="2533"/>
    </row>
    <row r="60" spans="1:21">
      <c r="A60" s="2536">
        <f t="shared" si="6"/>
        <v>55</v>
      </c>
      <c r="B60" s="2537" t="s">
        <v>1352</v>
      </c>
      <c r="C60" s="2538"/>
      <c r="D60" s="2538"/>
      <c r="E60" s="2539">
        <f t="shared" si="7"/>
        <v>0</v>
      </c>
      <c r="F60" s="2540" t="str">
        <f t="shared" si="11"/>
        <v/>
      </c>
      <c r="G60" s="2538"/>
      <c r="H60" s="2539">
        <f t="shared" si="3"/>
        <v>0</v>
      </c>
      <c r="I60" s="2538"/>
      <c r="J60" s="2541"/>
      <c r="K60" s="2538"/>
      <c r="L60" s="2539">
        <f t="shared" si="4"/>
        <v>0</v>
      </c>
      <c r="M60" s="2540" t="str">
        <f t="shared" si="12"/>
        <v/>
      </c>
      <c r="N60" s="2537" t="s">
        <v>1354</v>
      </c>
      <c r="O60" s="2538"/>
      <c r="P60" s="2538"/>
      <c r="Q60" s="2539">
        <f>+O60-P60</f>
        <v>0</v>
      </c>
      <c r="R60" s="2540" t="str">
        <f>IF(AND(P60=0,OR(O60&gt;0,O60&lt;0)),+Q60/Q60,IFERROR(+Q60/P60,""))</f>
        <v/>
      </c>
      <c r="T60" s="2533"/>
      <c r="U60" s="2533"/>
    </row>
    <row r="61" spans="1:21">
      <c r="A61" s="2536">
        <f t="shared" si="6"/>
        <v>56</v>
      </c>
      <c r="B61" s="2537" t="s">
        <v>1353</v>
      </c>
      <c r="C61" s="2538"/>
      <c r="D61" s="2538"/>
      <c r="E61" s="2539">
        <f t="shared" si="7"/>
        <v>0</v>
      </c>
      <c r="F61" s="2540" t="str">
        <f t="shared" si="11"/>
        <v/>
      </c>
      <c r="G61" s="2538"/>
      <c r="H61" s="2539">
        <f t="shared" si="3"/>
        <v>0</v>
      </c>
      <c r="I61" s="2538"/>
      <c r="J61" s="2541"/>
      <c r="K61" s="2538"/>
      <c r="L61" s="2539">
        <f t="shared" si="4"/>
        <v>0</v>
      </c>
      <c r="M61" s="2540" t="str">
        <f t="shared" si="12"/>
        <v/>
      </c>
      <c r="N61" s="2537" t="s">
        <v>1356</v>
      </c>
      <c r="O61" s="2538"/>
      <c r="P61" s="2538"/>
      <c r="Q61" s="2539">
        <f>+O61-P61</f>
        <v>0</v>
      </c>
      <c r="R61" s="2540" t="str">
        <f>IF(AND(P61=0,OR(O61&gt;0,O61&lt;0)),+Q61/Q61,IFERROR(+Q61/P61,""))</f>
        <v/>
      </c>
      <c r="T61" s="2533"/>
      <c r="U61" s="2533"/>
    </row>
    <row r="62" spans="1:21">
      <c r="A62" s="2536">
        <f t="shared" si="6"/>
        <v>57</v>
      </c>
      <c r="B62" s="2537" t="s">
        <v>1355</v>
      </c>
      <c r="C62" s="2538"/>
      <c r="D62" s="2538"/>
      <c r="E62" s="2539">
        <f t="shared" si="7"/>
        <v>0</v>
      </c>
      <c r="F62" s="2540" t="str">
        <f t="shared" si="11"/>
        <v/>
      </c>
      <c r="G62" s="2538"/>
      <c r="H62" s="2539">
        <f t="shared" si="3"/>
        <v>0</v>
      </c>
      <c r="I62" s="2538"/>
      <c r="J62" s="2541"/>
      <c r="K62" s="2538"/>
      <c r="L62" s="2539">
        <f t="shared" si="4"/>
        <v>0</v>
      </c>
      <c r="M62" s="2540" t="str">
        <f t="shared" si="12"/>
        <v/>
      </c>
      <c r="N62" s="2537"/>
      <c r="O62" s="2538"/>
      <c r="P62" s="2538"/>
      <c r="Q62" s="2538"/>
      <c r="R62" s="2541"/>
      <c r="T62" s="2533"/>
      <c r="U62" s="2533"/>
    </row>
    <row r="63" spans="1:21">
      <c r="A63" s="2536">
        <f t="shared" si="6"/>
        <v>58</v>
      </c>
      <c r="B63" s="2537" t="s">
        <v>1357</v>
      </c>
      <c r="C63" s="2539">
        <f>SUM(C64:C72)</f>
        <v>0</v>
      </c>
      <c r="D63" s="2539">
        <f>SUM(D64:D72)</f>
        <v>0</v>
      </c>
      <c r="E63" s="2539">
        <f t="shared" si="7"/>
        <v>0</v>
      </c>
      <c r="F63" s="2540" t="str">
        <f t="shared" si="11"/>
        <v/>
      </c>
      <c r="G63" s="2539">
        <f>SUM(G64:G72)</f>
        <v>0</v>
      </c>
      <c r="H63" s="2539">
        <f t="shared" si="3"/>
        <v>0</v>
      </c>
      <c r="I63" s="2538"/>
      <c r="J63" s="2541"/>
      <c r="K63" s="2538"/>
      <c r="L63" s="2539">
        <f t="shared" si="4"/>
        <v>0</v>
      </c>
      <c r="M63" s="2540" t="str">
        <f t="shared" si="12"/>
        <v/>
      </c>
      <c r="N63" s="2542" t="s">
        <v>1013</v>
      </c>
      <c r="O63" s="2539">
        <f>+O59+O49+O42+O40+O37+O36+O35+O24+O22+O21+O20+O19+O18+O16+O15+O7+O6</f>
        <v>0</v>
      </c>
      <c r="P63" s="2539">
        <f>+P59+P49+P42+P40+P37+P36+P35+P24+P22+P21+P20+P19+P18+P16+P15+P7+P6</f>
        <v>0</v>
      </c>
      <c r="Q63" s="2539">
        <f>+O63-P63</f>
        <v>0</v>
      </c>
      <c r="R63" s="2540" t="str">
        <f>IF(AND(P63=0,OR(O63&gt;0,O63&lt;0)),+Q63/Q63,IFERROR(+Q63/P63,""))</f>
        <v/>
      </c>
      <c r="T63" s="2533"/>
      <c r="U63" s="2533"/>
    </row>
    <row r="64" spans="1:21">
      <c r="A64" s="2536">
        <f t="shared" si="6"/>
        <v>59</v>
      </c>
      <c r="B64" s="2537" t="s">
        <v>968</v>
      </c>
      <c r="C64" s="2538"/>
      <c r="D64" s="2538"/>
      <c r="E64" s="2539">
        <f t="shared" si="7"/>
        <v>0</v>
      </c>
      <c r="F64" s="2540" t="str">
        <f t="shared" si="11"/>
        <v/>
      </c>
      <c r="G64" s="2538"/>
      <c r="H64" s="2539">
        <f t="shared" si="3"/>
        <v>0</v>
      </c>
      <c r="I64" s="2538"/>
      <c r="J64" s="2541"/>
      <c r="K64" s="2538"/>
      <c r="L64" s="2539">
        <f t="shared" si="4"/>
        <v>0</v>
      </c>
      <c r="M64" s="2540" t="str">
        <f t="shared" si="12"/>
        <v/>
      </c>
      <c r="N64" s="2542" t="s">
        <v>1014</v>
      </c>
      <c r="O64" s="2539">
        <f>+O63-O42+O43-O24+O25</f>
        <v>0</v>
      </c>
      <c r="P64" s="2539">
        <f>+P63-P42+P43-P24+P25</f>
        <v>0</v>
      </c>
      <c r="Q64" s="2539">
        <f>+O64-P64</f>
        <v>0</v>
      </c>
      <c r="R64" s="2540" t="str">
        <f>IF(AND(P64=0,OR(O64&gt;0,O64&lt;0)),+Q64/Q64,IFERROR(+Q64/P64,""))</f>
        <v/>
      </c>
      <c r="T64" s="2533"/>
      <c r="U64" s="2533"/>
    </row>
    <row r="65" spans="1:21">
      <c r="A65" s="2536">
        <f t="shared" si="6"/>
        <v>60</v>
      </c>
      <c r="B65" s="2542" t="s">
        <v>969</v>
      </c>
      <c r="C65" s="2538"/>
      <c r="D65" s="2538"/>
      <c r="E65" s="2539">
        <f t="shared" si="7"/>
        <v>0</v>
      </c>
      <c r="F65" s="2540" t="str">
        <f t="shared" si="11"/>
        <v/>
      </c>
      <c r="G65" s="2538"/>
      <c r="H65" s="2539">
        <f t="shared" si="3"/>
        <v>0</v>
      </c>
      <c r="I65" s="2538"/>
      <c r="J65" s="2541"/>
      <c r="K65" s="2538"/>
      <c r="L65" s="2539">
        <f t="shared" si="4"/>
        <v>0</v>
      </c>
      <c r="M65" s="2540" t="str">
        <f t="shared" si="12"/>
        <v/>
      </c>
      <c r="N65" s="2537"/>
      <c r="O65" s="2538"/>
      <c r="P65" s="2538"/>
      <c r="Q65" s="2538"/>
      <c r="R65" s="2541"/>
      <c r="T65" s="2533"/>
      <c r="U65" s="2533"/>
    </row>
    <row r="66" spans="1:21">
      <c r="A66" s="2536">
        <f t="shared" si="6"/>
        <v>61</v>
      </c>
      <c r="B66" s="2537" t="s">
        <v>1358</v>
      </c>
      <c r="C66" s="2538"/>
      <c r="D66" s="2538"/>
      <c r="E66" s="2539">
        <f t="shared" si="7"/>
        <v>0</v>
      </c>
      <c r="F66" s="2540" t="str">
        <f t="shared" si="11"/>
        <v/>
      </c>
      <c r="G66" s="2538"/>
      <c r="H66" s="2539">
        <f t="shared" si="3"/>
        <v>0</v>
      </c>
      <c r="I66" s="2538"/>
      <c r="J66" s="2541"/>
      <c r="K66" s="2538"/>
      <c r="L66" s="2539">
        <f t="shared" si="4"/>
        <v>0</v>
      </c>
      <c r="M66" s="2540" t="str">
        <f t="shared" si="12"/>
        <v/>
      </c>
      <c r="N66" s="2542" t="s">
        <v>1015</v>
      </c>
      <c r="O66" s="2539">
        <f>SUM(O67:O70)</f>
        <v>0</v>
      </c>
      <c r="P66" s="2539">
        <f>SUM(P67:P70)</f>
        <v>0</v>
      </c>
      <c r="Q66" s="2539">
        <f>+O66-P66</f>
        <v>0</v>
      </c>
      <c r="R66" s="2540" t="str">
        <f>IF(AND(P66=0,OR(O66&gt;0,O66&lt;0)),+Q66/Q66,IFERROR(+Q66/P66,""))</f>
        <v/>
      </c>
      <c r="T66" s="2533"/>
      <c r="U66" s="2533"/>
    </row>
    <row r="67" spans="1:21">
      <c r="A67" s="2536">
        <f t="shared" si="6"/>
        <v>62</v>
      </c>
      <c r="B67" s="2542" t="s">
        <v>970</v>
      </c>
      <c r="C67" s="2538"/>
      <c r="D67" s="2538"/>
      <c r="E67" s="2539">
        <f t="shared" si="7"/>
        <v>0</v>
      </c>
      <c r="F67" s="2540" t="str">
        <f t="shared" si="11"/>
        <v/>
      </c>
      <c r="G67" s="2538"/>
      <c r="H67" s="2539">
        <f t="shared" si="3"/>
        <v>0</v>
      </c>
      <c r="I67" s="2538"/>
      <c r="J67" s="2541"/>
      <c r="K67" s="2538"/>
      <c r="L67" s="2539">
        <f t="shared" si="4"/>
        <v>0</v>
      </c>
      <c r="M67" s="2540" t="str">
        <f t="shared" si="12"/>
        <v/>
      </c>
      <c r="N67" s="2542" t="s">
        <v>1016</v>
      </c>
      <c r="O67" s="2538"/>
      <c r="P67" s="2538"/>
      <c r="Q67" s="2539">
        <f>+O67-P67</f>
        <v>0</v>
      </c>
      <c r="R67" s="2540" t="str">
        <f>IF(AND(P67=0,OR(O67&gt;0,O67&lt;0)),+Q67/Q67,IFERROR(+Q67/P67,""))</f>
        <v/>
      </c>
      <c r="T67" s="2533"/>
      <c r="U67" s="2533"/>
    </row>
    <row r="68" spans="1:21">
      <c r="A68" s="2536">
        <f t="shared" si="6"/>
        <v>63</v>
      </c>
      <c r="B68" s="2537" t="s">
        <v>1359</v>
      </c>
      <c r="C68" s="2538"/>
      <c r="D68" s="2538"/>
      <c r="E68" s="2539">
        <f t="shared" si="7"/>
        <v>0</v>
      </c>
      <c r="F68" s="2540" t="str">
        <f t="shared" si="11"/>
        <v/>
      </c>
      <c r="G68" s="2538"/>
      <c r="H68" s="2539">
        <f t="shared" si="3"/>
        <v>0</v>
      </c>
      <c r="I68" s="2538"/>
      <c r="J68" s="2541"/>
      <c r="K68" s="2538"/>
      <c r="L68" s="2539">
        <f t="shared" si="4"/>
        <v>0</v>
      </c>
      <c r="M68" s="2540" t="str">
        <f t="shared" si="12"/>
        <v/>
      </c>
      <c r="N68" s="2542" t="s">
        <v>1017</v>
      </c>
      <c r="O68" s="2538"/>
      <c r="P68" s="2538"/>
      <c r="Q68" s="2539">
        <f>+O68-P68</f>
        <v>0</v>
      </c>
      <c r="R68" s="2540" t="str">
        <f>IF(AND(P68=0,OR(O68&gt;0,O68&lt;0)),+Q68/Q68,IFERROR(+Q68/P68,""))</f>
        <v/>
      </c>
      <c r="T68" s="2533"/>
      <c r="U68" s="2533"/>
    </row>
    <row r="69" spans="1:21">
      <c r="A69" s="2536">
        <f t="shared" si="6"/>
        <v>64</v>
      </c>
      <c r="B69" s="2537" t="s">
        <v>1360</v>
      </c>
      <c r="C69" s="2538"/>
      <c r="D69" s="2538"/>
      <c r="E69" s="2539">
        <f t="shared" si="7"/>
        <v>0</v>
      </c>
      <c r="F69" s="2540" t="str">
        <f t="shared" si="11"/>
        <v/>
      </c>
      <c r="G69" s="2538"/>
      <c r="H69" s="2539">
        <f t="shared" si="3"/>
        <v>0</v>
      </c>
      <c r="I69" s="2538"/>
      <c r="J69" s="2541"/>
      <c r="K69" s="2538"/>
      <c r="L69" s="2539">
        <f t="shared" si="4"/>
        <v>0</v>
      </c>
      <c r="M69" s="2540" t="str">
        <f t="shared" si="12"/>
        <v/>
      </c>
      <c r="N69" s="2542" t="s">
        <v>1361</v>
      </c>
      <c r="O69" s="2538"/>
      <c r="P69" s="2538"/>
      <c r="Q69" s="2539">
        <f>+O69-P69</f>
        <v>0</v>
      </c>
      <c r="R69" s="2540" t="str">
        <f>IF(AND(P69=0,OR(O69&gt;0,O69&lt;0)),+Q69/Q69,IFERROR(+Q69/P69,""))</f>
        <v/>
      </c>
      <c r="T69" s="2533"/>
      <c r="U69" s="2533"/>
    </row>
    <row r="70" spans="1:21">
      <c r="A70" s="2536">
        <f t="shared" si="6"/>
        <v>65</v>
      </c>
      <c r="B70" s="2537" t="s">
        <v>971</v>
      </c>
      <c r="C70" s="2538"/>
      <c r="D70" s="2538"/>
      <c r="E70" s="2539">
        <f t="shared" si="7"/>
        <v>0</v>
      </c>
      <c r="F70" s="2540" t="str">
        <f t="shared" si="11"/>
        <v/>
      </c>
      <c r="G70" s="2538"/>
      <c r="H70" s="2539">
        <f t="shared" si="3"/>
        <v>0</v>
      </c>
      <c r="I70" s="2538"/>
      <c r="J70" s="2541"/>
      <c r="K70" s="2538"/>
      <c r="L70" s="2539">
        <f t="shared" si="4"/>
        <v>0</v>
      </c>
      <c r="M70" s="2540" t="str">
        <f t="shared" si="12"/>
        <v/>
      </c>
      <c r="N70" s="2542" t="s">
        <v>1018</v>
      </c>
      <c r="O70" s="2538"/>
      <c r="P70" s="2538"/>
      <c r="Q70" s="2539">
        <f>+O70-P70</f>
        <v>0</v>
      </c>
      <c r="R70" s="2540" t="str">
        <f>IF(AND(P70=0,OR(O70&gt;0,O70&lt;0)),+Q70/Q70,IFERROR(+Q70/P70,""))</f>
        <v/>
      </c>
      <c r="T70" s="2533"/>
      <c r="U70" s="2533"/>
    </row>
    <row r="71" spans="1:21">
      <c r="A71" s="2536">
        <f t="shared" si="6"/>
        <v>66</v>
      </c>
      <c r="B71" s="2537" t="s">
        <v>972</v>
      </c>
      <c r="C71" s="2538"/>
      <c r="D71" s="2538"/>
      <c r="E71" s="2539">
        <f t="shared" si="7"/>
        <v>0</v>
      </c>
      <c r="F71" s="2540" t="str">
        <f t="shared" si="11"/>
        <v/>
      </c>
      <c r="G71" s="2538"/>
      <c r="H71" s="2539">
        <f t="shared" si="3"/>
        <v>0</v>
      </c>
      <c r="I71" s="2538"/>
      <c r="J71" s="2541"/>
      <c r="K71" s="2538"/>
      <c r="L71" s="2539">
        <f t="shared" si="4"/>
        <v>0</v>
      </c>
      <c r="M71" s="2540" t="str">
        <f t="shared" si="12"/>
        <v/>
      </c>
      <c r="N71" s="2542"/>
      <c r="O71" s="2538"/>
      <c r="P71" s="2538"/>
      <c r="Q71" s="2538"/>
      <c r="R71" s="2541"/>
      <c r="T71" s="2533"/>
      <c r="U71" s="2533"/>
    </row>
    <row r="72" spans="1:21">
      <c r="A72" s="2536">
        <f t="shared" si="6"/>
        <v>67</v>
      </c>
      <c r="B72" s="2537" t="s">
        <v>973</v>
      </c>
      <c r="C72" s="2538"/>
      <c r="D72" s="2538"/>
      <c r="E72" s="2539">
        <f t="shared" si="7"/>
        <v>0</v>
      </c>
      <c r="F72" s="2540" t="str">
        <f t="shared" si="11"/>
        <v/>
      </c>
      <c r="G72" s="2538"/>
      <c r="H72" s="2539">
        <f t="shared" si="3"/>
        <v>0</v>
      </c>
      <c r="I72" s="2538"/>
      <c r="J72" s="2541"/>
      <c r="K72" s="2538"/>
      <c r="L72" s="2539">
        <f t="shared" si="4"/>
        <v>0</v>
      </c>
      <c r="M72" s="2540" t="str">
        <f t="shared" si="12"/>
        <v/>
      </c>
      <c r="N72" s="2542" t="s">
        <v>1362</v>
      </c>
      <c r="O72" s="2539">
        <f>SUM(O73:O78)</f>
        <v>0</v>
      </c>
      <c r="P72" s="2539">
        <f>SUM(P73:P78)</f>
        <v>0</v>
      </c>
      <c r="Q72" s="2539">
        <f t="shared" ref="Q72:Q78" si="14">+O72-P72</f>
        <v>0</v>
      </c>
      <c r="R72" s="2540" t="str">
        <f t="shared" ref="R72:R78" si="15">IF(AND(P72=0,OR(O72&gt;0,O72&lt;0)),+Q72/Q72,IFERROR(+Q72/P72,""))</f>
        <v/>
      </c>
      <c r="T72" s="2533"/>
      <c r="U72" s="2533"/>
    </row>
    <row r="73" spans="1:21">
      <c r="A73" s="2536">
        <f t="shared" ref="A73:A104" si="16">A72+1</f>
        <v>68</v>
      </c>
      <c r="B73" s="2537" t="s">
        <v>974</v>
      </c>
      <c r="C73" s="2539">
        <f>SUM(C74:C80)</f>
        <v>0</v>
      </c>
      <c r="D73" s="2539">
        <f>SUM(D74:D80)</f>
        <v>0</v>
      </c>
      <c r="E73" s="2539">
        <f t="shared" si="7"/>
        <v>0</v>
      </c>
      <c r="F73" s="2540" t="str">
        <f t="shared" si="11"/>
        <v/>
      </c>
      <c r="G73" s="2539">
        <f>SUM(G74:G80)</f>
        <v>0</v>
      </c>
      <c r="H73" s="2539">
        <f t="shared" ref="H73:H100" si="17">+E73-G73</f>
        <v>0</v>
      </c>
      <c r="I73" s="2538"/>
      <c r="J73" s="2541"/>
      <c r="K73" s="2538"/>
      <c r="L73" s="2539">
        <f t="shared" ref="L73:L100" si="18">+E73-I73</f>
        <v>0</v>
      </c>
      <c r="M73" s="2540" t="str">
        <f t="shared" si="12"/>
        <v/>
      </c>
      <c r="N73" s="2542" t="s">
        <v>1364</v>
      </c>
      <c r="O73" s="2538"/>
      <c r="P73" s="2538"/>
      <c r="Q73" s="2539">
        <f t="shared" si="14"/>
        <v>0</v>
      </c>
      <c r="R73" s="2540" t="str">
        <f t="shared" si="15"/>
        <v/>
      </c>
      <c r="T73" s="2533"/>
      <c r="U73" s="2533"/>
    </row>
    <row r="74" spans="1:21">
      <c r="A74" s="2536">
        <f t="shared" si="16"/>
        <v>69</v>
      </c>
      <c r="B74" s="2537" t="s">
        <v>1363</v>
      </c>
      <c r="C74" s="2538"/>
      <c r="D74" s="2538"/>
      <c r="E74" s="2539">
        <f t="shared" ref="E74:E100" si="19">SUM(C74:D74)</f>
        <v>0</v>
      </c>
      <c r="F74" s="2540" t="str">
        <f t="shared" si="11"/>
        <v/>
      </c>
      <c r="G74" s="2538"/>
      <c r="H74" s="2539">
        <f t="shared" si="17"/>
        <v>0</v>
      </c>
      <c r="I74" s="2538"/>
      <c r="J74" s="2541"/>
      <c r="K74" s="2538"/>
      <c r="L74" s="2539">
        <f t="shared" si="18"/>
        <v>0</v>
      </c>
      <c r="M74" s="2540" t="str">
        <f t="shared" si="12"/>
        <v/>
      </c>
      <c r="N74" s="2542" t="s">
        <v>1366</v>
      </c>
      <c r="O74" s="2538"/>
      <c r="P74" s="2538"/>
      <c r="Q74" s="2539">
        <f t="shared" si="14"/>
        <v>0</v>
      </c>
      <c r="R74" s="2540" t="str">
        <f t="shared" si="15"/>
        <v/>
      </c>
      <c r="T74" s="2533"/>
      <c r="U74" s="2533"/>
    </row>
    <row r="75" spans="1:21">
      <c r="A75" s="2536">
        <f t="shared" si="16"/>
        <v>70</v>
      </c>
      <c r="B75" s="2537" t="s">
        <v>1365</v>
      </c>
      <c r="C75" s="2538"/>
      <c r="D75" s="2538"/>
      <c r="E75" s="2539">
        <f t="shared" si="19"/>
        <v>0</v>
      </c>
      <c r="F75" s="2540" t="str">
        <f t="shared" si="11"/>
        <v/>
      </c>
      <c r="G75" s="2538"/>
      <c r="H75" s="2539">
        <f t="shared" si="17"/>
        <v>0</v>
      </c>
      <c r="I75" s="2538"/>
      <c r="J75" s="2541"/>
      <c r="K75" s="2538"/>
      <c r="L75" s="2539">
        <f t="shared" si="18"/>
        <v>0</v>
      </c>
      <c r="M75" s="2540" t="str">
        <f t="shared" si="12"/>
        <v/>
      </c>
      <c r="N75" s="2542" t="s">
        <v>1368</v>
      </c>
      <c r="O75" s="2538"/>
      <c r="P75" s="2538"/>
      <c r="Q75" s="2539">
        <f t="shared" si="14"/>
        <v>0</v>
      </c>
      <c r="R75" s="2540" t="str">
        <f t="shared" si="15"/>
        <v/>
      </c>
      <c r="T75" s="2533"/>
      <c r="U75" s="2533"/>
    </row>
    <row r="76" spans="1:21">
      <c r="A76" s="2547" t="s">
        <v>1443</v>
      </c>
      <c r="B76" s="2537" t="s">
        <v>1367</v>
      </c>
      <c r="C76" s="2538"/>
      <c r="D76" s="2538"/>
      <c r="E76" s="2539">
        <f t="shared" si="19"/>
        <v>0</v>
      </c>
      <c r="F76" s="2540" t="str">
        <f t="shared" si="11"/>
        <v/>
      </c>
      <c r="G76" s="2538"/>
      <c r="H76" s="2539">
        <f t="shared" si="17"/>
        <v>0</v>
      </c>
      <c r="I76" s="2538"/>
      <c r="J76" s="2541"/>
      <c r="K76" s="2538"/>
      <c r="L76" s="2539">
        <f t="shared" si="18"/>
        <v>0</v>
      </c>
      <c r="M76" s="2540" t="str">
        <f t="shared" si="12"/>
        <v/>
      </c>
      <c r="N76" s="2542" t="s">
        <v>1370</v>
      </c>
      <c r="O76" s="2538"/>
      <c r="P76" s="2538"/>
      <c r="Q76" s="2539">
        <f t="shared" si="14"/>
        <v>0</v>
      </c>
      <c r="R76" s="2540" t="str">
        <f t="shared" si="15"/>
        <v/>
      </c>
      <c r="T76" s="2533"/>
      <c r="U76" s="2533"/>
    </row>
    <row r="77" spans="1:21">
      <c r="A77" s="2536">
        <f>A75+1</f>
        <v>71</v>
      </c>
      <c r="B77" s="2537" t="s">
        <v>1369</v>
      </c>
      <c r="C77" s="2538"/>
      <c r="D77" s="2538"/>
      <c r="E77" s="2539">
        <f t="shared" si="19"/>
        <v>0</v>
      </c>
      <c r="F77" s="2540" t="str">
        <f t="shared" si="11"/>
        <v/>
      </c>
      <c r="G77" s="2538"/>
      <c r="H77" s="2539">
        <f t="shared" si="17"/>
        <v>0</v>
      </c>
      <c r="I77" s="2538"/>
      <c r="J77" s="2541"/>
      <c r="K77" s="2538"/>
      <c r="L77" s="2539">
        <f t="shared" si="18"/>
        <v>0</v>
      </c>
      <c r="M77" s="2540" t="str">
        <f t="shared" si="12"/>
        <v/>
      </c>
      <c r="N77" s="2542" t="s">
        <v>1372</v>
      </c>
      <c r="O77" s="2538"/>
      <c r="P77" s="2538"/>
      <c r="Q77" s="2539">
        <f t="shared" si="14"/>
        <v>0</v>
      </c>
      <c r="R77" s="2540" t="str">
        <f t="shared" si="15"/>
        <v/>
      </c>
      <c r="T77" s="2533"/>
      <c r="U77" s="2533"/>
    </row>
    <row r="78" spans="1:21">
      <c r="A78" s="2536">
        <f t="shared" si="16"/>
        <v>72</v>
      </c>
      <c r="B78" s="2537" t="s">
        <v>1371</v>
      </c>
      <c r="C78" s="2538"/>
      <c r="D78" s="2538"/>
      <c r="E78" s="2539">
        <f t="shared" si="19"/>
        <v>0</v>
      </c>
      <c r="F78" s="2540" t="str">
        <f t="shared" si="11"/>
        <v/>
      </c>
      <c r="G78" s="2538"/>
      <c r="H78" s="2539">
        <f t="shared" si="17"/>
        <v>0</v>
      </c>
      <c r="I78" s="2538"/>
      <c r="J78" s="2541"/>
      <c r="K78" s="2538"/>
      <c r="L78" s="2539">
        <f t="shared" si="18"/>
        <v>0</v>
      </c>
      <c r="M78" s="2540" t="str">
        <f t="shared" si="12"/>
        <v/>
      </c>
      <c r="N78" s="2542" t="s">
        <v>1373</v>
      </c>
      <c r="O78" s="2538"/>
      <c r="P78" s="2538"/>
      <c r="Q78" s="2539">
        <f t="shared" si="14"/>
        <v>0</v>
      </c>
      <c r="R78" s="2540" t="str">
        <f t="shared" si="15"/>
        <v/>
      </c>
      <c r="T78" s="2533"/>
      <c r="U78" s="2533"/>
    </row>
    <row r="79" spans="1:21">
      <c r="A79" s="2536">
        <f t="shared" si="16"/>
        <v>73</v>
      </c>
      <c r="B79" s="2537" t="s">
        <v>975</v>
      </c>
      <c r="C79" s="2538"/>
      <c r="D79" s="2538"/>
      <c r="E79" s="2539">
        <f t="shared" si="19"/>
        <v>0</v>
      </c>
      <c r="F79" s="2540" t="str">
        <f t="shared" si="11"/>
        <v/>
      </c>
      <c r="G79" s="2538"/>
      <c r="H79" s="2539">
        <f t="shared" si="17"/>
        <v>0</v>
      </c>
      <c r="I79" s="2538"/>
      <c r="J79" s="2541"/>
      <c r="K79" s="2538"/>
      <c r="L79" s="2539">
        <f t="shared" si="18"/>
        <v>0</v>
      </c>
      <c r="M79" s="2540" t="str">
        <f t="shared" si="12"/>
        <v/>
      </c>
      <c r="O79" s="2538"/>
      <c r="P79" s="2538"/>
      <c r="Q79" s="2538"/>
      <c r="R79" s="2541"/>
      <c r="T79" s="2533"/>
      <c r="U79" s="2533"/>
    </row>
    <row r="80" spans="1:21">
      <c r="A80" s="2536">
        <f t="shared" si="16"/>
        <v>74</v>
      </c>
      <c r="B80" s="2537" t="s">
        <v>976</v>
      </c>
      <c r="C80" s="2538"/>
      <c r="D80" s="2538"/>
      <c r="E80" s="2539">
        <f t="shared" si="19"/>
        <v>0</v>
      </c>
      <c r="F80" s="2540" t="str">
        <f t="shared" si="11"/>
        <v/>
      </c>
      <c r="G80" s="2538"/>
      <c r="H80" s="2539">
        <f t="shared" si="17"/>
        <v>0</v>
      </c>
      <c r="I80" s="2538"/>
      <c r="J80" s="2541"/>
      <c r="K80" s="2538"/>
      <c r="L80" s="2539">
        <f t="shared" si="18"/>
        <v>0</v>
      </c>
      <c r="M80" s="2540" t="str">
        <f t="shared" si="12"/>
        <v/>
      </c>
      <c r="O80" s="2538"/>
      <c r="P80" s="2538"/>
      <c r="Q80" s="2538"/>
      <c r="R80" s="2541"/>
      <c r="T80" s="2533"/>
      <c r="U80" s="2533"/>
    </row>
    <row r="81" spans="1:21">
      <c r="A81" s="2536">
        <f t="shared" si="16"/>
        <v>75</v>
      </c>
      <c r="B81" s="2537" t="s">
        <v>1374</v>
      </c>
      <c r="C81" s="2539">
        <f>SUM(C82:C85)</f>
        <v>0</v>
      </c>
      <c r="D81" s="2539">
        <f>SUM(D82:D85)</f>
        <v>0</v>
      </c>
      <c r="E81" s="2539">
        <f t="shared" si="19"/>
        <v>0</v>
      </c>
      <c r="F81" s="2540" t="str">
        <f t="shared" ref="F81:F100" si="20">IF(C81=0,"",IFERROR(+E81/$E$104,""))</f>
        <v/>
      </c>
      <c r="G81" s="2539">
        <f>SUM(G82:G85)</f>
        <v>0</v>
      </c>
      <c r="H81" s="2539">
        <f t="shared" si="17"/>
        <v>0</v>
      </c>
      <c r="I81" s="2538"/>
      <c r="J81" s="2541"/>
      <c r="K81" s="2538"/>
      <c r="L81" s="2539">
        <f t="shared" si="18"/>
        <v>0</v>
      </c>
      <c r="M81" s="2540" t="str">
        <f t="shared" si="12"/>
        <v/>
      </c>
      <c r="N81" s="2542" t="s">
        <v>290</v>
      </c>
      <c r="O81" s="2539">
        <f>SUM(O82:O84)</f>
        <v>0</v>
      </c>
      <c r="P81" s="2539">
        <f>SUM(P82:P84)</f>
        <v>0</v>
      </c>
      <c r="Q81" s="2539">
        <f t="shared" ref="Q81:Q104" si="21">+O81-P81</f>
        <v>0</v>
      </c>
      <c r="R81" s="2540" t="str">
        <f>IF(AND(P81=0,OR(O81&gt;0,O81&lt;0)),+Q81/Q81,IFERROR(+Q81/P81,""))</f>
        <v/>
      </c>
      <c r="T81" s="2533"/>
      <c r="U81" s="2533"/>
    </row>
    <row r="82" spans="1:21">
      <c r="A82" s="2536">
        <f t="shared" si="16"/>
        <v>76</v>
      </c>
      <c r="B82" s="2537" t="s">
        <v>977</v>
      </c>
      <c r="C82" s="2538"/>
      <c r="D82" s="2538"/>
      <c r="E82" s="2539">
        <f t="shared" si="19"/>
        <v>0</v>
      </c>
      <c r="F82" s="2540" t="str">
        <f t="shared" si="20"/>
        <v/>
      </c>
      <c r="G82" s="2538"/>
      <c r="H82" s="2539">
        <f t="shared" si="17"/>
        <v>0</v>
      </c>
      <c r="I82" s="2538"/>
      <c r="J82" s="2541"/>
      <c r="K82" s="2538"/>
      <c r="L82" s="2539">
        <f t="shared" si="18"/>
        <v>0</v>
      </c>
      <c r="M82" s="2540" t="str">
        <f t="shared" si="12"/>
        <v/>
      </c>
      <c r="N82" s="2542" t="s">
        <v>291</v>
      </c>
      <c r="O82" s="2538"/>
      <c r="P82" s="2538"/>
      <c r="Q82" s="2539">
        <f t="shared" si="21"/>
        <v>0</v>
      </c>
      <c r="R82" s="2540" t="str">
        <f>IF(AND(P82=0,OR(O82&gt;0,O82&lt;0)),+Q82/Q82,IFERROR(+Q82/P82,""))</f>
        <v/>
      </c>
      <c r="T82" s="2533"/>
      <c r="U82" s="2533"/>
    </row>
    <row r="83" spans="1:21">
      <c r="A83" s="2536">
        <f t="shared" si="16"/>
        <v>77</v>
      </c>
      <c r="B83" s="2537" t="s">
        <v>1375</v>
      </c>
      <c r="C83" s="2538"/>
      <c r="D83" s="2538"/>
      <c r="E83" s="2539">
        <f t="shared" si="19"/>
        <v>0</v>
      </c>
      <c r="F83" s="2540" t="str">
        <f t="shared" si="20"/>
        <v/>
      </c>
      <c r="G83" s="2538"/>
      <c r="H83" s="2539">
        <f t="shared" si="17"/>
        <v>0</v>
      </c>
      <c r="I83" s="2538"/>
      <c r="J83" s="2541"/>
      <c r="K83" s="2538"/>
      <c r="L83" s="2539">
        <f t="shared" si="18"/>
        <v>0</v>
      </c>
      <c r="M83" s="2540" t="str">
        <f t="shared" si="12"/>
        <v/>
      </c>
      <c r="N83" s="2542" t="s">
        <v>292</v>
      </c>
      <c r="O83" s="2538"/>
      <c r="P83" s="2538"/>
      <c r="Q83" s="2539">
        <f t="shared" si="21"/>
        <v>0</v>
      </c>
      <c r="R83" s="2540" t="str">
        <f>IF(AND(P83=0,OR(O83&gt;0,O83&lt;0)),+Q83/Q83,IFERROR(+Q83/P83,""))</f>
        <v/>
      </c>
      <c r="T83" s="2533"/>
      <c r="U83" s="2533"/>
    </row>
    <row r="84" spans="1:21">
      <c r="A84" s="2536">
        <f t="shared" si="16"/>
        <v>78</v>
      </c>
      <c r="B84" s="2537" t="s">
        <v>1376</v>
      </c>
      <c r="C84" s="2538"/>
      <c r="D84" s="2538"/>
      <c r="E84" s="2539">
        <f t="shared" si="19"/>
        <v>0</v>
      </c>
      <c r="F84" s="2540" t="str">
        <f t="shared" si="20"/>
        <v/>
      </c>
      <c r="G84" s="2538"/>
      <c r="H84" s="2539">
        <f t="shared" si="17"/>
        <v>0</v>
      </c>
      <c r="I84" s="2538"/>
      <c r="J84" s="2541"/>
      <c r="K84" s="2538"/>
      <c r="L84" s="2539">
        <f t="shared" si="18"/>
        <v>0</v>
      </c>
      <c r="M84" s="2540" t="str">
        <f t="shared" si="12"/>
        <v/>
      </c>
      <c r="N84" s="2542" t="s">
        <v>1377</v>
      </c>
      <c r="O84" s="2538"/>
      <c r="P84" s="2538"/>
      <c r="Q84" s="2539">
        <f t="shared" si="21"/>
        <v>0</v>
      </c>
      <c r="R84" s="2540" t="str">
        <f>IF(AND(P84=0,OR(O84&gt;0,O84&lt;0)),+Q84/Q84,IFERROR(+Q84/P84,""))</f>
        <v/>
      </c>
      <c r="T84" s="2533"/>
      <c r="U84" s="2533"/>
    </row>
    <row r="85" spans="1:21">
      <c r="A85" s="2536">
        <f t="shared" si="16"/>
        <v>79</v>
      </c>
      <c r="B85" s="2537" t="s">
        <v>1378</v>
      </c>
      <c r="C85" s="2538"/>
      <c r="D85" s="2538"/>
      <c r="E85" s="2539">
        <f t="shared" si="19"/>
        <v>0</v>
      </c>
      <c r="F85" s="2540" t="str">
        <f t="shared" si="20"/>
        <v/>
      </c>
      <c r="G85" s="2538"/>
      <c r="H85" s="2539">
        <f t="shared" si="17"/>
        <v>0</v>
      </c>
      <c r="I85" s="2538"/>
      <c r="J85" s="2541"/>
      <c r="K85" s="2538"/>
      <c r="L85" s="2539">
        <f t="shared" si="18"/>
        <v>0</v>
      </c>
      <c r="M85" s="2540" t="str">
        <f t="shared" si="12"/>
        <v/>
      </c>
      <c r="N85" s="2537"/>
      <c r="O85" s="2538"/>
      <c r="P85" s="2538"/>
      <c r="Q85" s="2538"/>
      <c r="R85" s="2541"/>
      <c r="T85" s="2533"/>
      <c r="U85" s="2533"/>
    </row>
    <row r="86" spans="1:21">
      <c r="A86" s="2536">
        <f t="shared" si="16"/>
        <v>80</v>
      </c>
      <c r="B86" s="2537" t="s">
        <v>1379</v>
      </c>
      <c r="C86" s="2538"/>
      <c r="D86" s="2538"/>
      <c r="E86" s="2539">
        <f t="shared" si="19"/>
        <v>0</v>
      </c>
      <c r="F86" s="2540" t="str">
        <f t="shared" si="20"/>
        <v/>
      </c>
      <c r="G86" s="2538"/>
      <c r="H86" s="2539">
        <f t="shared" si="17"/>
        <v>0</v>
      </c>
      <c r="I86" s="2538"/>
      <c r="J86" s="2541"/>
      <c r="K86" s="2538"/>
      <c r="L86" s="2539">
        <f t="shared" si="18"/>
        <v>0</v>
      </c>
      <c r="M86" s="2540" t="str">
        <f t="shared" si="12"/>
        <v/>
      </c>
      <c r="N86" s="2543" t="s">
        <v>1380</v>
      </c>
      <c r="O86" s="2539">
        <f>SUM(O87:O95)</f>
        <v>0</v>
      </c>
      <c r="P86" s="2539">
        <f>SUM(P87:P95)</f>
        <v>0</v>
      </c>
      <c r="Q86" s="2539">
        <f t="shared" si="21"/>
        <v>0</v>
      </c>
      <c r="R86" s="2540" t="str">
        <f t="shared" ref="R86:R101" si="22">IF(AND(P86=0,OR(O86&gt;0,O86&lt;0)),+Q86/Q86,IFERROR(+Q86/P86,""))</f>
        <v/>
      </c>
      <c r="T86" s="2533"/>
      <c r="U86" s="2533"/>
    </row>
    <row r="87" spans="1:21">
      <c r="A87" s="2536">
        <f t="shared" si="16"/>
        <v>81</v>
      </c>
      <c r="B87" s="2537" t="s">
        <v>1381</v>
      </c>
      <c r="C87" s="2539">
        <f>SUM(C88:C97)</f>
        <v>0</v>
      </c>
      <c r="D87" s="2539">
        <f>SUM(D88:D97)</f>
        <v>0</v>
      </c>
      <c r="E87" s="2539">
        <f t="shared" si="19"/>
        <v>0</v>
      </c>
      <c r="F87" s="2540" t="str">
        <f t="shared" si="20"/>
        <v/>
      </c>
      <c r="G87" s="2539">
        <f>SUM(G88:G97)</f>
        <v>0</v>
      </c>
      <c r="H87" s="2539">
        <f t="shared" si="17"/>
        <v>0</v>
      </c>
      <c r="I87" s="2538"/>
      <c r="J87" s="2541"/>
      <c r="K87" s="2538"/>
      <c r="L87" s="2539">
        <f t="shared" si="18"/>
        <v>0</v>
      </c>
      <c r="M87" s="2540" t="str">
        <f t="shared" si="12"/>
        <v/>
      </c>
      <c r="N87" s="2543" t="s">
        <v>1382</v>
      </c>
      <c r="O87" s="2538"/>
      <c r="P87" s="2538"/>
      <c r="Q87" s="2539">
        <f t="shared" si="21"/>
        <v>0</v>
      </c>
      <c r="R87" s="2540" t="str">
        <f t="shared" si="22"/>
        <v/>
      </c>
      <c r="T87" s="2533"/>
      <c r="U87" s="2533"/>
    </row>
    <row r="88" spans="1:21">
      <c r="A88" s="2536">
        <f t="shared" si="16"/>
        <v>82</v>
      </c>
      <c r="B88" s="2537" t="s">
        <v>978</v>
      </c>
      <c r="C88" s="2538"/>
      <c r="D88" s="2538"/>
      <c r="E88" s="2539">
        <f t="shared" si="19"/>
        <v>0</v>
      </c>
      <c r="F88" s="2540" t="str">
        <f t="shared" si="20"/>
        <v/>
      </c>
      <c r="G88" s="2538"/>
      <c r="H88" s="2539">
        <f t="shared" si="17"/>
        <v>0</v>
      </c>
      <c r="I88" s="2538"/>
      <c r="J88" s="2541"/>
      <c r="K88" s="2538"/>
      <c r="L88" s="2539">
        <f t="shared" si="18"/>
        <v>0</v>
      </c>
      <c r="M88" s="2540" t="str">
        <f t="shared" si="12"/>
        <v/>
      </c>
      <c r="N88" s="2542" t="s">
        <v>1383</v>
      </c>
      <c r="O88" s="2538"/>
      <c r="P88" s="2538"/>
      <c r="Q88" s="2539">
        <f t="shared" si="21"/>
        <v>0</v>
      </c>
      <c r="R88" s="2540" t="str">
        <f t="shared" si="22"/>
        <v/>
      </c>
      <c r="T88" s="2533"/>
      <c r="U88" s="2533"/>
    </row>
    <row r="89" spans="1:21">
      <c r="A89" s="2536">
        <f t="shared" si="16"/>
        <v>83</v>
      </c>
      <c r="B89" s="2537" t="s">
        <v>979</v>
      </c>
      <c r="C89" s="2538"/>
      <c r="D89" s="2538"/>
      <c r="E89" s="2539">
        <f t="shared" si="19"/>
        <v>0</v>
      </c>
      <c r="F89" s="2540" t="str">
        <f t="shared" si="20"/>
        <v/>
      </c>
      <c r="G89" s="2538"/>
      <c r="H89" s="2539">
        <f t="shared" si="17"/>
        <v>0</v>
      </c>
      <c r="I89" s="2538"/>
      <c r="J89" s="2541"/>
      <c r="K89" s="2538"/>
      <c r="L89" s="2539">
        <f t="shared" si="18"/>
        <v>0</v>
      </c>
      <c r="M89" s="2540" t="str">
        <f t="shared" si="12"/>
        <v/>
      </c>
      <c r="N89" s="2542" t="s">
        <v>1384</v>
      </c>
      <c r="O89" s="2538"/>
      <c r="P89" s="2538"/>
      <c r="Q89" s="2539">
        <f t="shared" si="21"/>
        <v>0</v>
      </c>
      <c r="R89" s="2540" t="str">
        <f t="shared" si="22"/>
        <v/>
      </c>
      <c r="T89" s="2533"/>
      <c r="U89" s="2533"/>
    </row>
    <row r="90" spans="1:21" ht="14.25" customHeight="1">
      <c r="A90" s="2536">
        <f t="shared" si="16"/>
        <v>84</v>
      </c>
      <c r="B90" s="2537" t="s">
        <v>980</v>
      </c>
      <c r="C90" s="2538"/>
      <c r="D90" s="2538"/>
      <c r="E90" s="2539">
        <f t="shared" si="19"/>
        <v>0</v>
      </c>
      <c r="F90" s="2540" t="str">
        <f t="shared" si="20"/>
        <v/>
      </c>
      <c r="G90" s="2538"/>
      <c r="H90" s="2539">
        <f t="shared" si="17"/>
        <v>0</v>
      </c>
      <c r="I90" s="2538"/>
      <c r="J90" s="2541"/>
      <c r="K90" s="2538"/>
      <c r="L90" s="2539">
        <f t="shared" si="18"/>
        <v>0</v>
      </c>
      <c r="M90" s="2540" t="str">
        <f t="shared" si="12"/>
        <v/>
      </c>
      <c r="N90" s="2548" t="s">
        <v>1385</v>
      </c>
      <c r="O90" s="2538"/>
      <c r="P90" s="2538"/>
      <c r="Q90" s="2539">
        <f t="shared" si="21"/>
        <v>0</v>
      </c>
      <c r="R90" s="2540" t="str">
        <f t="shared" si="22"/>
        <v/>
      </c>
      <c r="T90" s="2533"/>
      <c r="U90" s="2533"/>
    </row>
    <row r="91" spans="1:21">
      <c r="A91" s="2536">
        <f t="shared" si="16"/>
        <v>85</v>
      </c>
      <c r="B91" s="2537" t="s">
        <v>1386</v>
      </c>
      <c r="C91" s="2538"/>
      <c r="D91" s="2538"/>
      <c r="E91" s="2539">
        <f t="shared" si="19"/>
        <v>0</v>
      </c>
      <c r="F91" s="2540" t="str">
        <f t="shared" si="20"/>
        <v/>
      </c>
      <c r="G91" s="2538"/>
      <c r="H91" s="2539">
        <f t="shared" si="17"/>
        <v>0</v>
      </c>
      <c r="I91" s="2538"/>
      <c r="J91" s="2541"/>
      <c r="K91" s="2538"/>
      <c r="L91" s="2539">
        <f t="shared" si="18"/>
        <v>0</v>
      </c>
      <c r="M91" s="2540" t="str">
        <f t="shared" si="12"/>
        <v/>
      </c>
      <c r="N91" s="2548" t="s">
        <v>1387</v>
      </c>
      <c r="O91" s="2538"/>
      <c r="P91" s="2538"/>
      <c r="Q91" s="2539">
        <f>+O91-P91</f>
        <v>0</v>
      </c>
      <c r="R91" s="2540" t="str">
        <f t="shared" si="22"/>
        <v/>
      </c>
      <c r="T91" s="2533"/>
      <c r="U91" s="2533"/>
    </row>
    <row r="92" spans="1:21">
      <c r="A92" s="2536">
        <f t="shared" si="16"/>
        <v>86</v>
      </c>
      <c r="B92" s="2537" t="s">
        <v>1388</v>
      </c>
      <c r="C92" s="2538"/>
      <c r="D92" s="2538"/>
      <c r="E92" s="2539">
        <f t="shared" si="19"/>
        <v>0</v>
      </c>
      <c r="F92" s="2540" t="str">
        <f t="shared" si="20"/>
        <v/>
      </c>
      <c r="G92" s="2538"/>
      <c r="H92" s="2539">
        <f t="shared" si="17"/>
        <v>0</v>
      </c>
      <c r="I92" s="2538"/>
      <c r="J92" s="2541"/>
      <c r="K92" s="2538"/>
      <c r="L92" s="2539">
        <f>+E92-I92</f>
        <v>0</v>
      </c>
      <c r="M92" s="2540" t="str">
        <f t="shared" si="12"/>
        <v/>
      </c>
      <c r="N92" s="2548" t="s">
        <v>1389</v>
      </c>
      <c r="O92" s="2538"/>
      <c r="P92" s="2538"/>
      <c r="Q92" s="2539">
        <f>+O92-P92</f>
        <v>0</v>
      </c>
      <c r="R92" s="2540" t="str">
        <f t="shared" si="22"/>
        <v/>
      </c>
      <c r="T92" s="2533"/>
      <c r="U92" s="2533"/>
    </row>
    <row r="93" spans="1:21">
      <c r="A93" s="2536">
        <f t="shared" si="16"/>
        <v>87</v>
      </c>
      <c r="B93" s="2537" t="s">
        <v>1390</v>
      </c>
      <c r="C93" s="2538"/>
      <c r="D93" s="2538"/>
      <c r="E93" s="2539">
        <f t="shared" si="19"/>
        <v>0</v>
      </c>
      <c r="F93" s="2540" t="str">
        <f t="shared" si="20"/>
        <v/>
      </c>
      <c r="G93" s="2538"/>
      <c r="H93" s="2539">
        <f t="shared" si="17"/>
        <v>0</v>
      </c>
      <c r="I93" s="2538"/>
      <c r="J93" s="2541"/>
      <c r="K93" s="2538"/>
      <c r="L93" s="2539">
        <f t="shared" si="18"/>
        <v>0</v>
      </c>
      <c r="M93" s="2540" t="str">
        <f t="shared" si="12"/>
        <v/>
      </c>
      <c r="N93" s="2537" t="s">
        <v>1391</v>
      </c>
      <c r="O93" s="2538"/>
      <c r="P93" s="2538"/>
      <c r="Q93" s="2539">
        <f t="shared" si="21"/>
        <v>0</v>
      </c>
      <c r="R93" s="2540" t="str">
        <f t="shared" si="22"/>
        <v/>
      </c>
      <c r="T93" s="2533"/>
      <c r="U93" s="2533"/>
    </row>
    <row r="94" spans="1:21">
      <c r="A94" s="2536">
        <f t="shared" si="16"/>
        <v>88</v>
      </c>
      <c r="B94" s="2537" t="s">
        <v>1392</v>
      </c>
      <c r="C94" s="2538"/>
      <c r="D94" s="2538"/>
      <c r="E94" s="2539">
        <f t="shared" si="19"/>
        <v>0</v>
      </c>
      <c r="F94" s="2540" t="str">
        <f t="shared" si="20"/>
        <v/>
      </c>
      <c r="G94" s="2538"/>
      <c r="H94" s="2539">
        <f t="shared" si="17"/>
        <v>0</v>
      </c>
      <c r="I94" s="2538"/>
      <c r="J94" s="2541"/>
      <c r="K94" s="2538"/>
      <c r="L94" s="2539">
        <f t="shared" si="18"/>
        <v>0</v>
      </c>
      <c r="M94" s="2540" t="str">
        <f t="shared" si="12"/>
        <v/>
      </c>
      <c r="N94" s="2537" t="s">
        <v>1393</v>
      </c>
      <c r="O94" s="2538"/>
      <c r="P94" s="2538"/>
      <c r="Q94" s="2539">
        <f t="shared" si="21"/>
        <v>0</v>
      </c>
      <c r="R94" s="2540" t="str">
        <f t="shared" si="22"/>
        <v/>
      </c>
      <c r="T94" s="2533"/>
      <c r="U94" s="2533"/>
    </row>
    <row r="95" spans="1:21">
      <c r="A95" s="2536">
        <f t="shared" si="16"/>
        <v>89</v>
      </c>
      <c r="B95" s="2537" t="s">
        <v>1394</v>
      </c>
      <c r="C95" s="2538"/>
      <c r="D95" s="2538"/>
      <c r="E95" s="2539">
        <f t="shared" si="19"/>
        <v>0</v>
      </c>
      <c r="F95" s="2540" t="str">
        <f t="shared" si="20"/>
        <v/>
      </c>
      <c r="G95" s="2538"/>
      <c r="H95" s="2539">
        <f t="shared" si="17"/>
        <v>0</v>
      </c>
      <c r="I95" s="2538"/>
      <c r="J95" s="2541"/>
      <c r="K95" s="2538"/>
      <c r="L95" s="2539">
        <f t="shared" si="18"/>
        <v>0</v>
      </c>
      <c r="M95" s="2540" t="str">
        <f t="shared" si="12"/>
        <v/>
      </c>
      <c r="N95" s="2548" t="s">
        <v>1395</v>
      </c>
      <c r="O95" s="2538"/>
      <c r="P95" s="2538"/>
      <c r="Q95" s="2539">
        <f t="shared" si="21"/>
        <v>0</v>
      </c>
      <c r="R95" s="2540" t="str">
        <f t="shared" si="22"/>
        <v/>
      </c>
      <c r="T95" s="2533"/>
      <c r="U95" s="2533"/>
    </row>
    <row r="96" spans="1:21">
      <c r="A96" s="2536">
        <f t="shared" si="16"/>
        <v>90</v>
      </c>
      <c r="B96" s="2537" t="s">
        <v>981</v>
      </c>
      <c r="C96" s="2538"/>
      <c r="D96" s="2538"/>
      <c r="E96" s="2539">
        <f t="shared" si="19"/>
        <v>0</v>
      </c>
      <c r="F96" s="2540" t="str">
        <f t="shared" si="20"/>
        <v/>
      </c>
      <c r="G96" s="2538"/>
      <c r="H96" s="2539">
        <f t="shared" si="17"/>
        <v>0</v>
      </c>
      <c r="I96" s="2538"/>
      <c r="J96" s="2541"/>
      <c r="K96" s="2538"/>
      <c r="L96" s="2539">
        <f t="shared" si="18"/>
        <v>0</v>
      </c>
      <c r="M96" s="2540" t="str">
        <f t="shared" si="12"/>
        <v/>
      </c>
      <c r="N96" s="2542" t="s">
        <v>1396</v>
      </c>
      <c r="O96" s="2539">
        <f>+O66+O72+O81+O86</f>
        <v>0</v>
      </c>
      <c r="P96" s="2539">
        <f>+P66+P72+P81+P86</f>
        <v>0</v>
      </c>
      <c r="Q96" s="2539">
        <f t="shared" si="21"/>
        <v>0</v>
      </c>
      <c r="R96" s="2540" t="str">
        <f t="shared" si="22"/>
        <v/>
      </c>
      <c r="T96" s="2533"/>
      <c r="U96" s="2533"/>
    </row>
    <row r="97" spans="1:21">
      <c r="A97" s="2536">
        <f t="shared" si="16"/>
        <v>91</v>
      </c>
      <c r="B97" s="2537" t="s">
        <v>1068</v>
      </c>
      <c r="C97" s="2538"/>
      <c r="D97" s="2538"/>
      <c r="E97" s="2539">
        <f t="shared" si="19"/>
        <v>0</v>
      </c>
      <c r="F97" s="2540" t="str">
        <f t="shared" si="20"/>
        <v/>
      </c>
      <c r="G97" s="2538"/>
      <c r="H97" s="2539">
        <f t="shared" si="17"/>
        <v>0</v>
      </c>
      <c r="I97" s="2538"/>
      <c r="J97" s="2541"/>
      <c r="K97" s="2538"/>
      <c r="L97" s="2539">
        <f t="shared" si="18"/>
        <v>0</v>
      </c>
      <c r="M97" s="2540" t="str">
        <f t="shared" si="12"/>
        <v/>
      </c>
      <c r="N97" s="2542" t="s">
        <v>1297</v>
      </c>
      <c r="O97" s="2538"/>
      <c r="P97" s="2538"/>
      <c r="Q97" s="2539">
        <f t="shared" si="21"/>
        <v>0</v>
      </c>
      <c r="R97" s="2540" t="str">
        <f t="shared" si="22"/>
        <v/>
      </c>
      <c r="T97" s="2533"/>
      <c r="U97" s="2533"/>
    </row>
    <row r="98" spans="1:21">
      <c r="A98" s="2536">
        <f t="shared" si="16"/>
        <v>92</v>
      </c>
      <c r="B98" s="2537" t="s">
        <v>1397</v>
      </c>
      <c r="C98" s="2539">
        <f>SUM(C99:C100)</f>
        <v>0</v>
      </c>
      <c r="D98" s="2539">
        <f>SUM(D99:D100)</f>
        <v>0</v>
      </c>
      <c r="E98" s="2539">
        <f t="shared" si="19"/>
        <v>0</v>
      </c>
      <c r="F98" s="2540" t="str">
        <f t="shared" si="20"/>
        <v/>
      </c>
      <c r="G98" s="2539">
        <f>SUM(G99:G100)</f>
        <v>0</v>
      </c>
      <c r="H98" s="2539">
        <f t="shared" si="17"/>
        <v>0</v>
      </c>
      <c r="I98" s="2538"/>
      <c r="J98" s="2541"/>
      <c r="K98" s="2538"/>
      <c r="L98" s="2539">
        <f t="shared" si="18"/>
        <v>0</v>
      </c>
      <c r="M98" s="2540" t="str">
        <f t="shared" si="12"/>
        <v/>
      </c>
      <c r="N98" s="2542" t="s">
        <v>1298</v>
      </c>
      <c r="O98" s="2539">
        <f>+G104</f>
        <v>0</v>
      </c>
      <c r="P98" s="2538"/>
      <c r="Q98" s="2539">
        <f t="shared" si="21"/>
        <v>0</v>
      </c>
      <c r="R98" s="2540" t="str">
        <f t="shared" si="22"/>
        <v/>
      </c>
      <c r="T98" s="2533"/>
      <c r="U98" s="2533"/>
    </row>
    <row r="99" spans="1:21">
      <c r="A99" s="2536">
        <f t="shared" si="16"/>
        <v>93</v>
      </c>
      <c r="B99" s="2537" t="s">
        <v>982</v>
      </c>
      <c r="C99" s="2538"/>
      <c r="D99" s="2538"/>
      <c r="E99" s="2539">
        <f t="shared" si="19"/>
        <v>0</v>
      </c>
      <c r="F99" s="2540" t="str">
        <f t="shared" si="20"/>
        <v/>
      </c>
      <c r="G99" s="2538"/>
      <c r="H99" s="2539">
        <f t="shared" si="17"/>
        <v>0</v>
      </c>
      <c r="I99" s="2538"/>
      <c r="J99" s="2541"/>
      <c r="K99" s="2538"/>
      <c r="L99" s="2539">
        <f t="shared" si="18"/>
        <v>0</v>
      </c>
      <c r="M99" s="2540" t="str">
        <f t="shared" si="12"/>
        <v/>
      </c>
      <c r="N99" s="2542" t="s">
        <v>1299</v>
      </c>
      <c r="O99" s="2538"/>
      <c r="P99" s="2538"/>
      <c r="Q99" s="2539">
        <f t="shared" si="21"/>
        <v>0</v>
      </c>
      <c r="R99" s="2540" t="str">
        <f t="shared" si="22"/>
        <v/>
      </c>
      <c r="T99" s="2533"/>
      <c r="U99" s="2533"/>
    </row>
    <row r="100" spans="1:21">
      <c r="A100" s="2536">
        <f t="shared" si="16"/>
        <v>94</v>
      </c>
      <c r="B100" s="2537" t="s">
        <v>983</v>
      </c>
      <c r="C100" s="2538"/>
      <c r="D100" s="2538"/>
      <c r="E100" s="2539">
        <f t="shared" si="19"/>
        <v>0</v>
      </c>
      <c r="F100" s="2540" t="str">
        <f t="shared" si="20"/>
        <v/>
      </c>
      <c r="G100" s="2538"/>
      <c r="H100" s="2539">
        <f t="shared" si="17"/>
        <v>0</v>
      </c>
      <c r="I100" s="2538"/>
      <c r="J100" s="2541"/>
      <c r="K100" s="2538"/>
      <c r="L100" s="2539">
        <f t="shared" si="18"/>
        <v>0</v>
      </c>
      <c r="M100" s="2540" t="str">
        <f t="shared" si="12"/>
        <v/>
      </c>
      <c r="N100" s="2542"/>
      <c r="O100" s="2538"/>
      <c r="P100" s="2538"/>
      <c r="Q100" s="2539">
        <f t="shared" si="21"/>
        <v>0</v>
      </c>
      <c r="R100" s="2540" t="str">
        <f t="shared" si="22"/>
        <v/>
      </c>
      <c r="T100" s="2533"/>
      <c r="U100" s="2533"/>
    </row>
    <row r="101" spans="1:21">
      <c r="A101" s="2536">
        <f t="shared" si="16"/>
        <v>95</v>
      </c>
      <c r="B101" s="2537"/>
      <c r="C101" s="2538"/>
      <c r="D101" s="2538"/>
      <c r="E101" s="2538"/>
      <c r="F101" s="2541"/>
      <c r="G101" s="2538"/>
      <c r="H101" s="2538"/>
      <c r="I101" s="2538"/>
      <c r="J101" s="2541"/>
      <c r="K101" s="2538"/>
      <c r="L101" s="2538"/>
      <c r="M101" s="2541"/>
      <c r="N101" s="2542" t="s">
        <v>1300</v>
      </c>
      <c r="O101" s="2539">
        <f>+O96-O97-O98+O99</f>
        <v>0</v>
      </c>
      <c r="P101" s="2539">
        <f>+P96-P97-P98+P99</f>
        <v>0</v>
      </c>
      <c r="Q101" s="2539">
        <f t="shared" si="21"/>
        <v>0</v>
      </c>
      <c r="R101" s="2540" t="str">
        <f t="shared" si="22"/>
        <v/>
      </c>
      <c r="T101" s="2533"/>
      <c r="U101" s="2533"/>
    </row>
    <row r="102" spans="1:21">
      <c r="A102" s="2536">
        <f t="shared" si="16"/>
        <v>96</v>
      </c>
      <c r="B102" s="2537"/>
      <c r="C102" s="2538"/>
      <c r="D102" s="2538"/>
      <c r="E102" s="2538"/>
      <c r="F102" s="2541"/>
      <c r="G102" s="2538"/>
      <c r="H102" s="2538"/>
      <c r="I102" s="2538"/>
      <c r="J102" s="2541"/>
      <c r="K102" s="2538"/>
      <c r="L102" s="2538"/>
      <c r="M102" s="2541"/>
      <c r="N102" s="2542"/>
      <c r="O102" s="2538"/>
      <c r="P102" s="2538"/>
      <c r="Q102" s="2538"/>
      <c r="R102" s="2541"/>
      <c r="T102" s="2533"/>
      <c r="U102" s="2533"/>
    </row>
    <row r="103" spans="1:21">
      <c r="A103" s="2536">
        <f t="shared" si="16"/>
        <v>97</v>
      </c>
      <c r="B103" s="2537"/>
      <c r="C103" s="2538"/>
      <c r="D103" s="2538"/>
      <c r="E103" s="2538"/>
      <c r="F103" s="2541"/>
      <c r="G103" s="2538"/>
      <c r="H103" s="2538"/>
      <c r="I103" s="2538"/>
      <c r="J103" s="2541"/>
      <c r="K103" s="2538"/>
      <c r="L103" s="2538"/>
      <c r="M103" s="2549"/>
      <c r="N103" s="2542" t="s">
        <v>1019</v>
      </c>
      <c r="O103" s="2539">
        <f>+O96+O63</f>
        <v>0</v>
      </c>
      <c r="P103" s="2538"/>
      <c r="Q103" s="2539">
        <f t="shared" si="21"/>
        <v>0</v>
      </c>
      <c r="R103" s="2540" t="str">
        <f>IF(AND(P103=0,OR(O103&gt;0,O103&lt;0)),+Q103/Q103,IFERROR(+Q103/P103,""))</f>
        <v/>
      </c>
      <c r="T103" s="2533"/>
      <c r="U103" s="2533"/>
    </row>
    <row r="104" spans="1:21">
      <c r="A104" s="2536">
        <f t="shared" si="16"/>
        <v>98</v>
      </c>
      <c r="B104" s="2542" t="s">
        <v>984</v>
      </c>
      <c r="C104" s="2539">
        <f>+C98+C87+C86+C81+C73+C63+C58+C57+C56+C55+C54+C53+C43+C33+C22+C21+C20+C19+C7+C6</f>
        <v>0</v>
      </c>
      <c r="D104" s="2539">
        <f>+D98+D87+D86+D81+D73+D63+D58+D57+D56+D55+D54+D53+D43+D33+D22+D21+D20+D19+D7+D6</f>
        <v>0</v>
      </c>
      <c r="E104" s="2539">
        <f>+E98+E87+E86+E81+E73+E63+E58+E57+E56+E55+E54+E53+E43+E33+E22+E21+E20+E19+E7+E6</f>
        <v>0</v>
      </c>
      <c r="F104" s="2540" t="str">
        <f>IF(C104=0,"",IFERROR(+E104/$E$104,""))</f>
        <v/>
      </c>
      <c r="G104" s="2539">
        <f>+G98+G87+G86+G81+G73+G63+G58+G57+G56+G55+G54+G53+G43+G33+G22+G21+G20+G19+G7+G6</f>
        <v>0</v>
      </c>
      <c r="H104" s="2539">
        <f>+H98+H87+H86+H81+H73+H63+H58+H57+H56+H55+H54+H53+H43+H33+H22+H21+H20+H19+H7+H6</f>
        <v>0</v>
      </c>
      <c r="I104" s="2538"/>
      <c r="J104" s="2541"/>
      <c r="K104" s="2538"/>
      <c r="L104" s="2539">
        <f>+E104-I104</f>
        <v>0</v>
      </c>
      <c r="M104" s="2540" t="str">
        <f>IF(AND(I104=0,OR(E104&gt;0,E104&lt;0)),+L104/L104,IFERROR(+L104/I104,""))</f>
        <v/>
      </c>
      <c r="N104" s="2542" t="s">
        <v>1020</v>
      </c>
      <c r="O104" s="2539">
        <f>+O101+O64</f>
        <v>0</v>
      </c>
      <c r="P104" s="2539">
        <f>+P101+P64</f>
        <v>0</v>
      </c>
      <c r="Q104" s="2539">
        <f t="shared" si="21"/>
        <v>0</v>
      </c>
      <c r="R104" s="2540" t="str">
        <f>IF(AND(P104=0,OR(O104&gt;0,O104&lt;0)),+Q104/Q104,IFERROR(+Q104/P104,""))</f>
        <v/>
      </c>
      <c r="T104" s="2533"/>
      <c r="U104" s="2533"/>
    </row>
    <row r="105" spans="1:21">
      <c r="A105" s="2550"/>
      <c r="B105" s="2551"/>
      <c r="C105" s="2551"/>
      <c r="D105" s="2551"/>
      <c r="E105" s="2551"/>
      <c r="F105" s="2551"/>
      <c r="G105" s="2528"/>
      <c r="H105" s="2528"/>
      <c r="I105" s="2528"/>
      <c r="J105" s="2528"/>
      <c r="K105" s="2528"/>
      <c r="L105" s="2528"/>
      <c r="M105" s="2528"/>
      <c r="N105" s="2551"/>
      <c r="T105" s="2533"/>
      <c r="U105" s="2533"/>
    </row>
    <row r="106" spans="1:21" ht="16.5">
      <c r="A106" s="2551" t="s">
        <v>713</v>
      </c>
      <c r="B106" s="2527"/>
      <c r="C106" s="2552"/>
      <c r="D106" s="2552"/>
      <c r="E106" s="2552"/>
      <c r="F106" s="2527"/>
      <c r="G106" s="2527"/>
      <c r="H106" s="2527"/>
      <c r="I106" s="2527"/>
      <c r="J106" s="2527"/>
      <c r="K106" s="2527"/>
      <c r="L106" s="2527"/>
      <c r="M106" s="2527"/>
      <c r="N106" s="2527"/>
      <c r="T106" s="2533"/>
      <c r="U106" s="2533"/>
    </row>
    <row r="107" spans="1:21" ht="16.5">
      <c r="A107" s="2553">
        <v>1</v>
      </c>
      <c r="B107" s="2527" t="s">
        <v>1429</v>
      </c>
      <c r="C107" s="2552"/>
      <c r="D107" s="2552"/>
      <c r="E107" s="2552"/>
      <c r="F107" s="2552"/>
      <c r="G107" s="2552"/>
      <c r="H107" s="2552"/>
      <c r="I107" s="2527"/>
      <c r="J107" s="2527"/>
      <c r="K107" s="2527"/>
      <c r="L107" s="2527"/>
      <c r="M107" s="2527"/>
      <c r="N107" s="2527"/>
      <c r="T107" s="2533"/>
      <c r="U107" s="2533"/>
    </row>
    <row r="108" spans="1:21" ht="16.5">
      <c r="A108" s="2553">
        <v>2</v>
      </c>
      <c r="B108" s="2527" t="s">
        <v>1431</v>
      </c>
      <c r="C108" s="2552"/>
      <c r="D108" s="2552"/>
      <c r="E108" s="2552"/>
      <c r="F108" s="2527"/>
      <c r="G108" s="2527"/>
      <c r="H108" s="2527"/>
      <c r="I108" s="2527"/>
      <c r="J108" s="2527"/>
      <c r="K108" s="2527"/>
      <c r="L108" s="2527"/>
      <c r="M108" s="2527"/>
      <c r="N108" s="2527"/>
      <c r="T108" s="2533"/>
      <c r="U108" s="2533"/>
    </row>
    <row r="109" spans="1:21">
      <c r="A109" s="2553">
        <v>3</v>
      </c>
      <c r="B109" s="2554" t="s">
        <v>714</v>
      </c>
      <c r="C109" s="2554"/>
      <c r="D109" s="2554"/>
      <c r="E109" s="2554"/>
      <c r="G109" s="2527"/>
      <c r="H109" s="2527"/>
      <c r="T109" s="2533"/>
      <c r="U109" s="2533"/>
    </row>
    <row r="110" spans="1:21">
      <c r="A110" s="2553">
        <v>4</v>
      </c>
      <c r="B110" s="2554" t="s">
        <v>715</v>
      </c>
      <c r="C110" s="2554"/>
      <c r="D110" s="2554"/>
      <c r="E110" s="2554"/>
      <c r="G110" s="2527"/>
      <c r="H110" s="2527"/>
      <c r="T110" s="2533"/>
      <c r="U110" s="2533"/>
    </row>
    <row r="111" spans="1:21" ht="16.5">
      <c r="A111" s="2555">
        <v>5</v>
      </c>
      <c r="B111" s="2554" t="s">
        <v>1428</v>
      </c>
      <c r="C111" s="2526"/>
      <c r="D111" s="2526"/>
      <c r="E111" s="2526"/>
      <c r="T111" s="2533"/>
      <c r="U111" s="2533"/>
    </row>
    <row r="112" spans="1:21">
      <c r="T112" s="2533"/>
      <c r="U112" s="2533"/>
    </row>
    <row r="113" spans="1:21">
      <c r="T113" s="2533"/>
      <c r="U113" s="2533"/>
    </row>
    <row r="114" spans="1:21">
      <c r="T114" s="2533"/>
      <c r="U114" s="2533"/>
    </row>
    <row r="122" spans="1:21" s="2528" customFormat="1">
      <c r="A122" s="2555"/>
      <c r="B122" s="92"/>
      <c r="C122" s="92"/>
      <c r="D122" s="92"/>
      <c r="E122" s="92"/>
      <c r="F122" s="92"/>
      <c r="G122" s="92"/>
      <c r="H122" s="92"/>
      <c r="I122" s="92"/>
      <c r="J122" s="92"/>
      <c r="K122" s="92"/>
      <c r="L122" s="92"/>
      <c r="M122" s="92"/>
      <c r="N122" s="92"/>
      <c r="O122" s="92"/>
      <c r="P122" s="92"/>
      <c r="Q122" s="92"/>
      <c r="R122" s="92"/>
      <c r="S122" s="92"/>
    </row>
    <row r="123" spans="1:21" s="2528" customFormat="1">
      <c r="A123" s="2555"/>
      <c r="B123" s="92"/>
      <c r="C123" s="92"/>
      <c r="D123" s="92"/>
      <c r="E123" s="92"/>
      <c r="F123" s="92"/>
      <c r="G123" s="92"/>
      <c r="H123" s="92"/>
      <c r="I123" s="92"/>
      <c r="J123" s="92"/>
      <c r="K123" s="92"/>
      <c r="L123" s="92"/>
      <c r="M123" s="92"/>
      <c r="N123" s="92"/>
      <c r="O123" s="92"/>
      <c r="P123" s="92"/>
      <c r="Q123" s="92"/>
      <c r="R123" s="92"/>
      <c r="S123" s="92"/>
    </row>
    <row r="124" spans="1:21" s="2528" customFormat="1">
      <c r="A124" s="2555"/>
      <c r="B124" s="92"/>
      <c r="C124" s="92"/>
      <c r="D124" s="92"/>
      <c r="E124" s="92"/>
      <c r="F124" s="92"/>
      <c r="G124" s="92"/>
      <c r="H124" s="92"/>
      <c r="I124" s="92"/>
      <c r="J124" s="92"/>
      <c r="K124" s="92"/>
      <c r="L124" s="92"/>
      <c r="M124" s="92"/>
      <c r="N124" s="92"/>
      <c r="O124" s="92"/>
      <c r="P124" s="92"/>
      <c r="Q124" s="92"/>
      <c r="R124" s="92"/>
      <c r="S124" s="92"/>
    </row>
  </sheetData>
  <mergeCells count="8">
    <mergeCell ref="N3:N4"/>
    <mergeCell ref="Q3:R3"/>
    <mergeCell ref="P2:R2"/>
    <mergeCell ref="A3:A5"/>
    <mergeCell ref="B3:B4"/>
    <mergeCell ref="C3:H3"/>
    <mergeCell ref="I3:K3"/>
    <mergeCell ref="L3:M3"/>
  </mergeCells>
  <phoneticPr fontId="28"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6.5"/>
  <cols>
    <col min="1" max="1" width="5.125" style="1607" customWidth="1"/>
    <col min="2" max="3" width="5" style="1607" bestFit="1" customWidth="1"/>
    <col min="4" max="4" width="7.625" style="1607" bestFit="1" customWidth="1"/>
    <col min="5" max="5" width="10.375" style="1607" customWidth="1"/>
    <col min="6" max="6" width="12.375" style="1607" customWidth="1"/>
    <col min="7" max="7" width="11.375" style="1607" customWidth="1"/>
    <col min="8" max="9" width="12.25" style="1607" bestFit="1" customWidth="1"/>
    <col min="10" max="10" width="8.5" style="1607" bestFit="1" customWidth="1"/>
    <col min="11" max="11" width="12.875" style="1607" customWidth="1"/>
    <col min="12" max="13" width="7.625" style="1607" bestFit="1" customWidth="1"/>
    <col min="14" max="14" width="9.5" style="1607" customWidth="1"/>
    <col min="15" max="15" width="9.125" style="1607" customWidth="1"/>
    <col min="16" max="16" width="5.625" style="1607" customWidth="1"/>
    <col min="17" max="16384" width="9" style="1607"/>
  </cols>
  <sheetData>
    <row r="1" spans="1:16">
      <c r="A1" s="1605" t="s">
        <v>592</v>
      </c>
      <c r="B1" s="1606"/>
      <c r="C1" s="1606"/>
      <c r="D1" s="72"/>
      <c r="E1" s="72"/>
      <c r="F1" s="72"/>
      <c r="G1" s="72"/>
      <c r="H1" s="72"/>
      <c r="I1" s="72"/>
      <c r="J1" s="72"/>
      <c r="K1" s="72"/>
      <c r="L1" s="72"/>
      <c r="M1" s="72"/>
      <c r="N1" s="72"/>
      <c r="O1" s="72"/>
      <c r="P1" s="65"/>
    </row>
    <row r="2" spans="1:16">
      <c r="A2" s="65" t="s">
        <v>7111</v>
      </c>
      <c r="B2" s="65"/>
      <c r="C2" s="65"/>
      <c r="D2" s="65"/>
      <c r="E2" s="65"/>
      <c r="F2" s="65"/>
      <c r="G2" s="65"/>
      <c r="H2" s="65"/>
      <c r="I2" s="65"/>
      <c r="J2" s="65"/>
      <c r="K2" s="65"/>
      <c r="L2" s="65"/>
      <c r="M2" s="65"/>
      <c r="N2" s="1608"/>
      <c r="O2" s="1608"/>
      <c r="P2" s="1608" t="s">
        <v>188</v>
      </c>
    </row>
    <row r="3" spans="1:16" ht="30.4" customHeight="1">
      <c r="A3" s="2942" t="s">
        <v>183</v>
      </c>
      <c r="B3" s="2893" t="s">
        <v>152</v>
      </c>
      <c r="C3" s="2893"/>
      <c r="D3" s="1609" t="s">
        <v>594</v>
      </c>
      <c r="E3" s="1609"/>
      <c r="F3" s="1609"/>
      <c r="G3" s="1609"/>
      <c r="H3" s="1609"/>
      <c r="I3" s="1609"/>
      <c r="J3" s="1609"/>
      <c r="K3" s="1609"/>
      <c r="L3" s="2908" t="s">
        <v>595</v>
      </c>
      <c r="M3" s="2945"/>
      <c r="N3" s="2883" t="s">
        <v>596</v>
      </c>
      <c r="O3" s="2883" t="s">
        <v>597</v>
      </c>
      <c r="P3" s="1610" t="s">
        <v>121</v>
      </c>
    </row>
    <row r="4" spans="1:16" ht="28.5" customHeight="1">
      <c r="A4" s="2943"/>
      <c r="B4" s="1611" t="s">
        <v>162</v>
      </c>
      <c r="C4" s="1611" t="s">
        <v>163</v>
      </c>
      <c r="D4" s="1612" t="s">
        <v>598</v>
      </c>
      <c r="E4" s="1612" t="s">
        <v>599</v>
      </c>
      <c r="F4" s="1612" t="s">
        <v>600</v>
      </c>
      <c r="G4" s="1613" t="s">
        <v>601</v>
      </c>
      <c r="H4" s="1612" t="s">
        <v>602</v>
      </c>
      <c r="I4" s="1613" t="s">
        <v>603</v>
      </c>
      <c r="J4" s="1612" t="s">
        <v>604</v>
      </c>
      <c r="K4" s="1613" t="s">
        <v>480</v>
      </c>
      <c r="L4" s="1612" t="s">
        <v>605</v>
      </c>
      <c r="M4" s="1612" t="s">
        <v>606</v>
      </c>
      <c r="N4" s="2946"/>
      <c r="O4" s="2946"/>
      <c r="P4" s="1612"/>
    </row>
    <row r="5" spans="1:16" ht="45" customHeight="1">
      <c r="A5" s="2944"/>
      <c r="B5" s="1614" t="s">
        <v>122</v>
      </c>
      <c r="C5" s="1614" t="s">
        <v>67</v>
      </c>
      <c r="D5" s="1614" t="s">
        <v>68</v>
      </c>
      <c r="E5" s="1614" t="s">
        <v>69</v>
      </c>
      <c r="F5" s="1614" t="s">
        <v>70</v>
      </c>
      <c r="G5" s="1614" t="s">
        <v>71</v>
      </c>
      <c r="H5" s="1614" t="s">
        <v>72</v>
      </c>
      <c r="I5" s="1614" t="s">
        <v>73</v>
      </c>
      <c r="J5" s="1614" t="s">
        <v>74</v>
      </c>
      <c r="K5" s="1615" t="s">
        <v>607</v>
      </c>
      <c r="L5" s="1615" t="s">
        <v>131</v>
      </c>
      <c r="M5" s="1615" t="s">
        <v>463</v>
      </c>
      <c r="N5" s="1615" t="s">
        <v>608</v>
      </c>
      <c r="O5" s="1615" t="s">
        <v>609</v>
      </c>
      <c r="P5" s="1614" t="s">
        <v>135</v>
      </c>
    </row>
    <row r="6" spans="1:16">
      <c r="A6" s="1616">
        <v>1</v>
      </c>
      <c r="B6" s="1617"/>
      <c r="C6" s="1617"/>
      <c r="D6" s="1618"/>
      <c r="E6" s="1618"/>
      <c r="F6" s="1619"/>
      <c r="G6" s="1620"/>
      <c r="H6" s="1620"/>
      <c r="I6" s="1620"/>
      <c r="J6" s="1618"/>
      <c r="K6" s="1619"/>
      <c r="L6" s="1620"/>
      <c r="M6" s="1620"/>
      <c r="N6" s="1621"/>
      <c r="O6" s="1621"/>
      <c r="P6" s="1622"/>
    </row>
    <row r="7" spans="1:16">
      <c r="A7" s="1616">
        <v>2</v>
      </c>
      <c r="B7" s="1617"/>
      <c r="C7" s="1617"/>
      <c r="D7" s="1620"/>
      <c r="E7" s="1620"/>
      <c r="F7" s="1620"/>
      <c r="G7" s="1620"/>
      <c r="H7" s="1620"/>
      <c r="I7" s="1620"/>
      <c r="J7" s="1620"/>
      <c r="K7" s="1620"/>
      <c r="L7" s="1620"/>
      <c r="M7" s="1620"/>
      <c r="N7" s="1621"/>
      <c r="O7" s="1621"/>
      <c r="P7" s="1622"/>
    </row>
    <row r="8" spans="1:16">
      <c r="A8" s="1616">
        <v>3</v>
      </c>
      <c r="B8" s="1617"/>
      <c r="C8" s="1617"/>
      <c r="D8" s="1620"/>
      <c r="E8" s="1620"/>
      <c r="F8" s="1620"/>
      <c r="G8" s="1620"/>
      <c r="H8" s="1620"/>
      <c r="I8" s="1620"/>
      <c r="J8" s="1620"/>
      <c r="K8" s="1620"/>
      <c r="L8" s="1620"/>
      <c r="M8" s="1620"/>
      <c r="N8" s="1621"/>
      <c r="O8" s="1621"/>
      <c r="P8" s="1622"/>
    </row>
    <row r="9" spans="1:16">
      <c r="A9" s="1616">
        <v>4</v>
      </c>
      <c r="B9" s="1617"/>
      <c r="C9" s="1617"/>
      <c r="D9" s="1620"/>
      <c r="E9" s="1620"/>
      <c r="F9" s="1620"/>
      <c r="G9" s="1620"/>
      <c r="H9" s="1620"/>
      <c r="I9" s="1620"/>
      <c r="J9" s="1620"/>
      <c r="K9" s="1620"/>
      <c r="L9" s="1620"/>
      <c r="M9" s="1620"/>
      <c r="N9" s="1621"/>
      <c r="O9" s="1621"/>
      <c r="P9" s="1622"/>
    </row>
    <row r="10" spans="1:16">
      <c r="A10" s="1616">
        <v>5</v>
      </c>
      <c r="B10" s="1617"/>
      <c r="C10" s="1617"/>
      <c r="D10" s="1620"/>
      <c r="E10" s="1620"/>
      <c r="F10" s="1620"/>
      <c r="G10" s="1620"/>
      <c r="H10" s="1620"/>
      <c r="I10" s="1620"/>
      <c r="J10" s="1620"/>
      <c r="K10" s="1620"/>
      <c r="L10" s="1620"/>
      <c r="M10" s="1620"/>
      <c r="N10" s="1621"/>
      <c r="O10" s="1621"/>
      <c r="P10" s="1622"/>
    </row>
    <row r="11" spans="1:16">
      <c r="A11" s="1616">
        <v>6</v>
      </c>
      <c r="B11" s="1617"/>
      <c r="C11" s="1617"/>
      <c r="D11" s="1620"/>
      <c r="E11" s="1620"/>
      <c r="F11" s="1620"/>
      <c r="G11" s="1620"/>
      <c r="H11" s="1620"/>
      <c r="I11" s="1620"/>
      <c r="J11" s="1620"/>
      <c r="K11" s="1620"/>
      <c r="L11" s="1620"/>
      <c r="M11" s="1620"/>
      <c r="N11" s="1621"/>
      <c r="O11" s="1621"/>
      <c r="P11" s="1622"/>
    </row>
    <row r="12" spans="1:16">
      <c r="A12" s="1616">
        <v>7</v>
      </c>
      <c r="B12" s="1617"/>
      <c r="C12" s="1617"/>
      <c r="D12" s="1620"/>
      <c r="E12" s="1620"/>
      <c r="F12" s="1620"/>
      <c r="G12" s="1620"/>
      <c r="H12" s="1620"/>
      <c r="I12" s="1620"/>
      <c r="J12" s="1620"/>
      <c r="K12" s="1620"/>
      <c r="L12" s="1620"/>
      <c r="M12" s="1620"/>
      <c r="N12" s="1621"/>
      <c r="O12" s="1621"/>
      <c r="P12" s="1622"/>
    </row>
    <row r="13" spans="1:16">
      <c r="A13" s="1616">
        <v>8</v>
      </c>
      <c r="B13" s="1617"/>
      <c r="C13" s="1617"/>
      <c r="D13" s="1620"/>
      <c r="E13" s="1620"/>
      <c r="F13" s="1620"/>
      <c r="G13" s="1620"/>
      <c r="H13" s="1620"/>
      <c r="I13" s="1620"/>
      <c r="J13" s="1620"/>
      <c r="K13" s="1620"/>
      <c r="L13" s="1620"/>
      <c r="M13" s="1620"/>
      <c r="N13" s="1621"/>
      <c r="O13" s="1621"/>
      <c r="P13" s="1622"/>
    </row>
    <row r="14" spans="1:16">
      <c r="A14" s="1616">
        <v>9</v>
      </c>
      <c r="B14" s="1617"/>
      <c r="C14" s="1617"/>
      <c r="D14" s="1620"/>
      <c r="E14" s="1620"/>
      <c r="F14" s="1620"/>
      <c r="G14" s="1620"/>
      <c r="H14" s="1620"/>
      <c r="I14" s="1620"/>
      <c r="J14" s="1620"/>
      <c r="K14" s="1620"/>
      <c r="L14" s="1620"/>
      <c r="M14" s="1620"/>
      <c r="N14" s="1621"/>
      <c r="O14" s="1621"/>
      <c r="P14" s="1622"/>
    </row>
    <row r="15" spans="1:16">
      <c r="A15" s="1616">
        <v>10</v>
      </c>
      <c r="B15" s="1617"/>
      <c r="C15" s="1617"/>
      <c r="D15" s="1620"/>
      <c r="E15" s="1620"/>
      <c r="F15" s="1620"/>
      <c r="G15" s="1620"/>
      <c r="H15" s="1620"/>
      <c r="I15" s="1620"/>
      <c r="J15" s="1620"/>
      <c r="K15" s="1620"/>
      <c r="L15" s="1620"/>
      <c r="M15" s="1620"/>
      <c r="N15" s="1621"/>
      <c r="O15" s="1621"/>
      <c r="P15" s="1622"/>
    </row>
    <row r="16" spans="1:16">
      <c r="A16" s="1616">
        <v>11</v>
      </c>
      <c r="B16" s="1617"/>
      <c r="C16" s="1617"/>
      <c r="D16" s="1620"/>
      <c r="E16" s="1620"/>
      <c r="F16" s="1620"/>
      <c r="G16" s="1620"/>
      <c r="H16" s="1620"/>
      <c r="I16" s="1620"/>
      <c r="J16" s="1620"/>
      <c r="K16" s="1620"/>
      <c r="L16" s="1620"/>
      <c r="M16" s="1620"/>
      <c r="N16" s="1621"/>
      <c r="O16" s="1621"/>
      <c r="P16" s="1622"/>
    </row>
    <row r="17" spans="1:31">
      <c r="A17" s="1616">
        <v>12</v>
      </c>
      <c r="B17" s="1617"/>
      <c r="C17" s="1617"/>
      <c r="D17" s="1620"/>
      <c r="E17" s="1620"/>
      <c r="F17" s="1620"/>
      <c r="G17" s="1620"/>
      <c r="H17" s="1620"/>
      <c r="I17" s="1620"/>
      <c r="J17" s="1620"/>
      <c r="K17" s="1620"/>
      <c r="L17" s="1620"/>
      <c r="M17" s="1620"/>
      <c r="N17" s="1621"/>
      <c r="O17" s="1621"/>
      <c r="P17" s="1622"/>
      <c r="Q17" s="65"/>
      <c r="R17" s="65"/>
      <c r="S17" s="65"/>
      <c r="T17" s="65"/>
      <c r="U17" s="65"/>
      <c r="V17" s="65"/>
      <c r="W17" s="65"/>
      <c r="X17" s="65"/>
      <c r="Y17" s="65"/>
      <c r="Z17" s="65"/>
      <c r="AA17" s="65"/>
      <c r="AB17" s="65"/>
      <c r="AC17" s="65"/>
      <c r="AD17" s="65"/>
      <c r="AE17" s="65"/>
    </row>
    <row r="18" spans="1:31">
      <c r="A18" s="1616">
        <v>13</v>
      </c>
      <c r="B18" s="1617"/>
      <c r="C18" s="1617"/>
      <c r="D18" s="1620"/>
      <c r="E18" s="1620"/>
      <c r="F18" s="1620"/>
      <c r="G18" s="1620"/>
      <c r="H18" s="1620"/>
      <c r="I18" s="1620"/>
      <c r="J18" s="1620"/>
      <c r="K18" s="1620"/>
      <c r="L18" s="1620"/>
      <c r="M18" s="1620"/>
      <c r="N18" s="1621"/>
      <c r="O18" s="1621"/>
      <c r="P18" s="1622"/>
      <c r="Q18" s="65"/>
      <c r="R18" s="65"/>
      <c r="S18" s="65"/>
      <c r="T18" s="65"/>
      <c r="U18" s="65"/>
      <c r="V18" s="65"/>
      <c r="W18" s="65"/>
      <c r="X18" s="65"/>
      <c r="Y18" s="65"/>
      <c r="Z18" s="65"/>
      <c r="AA18" s="65"/>
      <c r="AB18" s="65"/>
      <c r="AC18" s="65"/>
      <c r="AD18" s="65"/>
      <c r="AE18" s="65"/>
    </row>
    <row r="19" spans="1:31">
      <c r="A19" s="1616">
        <v>14</v>
      </c>
      <c r="B19" s="1617"/>
      <c r="C19" s="1617"/>
      <c r="D19" s="1620"/>
      <c r="E19" s="1620"/>
      <c r="F19" s="1620"/>
      <c r="G19" s="1620"/>
      <c r="H19" s="1620"/>
      <c r="I19" s="1620"/>
      <c r="J19" s="1620"/>
      <c r="K19" s="1620"/>
      <c r="L19" s="1620"/>
      <c r="M19" s="1620"/>
      <c r="N19" s="1621"/>
      <c r="O19" s="1621"/>
      <c r="P19" s="1622"/>
      <c r="Q19" s="65"/>
      <c r="R19" s="65"/>
      <c r="S19" s="65"/>
      <c r="T19" s="65"/>
      <c r="U19" s="65"/>
      <c r="V19" s="65"/>
      <c r="W19" s="65"/>
      <c r="X19" s="65"/>
      <c r="Y19" s="65"/>
      <c r="Z19" s="65"/>
      <c r="AA19" s="65"/>
      <c r="AB19" s="65"/>
      <c r="AC19" s="65"/>
      <c r="AD19" s="65"/>
      <c r="AE19" s="65"/>
    </row>
    <row r="20" spans="1:31">
      <c r="A20" s="1616">
        <v>15</v>
      </c>
      <c r="B20" s="1617"/>
      <c r="C20" s="1617"/>
      <c r="D20" s="1620"/>
      <c r="E20" s="1620"/>
      <c r="F20" s="1620"/>
      <c r="G20" s="1620"/>
      <c r="H20" s="1620"/>
      <c r="I20" s="1620"/>
      <c r="J20" s="1620"/>
      <c r="K20" s="1620"/>
      <c r="L20" s="1620"/>
      <c r="M20" s="1620"/>
      <c r="N20" s="1621"/>
      <c r="O20" s="1621"/>
      <c r="P20" s="1622"/>
      <c r="Q20" s="65"/>
      <c r="R20" s="65"/>
      <c r="S20" s="65"/>
      <c r="T20" s="65"/>
      <c r="U20" s="65"/>
      <c r="V20" s="65"/>
      <c r="W20" s="65"/>
      <c r="X20" s="65"/>
      <c r="Y20" s="65"/>
      <c r="Z20" s="65"/>
      <c r="AA20" s="65"/>
      <c r="AB20" s="65"/>
      <c r="AC20" s="65"/>
      <c r="AD20" s="65"/>
      <c r="AE20" s="65"/>
    </row>
    <row r="21" spans="1:31">
      <c r="A21" s="1616">
        <v>16</v>
      </c>
      <c r="B21" s="1617"/>
      <c r="C21" s="1617"/>
      <c r="D21" s="1620"/>
      <c r="E21" s="1620"/>
      <c r="F21" s="1620"/>
      <c r="G21" s="1620"/>
      <c r="H21" s="1620"/>
      <c r="I21" s="1620"/>
      <c r="J21" s="1620"/>
      <c r="K21" s="1620"/>
      <c r="L21" s="1620"/>
      <c r="M21" s="1620"/>
      <c r="N21" s="1621"/>
      <c r="O21" s="1621"/>
      <c r="P21" s="1622"/>
      <c r="Q21" s="65"/>
      <c r="R21" s="65"/>
      <c r="S21" s="65"/>
      <c r="T21" s="65"/>
      <c r="U21" s="65"/>
      <c r="V21" s="65"/>
      <c r="W21" s="65"/>
      <c r="X21" s="65"/>
      <c r="Y21" s="65"/>
      <c r="Z21" s="65"/>
      <c r="AA21" s="65"/>
      <c r="AB21" s="65"/>
      <c r="AC21" s="65"/>
      <c r="AD21" s="65"/>
      <c r="AE21" s="65"/>
    </row>
    <row r="22" spans="1:31">
      <c r="A22" s="1616">
        <v>17</v>
      </c>
      <c r="B22" s="1617"/>
      <c r="C22" s="1617"/>
      <c r="D22" s="1620"/>
      <c r="E22" s="1620"/>
      <c r="F22" s="1620"/>
      <c r="G22" s="1620"/>
      <c r="H22" s="1620"/>
      <c r="I22" s="1620"/>
      <c r="J22" s="1620"/>
      <c r="K22" s="1620"/>
      <c r="L22" s="1620"/>
      <c r="M22" s="1620"/>
      <c r="N22" s="1621"/>
      <c r="O22" s="1621"/>
      <c r="P22" s="1622"/>
      <c r="Q22" s="65"/>
      <c r="R22" s="65"/>
      <c r="S22" s="65"/>
      <c r="T22" s="65"/>
      <c r="U22" s="65"/>
      <c r="V22" s="65"/>
      <c r="W22" s="65"/>
      <c r="X22" s="65"/>
      <c r="Y22" s="65"/>
      <c r="Z22" s="65"/>
      <c r="AA22" s="65"/>
      <c r="AB22" s="65"/>
      <c r="AC22" s="65"/>
      <c r="AD22" s="65"/>
      <c r="AE22" s="65"/>
    </row>
    <row r="23" spans="1:31">
      <c r="A23" s="1616">
        <v>18</v>
      </c>
      <c r="B23" s="1617"/>
      <c r="C23" s="1617"/>
      <c r="D23" s="1620"/>
      <c r="E23" s="1620"/>
      <c r="F23" s="1620"/>
      <c r="G23" s="1620"/>
      <c r="H23" s="1620"/>
      <c r="I23" s="1620"/>
      <c r="J23" s="1620"/>
      <c r="K23" s="1620"/>
      <c r="L23" s="1620"/>
      <c r="M23" s="1620"/>
      <c r="N23" s="1621"/>
      <c r="O23" s="1621"/>
      <c r="P23" s="1622"/>
      <c r="Q23" s="65"/>
      <c r="R23" s="65"/>
      <c r="S23" s="65"/>
      <c r="T23" s="65"/>
      <c r="U23" s="65"/>
      <c r="V23" s="65"/>
      <c r="W23" s="65"/>
      <c r="X23" s="65"/>
      <c r="Y23" s="65"/>
      <c r="Z23" s="65"/>
      <c r="AA23" s="65"/>
      <c r="AB23" s="65"/>
      <c r="AC23" s="65"/>
      <c r="AD23" s="65"/>
      <c r="AE23" s="65"/>
    </row>
    <row r="24" spans="1:31">
      <c r="A24" s="1616">
        <v>19</v>
      </c>
      <c r="B24" s="1617"/>
      <c r="C24" s="1617"/>
      <c r="D24" s="1620"/>
      <c r="E24" s="1620"/>
      <c r="F24" s="1620"/>
      <c r="G24" s="1620"/>
      <c r="H24" s="1620"/>
      <c r="I24" s="1620"/>
      <c r="J24" s="1620"/>
      <c r="K24" s="1620"/>
      <c r="L24" s="1620"/>
      <c r="M24" s="1620"/>
      <c r="N24" s="1621"/>
      <c r="O24" s="1621"/>
      <c r="P24" s="1622"/>
      <c r="Q24" s="65"/>
      <c r="R24" s="65"/>
      <c r="S24" s="65"/>
      <c r="T24" s="65"/>
      <c r="U24" s="65"/>
      <c r="V24" s="65"/>
      <c r="W24" s="65"/>
      <c r="X24" s="65"/>
      <c r="Y24" s="65"/>
      <c r="Z24" s="65"/>
      <c r="AA24" s="65"/>
      <c r="AB24" s="65"/>
      <c r="AC24" s="65"/>
      <c r="AD24" s="65"/>
      <c r="AE24" s="65"/>
    </row>
    <row r="25" spans="1:31">
      <c r="A25" s="1616">
        <v>20</v>
      </c>
      <c r="B25" s="2894" t="s">
        <v>85</v>
      </c>
      <c r="C25" s="2895"/>
      <c r="D25" s="1620"/>
      <c r="E25" s="1620"/>
      <c r="F25" s="1620"/>
      <c r="G25" s="1620"/>
      <c r="H25" s="1620"/>
      <c r="I25" s="1620"/>
      <c r="J25" s="1620"/>
      <c r="K25" s="1620"/>
      <c r="L25" s="1620"/>
      <c r="M25" s="1620"/>
      <c r="N25" s="1620"/>
      <c r="O25" s="1620"/>
      <c r="P25" s="1623"/>
      <c r="Q25" s="65"/>
      <c r="R25" s="65"/>
      <c r="S25" s="65"/>
      <c r="T25" s="65"/>
      <c r="U25" s="65"/>
      <c r="V25" s="65"/>
      <c r="W25" s="65"/>
      <c r="X25" s="65"/>
      <c r="Y25" s="65"/>
      <c r="Z25" s="65"/>
      <c r="AA25" s="65"/>
      <c r="AB25" s="65"/>
      <c r="AC25" s="65"/>
      <c r="AD25" s="65"/>
      <c r="AE25" s="65"/>
    </row>
    <row r="26" spans="1:31">
      <c r="A26" s="1624" t="s">
        <v>490</v>
      </c>
      <c r="B26" s="1625"/>
      <c r="C26" s="1625"/>
      <c r="D26" s="1625"/>
      <c r="E26" s="1625"/>
      <c r="F26" s="1625"/>
      <c r="G26" s="1625"/>
      <c r="H26" s="1625"/>
      <c r="I26" s="1625"/>
      <c r="J26" s="1625"/>
      <c r="K26" s="1625"/>
      <c r="L26" s="1625"/>
      <c r="M26" s="1625"/>
      <c r="N26" s="1625"/>
      <c r="O26" s="1625"/>
      <c r="P26" s="1625"/>
      <c r="Q26" s="1625"/>
      <c r="R26" s="1626"/>
      <c r="S26" s="1627"/>
      <c r="T26" s="1627"/>
      <c r="U26" s="1627"/>
      <c r="V26" s="1627"/>
      <c r="W26" s="1627"/>
      <c r="X26" s="1627"/>
      <c r="Y26" s="1627"/>
      <c r="Z26" s="1627"/>
      <c r="AA26" s="1627"/>
      <c r="AB26" s="1627"/>
      <c r="AC26" s="1627"/>
      <c r="AD26" s="1627"/>
      <c r="AE26" s="1627"/>
    </row>
    <row r="27" spans="1:31" ht="16.5" customHeight="1">
      <c r="A27" s="1628">
        <v>1</v>
      </c>
      <c r="B27" s="2885" t="s">
        <v>610</v>
      </c>
      <c r="C27" s="2885"/>
      <c r="D27" s="2885"/>
      <c r="E27" s="2885"/>
      <c r="F27" s="2885"/>
      <c r="G27" s="2885"/>
      <c r="H27" s="2885"/>
      <c r="I27" s="2885"/>
      <c r="J27" s="2885"/>
      <c r="K27" s="2885"/>
      <c r="L27" s="2939"/>
      <c r="M27" s="2939"/>
      <c r="N27" s="2939"/>
      <c r="O27" s="2939"/>
      <c r="P27" s="1625"/>
      <c r="Q27" s="1625"/>
      <c r="R27" s="1626"/>
      <c r="S27" s="1627"/>
      <c r="T27" s="1627"/>
      <c r="U27" s="1627"/>
      <c r="V27" s="1627"/>
      <c r="W27" s="1627"/>
      <c r="X27" s="1627"/>
      <c r="Y27" s="1627"/>
      <c r="Z27" s="1627"/>
      <c r="AA27" s="1627"/>
      <c r="AB27" s="1627"/>
      <c r="AC27" s="1627"/>
      <c r="AD27" s="1627"/>
      <c r="AE27" s="1627"/>
    </row>
    <row r="28" spans="1:31">
      <c r="B28" s="2940"/>
      <c r="C28" s="2941"/>
      <c r="D28" s="2941"/>
      <c r="E28" s="2941"/>
      <c r="F28" s="2941"/>
      <c r="G28" s="2941"/>
      <c r="H28" s="2941"/>
      <c r="I28" s="2941"/>
      <c r="J28" s="2941"/>
      <c r="K28" s="2941"/>
      <c r="L28" s="2941"/>
      <c r="M28" s="2941"/>
      <c r="N28" s="2941"/>
      <c r="O28" s="2941"/>
      <c r="P28" s="2941"/>
      <c r="Q28" s="2941"/>
      <c r="R28" s="2941"/>
      <c r="S28" s="2941"/>
    </row>
    <row r="29" spans="1:31">
      <c r="B29" s="2940"/>
      <c r="C29" s="2941"/>
      <c r="D29" s="2941"/>
      <c r="E29" s="2941"/>
      <c r="F29" s="2941"/>
      <c r="G29" s="2941"/>
      <c r="H29" s="2941"/>
      <c r="I29" s="2941"/>
      <c r="J29" s="2941"/>
      <c r="K29" s="2941"/>
      <c r="L29" s="2941"/>
      <c r="M29" s="2941"/>
      <c r="N29" s="2941"/>
      <c r="O29" s="2941"/>
      <c r="P29" s="2941"/>
      <c r="Q29" s="2941"/>
      <c r="R29" s="2941"/>
      <c r="S29" s="2941"/>
    </row>
    <row r="30" spans="1:31">
      <c r="N30" s="1625"/>
      <c r="O30" s="1625"/>
    </row>
    <row r="31" spans="1:31">
      <c r="N31" s="1625"/>
      <c r="O31" s="1625"/>
    </row>
    <row r="32" spans="1:31">
      <c r="N32" s="1625"/>
      <c r="O32" s="1625"/>
    </row>
    <row r="33" spans="14:15">
      <c r="N33" s="1625"/>
      <c r="O33" s="1625"/>
    </row>
    <row r="35" spans="14:15">
      <c r="N35" s="1625"/>
      <c r="O35" s="1625"/>
    </row>
    <row r="36" spans="14:15">
      <c r="N36" s="1625"/>
      <c r="O36" s="1625"/>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6.5"/>
  <cols>
    <col min="1" max="1" width="5.125" style="1607" customWidth="1"/>
    <col min="2" max="3" width="5" style="1607" bestFit="1" customWidth="1"/>
    <col min="4" max="4" width="7.625" style="1607" bestFit="1" customWidth="1"/>
    <col min="5" max="5" width="10.375" style="1607" customWidth="1"/>
    <col min="6" max="6" width="12.375" style="1607" customWidth="1"/>
    <col min="7" max="7" width="11.375" style="1607" customWidth="1"/>
    <col min="8" max="9" width="12.25" style="1607" bestFit="1" customWidth="1"/>
    <col min="10" max="10" width="8.5" style="1607" bestFit="1" customWidth="1"/>
    <col min="11" max="11" width="12.875" style="1607" customWidth="1"/>
    <col min="12" max="13" width="7.625" style="1607" bestFit="1" customWidth="1"/>
    <col min="14" max="14" width="9.5" style="1607" customWidth="1"/>
    <col min="15" max="15" width="9.125" style="1607" customWidth="1"/>
    <col min="16" max="16" width="5.375" style="1607" customWidth="1"/>
    <col min="17" max="16384" width="9" style="1607"/>
  </cols>
  <sheetData>
    <row r="1" spans="1:16">
      <c r="A1" s="1605" t="s">
        <v>592</v>
      </c>
      <c r="B1" s="1606"/>
      <c r="C1" s="1606"/>
      <c r="D1" s="72"/>
      <c r="E1" s="72"/>
      <c r="F1" s="72"/>
      <c r="G1" s="72"/>
      <c r="H1" s="72"/>
      <c r="I1" s="72"/>
      <c r="J1" s="72"/>
      <c r="K1" s="72"/>
      <c r="L1" s="72"/>
      <c r="M1" s="72"/>
      <c r="N1" s="72"/>
      <c r="O1" s="72"/>
      <c r="P1" s="65"/>
    </row>
    <row r="2" spans="1:16">
      <c r="A2" s="65" t="s">
        <v>7110</v>
      </c>
      <c r="B2" s="65"/>
      <c r="C2" s="65"/>
      <c r="D2" s="65"/>
      <c r="E2" s="65"/>
      <c r="F2" s="65"/>
      <c r="G2" s="65"/>
      <c r="H2" s="65"/>
      <c r="I2" s="65"/>
      <c r="J2" s="65"/>
      <c r="K2" s="65"/>
      <c r="L2" s="65"/>
      <c r="M2" s="65"/>
      <c r="N2" s="1608"/>
      <c r="O2" s="1608"/>
      <c r="P2" s="1608" t="s">
        <v>188</v>
      </c>
    </row>
    <row r="3" spans="1:16" ht="30.4" customHeight="1">
      <c r="A3" s="2942" t="s">
        <v>183</v>
      </c>
      <c r="B3" s="2893" t="s">
        <v>152</v>
      </c>
      <c r="C3" s="2893"/>
      <c r="D3" s="1609" t="s">
        <v>594</v>
      </c>
      <c r="E3" s="1609"/>
      <c r="F3" s="1609"/>
      <c r="G3" s="1609"/>
      <c r="H3" s="1609"/>
      <c r="I3" s="1609"/>
      <c r="J3" s="1609"/>
      <c r="K3" s="1609"/>
      <c r="L3" s="2908" t="s">
        <v>595</v>
      </c>
      <c r="M3" s="2945"/>
      <c r="N3" s="2883" t="s">
        <v>596</v>
      </c>
      <c r="O3" s="2883" t="s">
        <v>597</v>
      </c>
      <c r="P3" s="1610" t="s">
        <v>121</v>
      </c>
    </row>
    <row r="4" spans="1:16" ht="28.5" customHeight="1">
      <c r="A4" s="2943"/>
      <c r="B4" s="1611" t="s">
        <v>162</v>
      </c>
      <c r="C4" s="1611" t="s">
        <v>163</v>
      </c>
      <c r="D4" s="1612" t="s">
        <v>598</v>
      </c>
      <c r="E4" s="1612" t="s">
        <v>599</v>
      </c>
      <c r="F4" s="1612" t="s">
        <v>600</v>
      </c>
      <c r="G4" s="1613" t="s">
        <v>601</v>
      </c>
      <c r="H4" s="1612" t="s">
        <v>602</v>
      </c>
      <c r="I4" s="1613" t="s">
        <v>603</v>
      </c>
      <c r="J4" s="1612" t="s">
        <v>604</v>
      </c>
      <c r="K4" s="1613" t="s">
        <v>480</v>
      </c>
      <c r="L4" s="1612" t="s">
        <v>605</v>
      </c>
      <c r="M4" s="1612" t="s">
        <v>606</v>
      </c>
      <c r="N4" s="2946"/>
      <c r="O4" s="2946"/>
      <c r="P4" s="1612"/>
    </row>
    <row r="5" spans="1:16" ht="45" customHeight="1">
      <c r="A5" s="2944"/>
      <c r="B5" s="1614" t="s">
        <v>122</v>
      </c>
      <c r="C5" s="1614" t="s">
        <v>67</v>
      </c>
      <c r="D5" s="1614" t="s">
        <v>68</v>
      </c>
      <c r="E5" s="1614" t="s">
        <v>69</v>
      </c>
      <c r="F5" s="1614" t="s">
        <v>70</v>
      </c>
      <c r="G5" s="1614" t="s">
        <v>71</v>
      </c>
      <c r="H5" s="1614" t="s">
        <v>72</v>
      </c>
      <c r="I5" s="1614" t="s">
        <v>73</v>
      </c>
      <c r="J5" s="1614" t="s">
        <v>74</v>
      </c>
      <c r="K5" s="1615" t="s">
        <v>611</v>
      </c>
      <c r="L5" s="1615" t="s">
        <v>131</v>
      </c>
      <c r="M5" s="1615" t="s">
        <v>463</v>
      </c>
      <c r="N5" s="1615" t="s">
        <v>612</v>
      </c>
      <c r="O5" s="1615" t="s">
        <v>609</v>
      </c>
      <c r="P5" s="1614" t="s">
        <v>135</v>
      </c>
    </row>
    <row r="6" spans="1:16">
      <c r="A6" s="1616">
        <v>1</v>
      </c>
      <c r="B6" s="1617"/>
      <c r="C6" s="1617"/>
      <c r="D6" s="1618"/>
      <c r="E6" s="1618"/>
      <c r="F6" s="1619"/>
      <c r="G6" s="1620"/>
      <c r="H6" s="1620"/>
      <c r="I6" s="1620"/>
      <c r="J6" s="1618"/>
      <c r="K6" s="1618"/>
      <c r="L6" s="1620"/>
      <c r="M6" s="1620"/>
      <c r="N6" s="1621"/>
      <c r="O6" s="1621"/>
      <c r="P6" s="1622"/>
    </row>
    <row r="7" spans="1:16">
      <c r="A7" s="1616">
        <v>2</v>
      </c>
      <c r="B7" s="1617"/>
      <c r="C7" s="1617"/>
      <c r="D7" s="1620"/>
      <c r="E7" s="1620"/>
      <c r="F7" s="1620"/>
      <c r="G7" s="1620"/>
      <c r="H7" s="1620"/>
      <c r="I7" s="1620"/>
      <c r="J7" s="1620"/>
      <c r="K7" s="1620"/>
      <c r="L7" s="1620"/>
      <c r="M7" s="1620"/>
      <c r="N7" s="1621"/>
      <c r="O7" s="1621"/>
      <c r="P7" s="1622"/>
    </row>
    <row r="8" spans="1:16">
      <c r="A8" s="1616">
        <v>3</v>
      </c>
      <c r="B8" s="1617"/>
      <c r="C8" s="1617"/>
      <c r="D8" s="1620"/>
      <c r="E8" s="1620"/>
      <c r="F8" s="1620"/>
      <c r="G8" s="1620"/>
      <c r="H8" s="1620"/>
      <c r="I8" s="1620"/>
      <c r="J8" s="1620"/>
      <c r="K8" s="1620"/>
      <c r="L8" s="1620"/>
      <c r="M8" s="1620"/>
      <c r="N8" s="1621"/>
      <c r="O8" s="1621"/>
      <c r="P8" s="1622"/>
    </row>
    <row r="9" spans="1:16">
      <c r="A9" s="1616">
        <v>4</v>
      </c>
      <c r="B9" s="1617"/>
      <c r="C9" s="1617"/>
      <c r="D9" s="1620"/>
      <c r="E9" s="1620"/>
      <c r="F9" s="1620"/>
      <c r="G9" s="1620"/>
      <c r="H9" s="1620"/>
      <c r="I9" s="1620"/>
      <c r="J9" s="1620"/>
      <c r="K9" s="1620"/>
      <c r="L9" s="1620"/>
      <c r="M9" s="1620"/>
      <c r="N9" s="1621"/>
      <c r="O9" s="1621"/>
      <c r="P9" s="1622"/>
    </row>
    <row r="10" spans="1:16">
      <c r="A10" s="1616">
        <v>5</v>
      </c>
      <c r="B10" s="1617"/>
      <c r="C10" s="1617"/>
      <c r="D10" s="1620"/>
      <c r="E10" s="1620"/>
      <c r="F10" s="1620"/>
      <c r="G10" s="1620"/>
      <c r="H10" s="1620"/>
      <c r="I10" s="1620"/>
      <c r="J10" s="1620"/>
      <c r="K10" s="1620"/>
      <c r="L10" s="1620"/>
      <c r="M10" s="1620"/>
      <c r="N10" s="1621"/>
      <c r="O10" s="1621"/>
      <c r="P10" s="1622"/>
    </row>
    <row r="11" spans="1:16">
      <c r="A11" s="1616">
        <v>6</v>
      </c>
      <c r="B11" s="1617"/>
      <c r="C11" s="1617"/>
      <c r="D11" s="1620"/>
      <c r="E11" s="1620"/>
      <c r="F11" s="1620"/>
      <c r="G11" s="1620"/>
      <c r="H11" s="1620"/>
      <c r="I11" s="1620"/>
      <c r="J11" s="1620"/>
      <c r="K11" s="1620"/>
      <c r="L11" s="1620"/>
      <c r="M11" s="1620"/>
      <c r="N11" s="1621"/>
      <c r="O11" s="1621"/>
      <c r="P11" s="1622"/>
    </row>
    <row r="12" spans="1:16">
      <c r="A12" s="1616">
        <v>7</v>
      </c>
      <c r="B12" s="1617"/>
      <c r="C12" s="1617"/>
      <c r="D12" s="1620"/>
      <c r="E12" s="1620"/>
      <c r="F12" s="1620"/>
      <c r="G12" s="1620"/>
      <c r="H12" s="1620"/>
      <c r="I12" s="1620"/>
      <c r="J12" s="1620"/>
      <c r="K12" s="1620"/>
      <c r="L12" s="1620"/>
      <c r="M12" s="1620"/>
      <c r="N12" s="1621"/>
      <c r="O12" s="1621"/>
      <c r="P12" s="1622"/>
    </row>
    <row r="13" spans="1:16">
      <c r="A13" s="1616">
        <v>8</v>
      </c>
      <c r="B13" s="1617"/>
      <c r="C13" s="1617"/>
      <c r="D13" s="1620"/>
      <c r="E13" s="1620"/>
      <c r="F13" s="1620"/>
      <c r="G13" s="1620"/>
      <c r="H13" s="1620"/>
      <c r="I13" s="1620"/>
      <c r="J13" s="1620"/>
      <c r="K13" s="1620"/>
      <c r="L13" s="1620"/>
      <c r="M13" s="1620"/>
      <c r="N13" s="1621"/>
      <c r="O13" s="1621"/>
      <c r="P13" s="1622"/>
    </row>
    <row r="14" spans="1:16">
      <c r="A14" s="1616">
        <v>9</v>
      </c>
      <c r="B14" s="1617"/>
      <c r="C14" s="1617"/>
      <c r="D14" s="1620"/>
      <c r="E14" s="1620"/>
      <c r="F14" s="1620"/>
      <c r="G14" s="1620"/>
      <c r="H14" s="1620"/>
      <c r="I14" s="1620"/>
      <c r="J14" s="1620"/>
      <c r="K14" s="1620"/>
      <c r="L14" s="1620"/>
      <c r="M14" s="1620"/>
      <c r="N14" s="1621"/>
      <c r="O14" s="1621"/>
      <c r="P14" s="1622"/>
    </row>
    <row r="15" spans="1:16">
      <c r="A15" s="1616">
        <v>10</v>
      </c>
      <c r="B15" s="1617"/>
      <c r="C15" s="1617"/>
      <c r="D15" s="1620"/>
      <c r="E15" s="1620"/>
      <c r="F15" s="1620"/>
      <c r="G15" s="1620"/>
      <c r="H15" s="1620"/>
      <c r="I15" s="1620"/>
      <c r="J15" s="1620"/>
      <c r="K15" s="1620"/>
      <c r="L15" s="1620"/>
      <c r="M15" s="1620"/>
      <c r="N15" s="1621"/>
      <c r="O15" s="1621"/>
      <c r="P15" s="1622"/>
    </row>
    <row r="16" spans="1:16">
      <c r="A16" s="1616">
        <v>11</v>
      </c>
      <c r="B16" s="1617"/>
      <c r="C16" s="1617"/>
      <c r="D16" s="1620"/>
      <c r="E16" s="1620"/>
      <c r="F16" s="1620"/>
      <c r="G16" s="1620"/>
      <c r="H16" s="1620"/>
      <c r="I16" s="1620"/>
      <c r="J16" s="1620"/>
      <c r="K16" s="1620"/>
      <c r="L16" s="1620"/>
      <c r="M16" s="1620"/>
      <c r="N16" s="1621"/>
      <c r="O16" s="1621"/>
      <c r="P16" s="1622"/>
    </row>
    <row r="17" spans="1:31">
      <c r="A17" s="1616">
        <v>12</v>
      </c>
      <c r="B17" s="1617"/>
      <c r="C17" s="1617"/>
      <c r="D17" s="1620"/>
      <c r="E17" s="1620"/>
      <c r="F17" s="1620"/>
      <c r="G17" s="1620"/>
      <c r="H17" s="1620"/>
      <c r="I17" s="1620"/>
      <c r="J17" s="1620"/>
      <c r="K17" s="1620"/>
      <c r="L17" s="1620"/>
      <c r="M17" s="1620"/>
      <c r="N17" s="1621"/>
      <c r="O17" s="1621"/>
      <c r="P17" s="1622"/>
      <c r="Q17" s="65"/>
      <c r="R17" s="65"/>
      <c r="S17" s="65"/>
      <c r="T17" s="65"/>
      <c r="U17" s="65"/>
      <c r="V17" s="65"/>
      <c r="W17" s="65"/>
      <c r="X17" s="65"/>
      <c r="Y17" s="65"/>
      <c r="Z17" s="65"/>
      <c r="AA17" s="65"/>
      <c r="AB17" s="65"/>
      <c r="AC17" s="65"/>
      <c r="AD17" s="65"/>
      <c r="AE17" s="65"/>
    </row>
    <row r="18" spans="1:31">
      <c r="A18" s="1616">
        <v>13</v>
      </c>
      <c r="B18" s="1617"/>
      <c r="C18" s="1617"/>
      <c r="D18" s="1620"/>
      <c r="E18" s="1620"/>
      <c r="F18" s="1620"/>
      <c r="G18" s="1620"/>
      <c r="H18" s="1620"/>
      <c r="I18" s="1620"/>
      <c r="J18" s="1620"/>
      <c r="K18" s="1620"/>
      <c r="L18" s="1620"/>
      <c r="M18" s="1620"/>
      <c r="N18" s="1621"/>
      <c r="O18" s="1621"/>
      <c r="P18" s="1622"/>
      <c r="Q18" s="65"/>
      <c r="R18" s="65"/>
      <c r="S18" s="65"/>
      <c r="T18" s="65"/>
      <c r="U18" s="65"/>
      <c r="V18" s="65"/>
      <c r="W18" s="65"/>
      <c r="X18" s="65"/>
      <c r="Y18" s="65"/>
      <c r="Z18" s="65"/>
      <c r="AA18" s="65"/>
      <c r="AB18" s="65"/>
      <c r="AC18" s="65"/>
      <c r="AD18" s="65"/>
      <c r="AE18" s="65"/>
    </row>
    <row r="19" spans="1:31">
      <c r="A19" s="1616">
        <v>14</v>
      </c>
      <c r="B19" s="1617"/>
      <c r="C19" s="1617"/>
      <c r="D19" s="1620"/>
      <c r="E19" s="1620"/>
      <c r="F19" s="1620"/>
      <c r="G19" s="1620"/>
      <c r="H19" s="1620"/>
      <c r="I19" s="1620"/>
      <c r="J19" s="1620"/>
      <c r="K19" s="1620"/>
      <c r="L19" s="1620"/>
      <c r="M19" s="1620"/>
      <c r="N19" s="1621"/>
      <c r="O19" s="1621"/>
      <c r="P19" s="1622"/>
      <c r="Q19" s="65"/>
      <c r="R19" s="65"/>
      <c r="S19" s="65"/>
      <c r="T19" s="65"/>
      <c r="U19" s="65"/>
      <c r="V19" s="65"/>
      <c r="W19" s="65"/>
      <c r="X19" s="65"/>
      <c r="Y19" s="65"/>
      <c r="Z19" s="65"/>
      <c r="AA19" s="65"/>
      <c r="AB19" s="65"/>
      <c r="AC19" s="65"/>
      <c r="AD19" s="65"/>
      <c r="AE19" s="65"/>
    </row>
    <row r="20" spans="1:31">
      <c r="A20" s="1616">
        <v>15</v>
      </c>
      <c r="B20" s="1617"/>
      <c r="C20" s="1617"/>
      <c r="D20" s="1620"/>
      <c r="E20" s="1620"/>
      <c r="F20" s="1620"/>
      <c r="G20" s="1620"/>
      <c r="H20" s="1620"/>
      <c r="I20" s="1620"/>
      <c r="J20" s="1620"/>
      <c r="K20" s="1620"/>
      <c r="L20" s="1620"/>
      <c r="M20" s="1620"/>
      <c r="N20" s="1621"/>
      <c r="O20" s="1621"/>
      <c r="P20" s="1622"/>
      <c r="Q20" s="65"/>
      <c r="R20" s="65"/>
      <c r="S20" s="65"/>
      <c r="T20" s="65"/>
      <c r="U20" s="65"/>
      <c r="V20" s="65"/>
      <c r="W20" s="65"/>
      <c r="X20" s="65"/>
      <c r="Y20" s="65"/>
      <c r="Z20" s="65"/>
      <c r="AA20" s="65"/>
      <c r="AB20" s="65"/>
      <c r="AC20" s="65"/>
      <c r="AD20" s="65"/>
      <c r="AE20" s="65"/>
    </row>
    <row r="21" spans="1:31">
      <c r="A21" s="1616">
        <v>16</v>
      </c>
      <c r="B21" s="1617"/>
      <c r="C21" s="1617"/>
      <c r="D21" s="1620"/>
      <c r="E21" s="1620"/>
      <c r="F21" s="1620"/>
      <c r="G21" s="1620"/>
      <c r="H21" s="1620"/>
      <c r="I21" s="1620"/>
      <c r="J21" s="1620"/>
      <c r="K21" s="1620"/>
      <c r="L21" s="1620"/>
      <c r="M21" s="1620"/>
      <c r="N21" s="1621"/>
      <c r="O21" s="1621"/>
      <c r="P21" s="1622"/>
      <c r="Q21" s="65"/>
      <c r="R21" s="65"/>
      <c r="S21" s="65"/>
      <c r="T21" s="65"/>
      <c r="U21" s="65"/>
      <c r="V21" s="65"/>
      <c r="W21" s="65"/>
      <c r="X21" s="65"/>
      <c r="Y21" s="65"/>
      <c r="Z21" s="65"/>
      <c r="AA21" s="65"/>
      <c r="AB21" s="65"/>
      <c r="AC21" s="65"/>
      <c r="AD21" s="65"/>
      <c r="AE21" s="65"/>
    </row>
    <row r="22" spans="1:31">
      <c r="A22" s="1616">
        <v>17</v>
      </c>
      <c r="B22" s="1617"/>
      <c r="C22" s="1617"/>
      <c r="D22" s="1620"/>
      <c r="E22" s="1620"/>
      <c r="F22" s="1620"/>
      <c r="G22" s="1620"/>
      <c r="H22" s="1620"/>
      <c r="I22" s="1620"/>
      <c r="J22" s="1620"/>
      <c r="K22" s="1620"/>
      <c r="L22" s="1620"/>
      <c r="M22" s="1620"/>
      <c r="N22" s="1621"/>
      <c r="O22" s="1621"/>
      <c r="P22" s="1622"/>
      <c r="Q22" s="65"/>
      <c r="R22" s="65"/>
      <c r="S22" s="65"/>
      <c r="T22" s="65"/>
      <c r="U22" s="65"/>
      <c r="V22" s="65"/>
      <c r="W22" s="65"/>
      <c r="X22" s="65"/>
      <c r="Y22" s="65"/>
      <c r="Z22" s="65"/>
      <c r="AA22" s="65"/>
      <c r="AB22" s="65"/>
      <c r="AC22" s="65"/>
      <c r="AD22" s="65"/>
      <c r="AE22" s="65"/>
    </row>
    <row r="23" spans="1:31">
      <c r="A23" s="1616">
        <v>18</v>
      </c>
      <c r="B23" s="1617"/>
      <c r="C23" s="1617"/>
      <c r="D23" s="1620"/>
      <c r="E23" s="1620"/>
      <c r="F23" s="1620"/>
      <c r="G23" s="1620"/>
      <c r="H23" s="1620"/>
      <c r="I23" s="1620"/>
      <c r="J23" s="1620"/>
      <c r="K23" s="1620"/>
      <c r="L23" s="1620"/>
      <c r="M23" s="1620"/>
      <c r="N23" s="1621"/>
      <c r="O23" s="1621"/>
      <c r="P23" s="1622"/>
      <c r="Q23" s="65"/>
      <c r="R23" s="65"/>
      <c r="S23" s="65"/>
      <c r="T23" s="65"/>
      <c r="U23" s="65"/>
      <c r="V23" s="65"/>
      <c r="W23" s="65"/>
      <c r="X23" s="65"/>
      <c r="Y23" s="65"/>
      <c r="Z23" s="65"/>
      <c r="AA23" s="65"/>
      <c r="AB23" s="65"/>
      <c r="AC23" s="65"/>
      <c r="AD23" s="65"/>
      <c r="AE23" s="65"/>
    </row>
    <row r="24" spans="1:31">
      <c r="A24" s="1616">
        <v>19</v>
      </c>
      <c r="B24" s="1617"/>
      <c r="C24" s="1617"/>
      <c r="D24" s="1620"/>
      <c r="E24" s="1620"/>
      <c r="F24" s="1620"/>
      <c r="G24" s="1620"/>
      <c r="H24" s="1620"/>
      <c r="I24" s="1620"/>
      <c r="J24" s="1620"/>
      <c r="K24" s="1620"/>
      <c r="L24" s="1620"/>
      <c r="M24" s="1620"/>
      <c r="N24" s="1621"/>
      <c r="O24" s="1621"/>
      <c r="P24" s="1622"/>
      <c r="Q24" s="65"/>
      <c r="R24" s="65"/>
      <c r="S24" s="65"/>
      <c r="T24" s="65"/>
      <c r="U24" s="65"/>
      <c r="V24" s="65"/>
      <c r="W24" s="65"/>
      <c r="X24" s="65"/>
      <c r="Y24" s="65"/>
      <c r="Z24" s="65"/>
      <c r="AA24" s="65"/>
      <c r="AB24" s="65"/>
      <c r="AC24" s="65"/>
      <c r="AD24" s="65"/>
      <c r="AE24" s="65"/>
    </row>
    <row r="25" spans="1:31">
      <c r="A25" s="1616">
        <v>20</v>
      </c>
      <c r="B25" s="2894" t="s">
        <v>85</v>
      </c>
      <c r="C25" s="2895"/>
      <c r="D25" s="1620"/>
      <c r="E25" s="1620"/>
      <c r="F25" s="1620"/>
      <c r="G25" s="1620"/>
      <c r="H25" s="1620"/>
      <c r="I25" s="1620"/>
      <c r="J25" s="1620"/>
      <c r="K25" s="1620"/>
      <c r="L25" s="1620"/>
      <c r="M25" s="1620"/>
      <c r="N25" s="1620"/>
      <c r="O25" s="1620"/>
      <c r="P25" s="1623"/>
      <c r="Q25" s="65"/>
      <c r="R25" s="65"/>
      <c r="S25" s="65"/>
      <c r="T25" s="65"/>
      <c r="U25" s="65"/>
      <c r="V25" s="65"/>
      <c r="W25" s="65"/>
      <c r="X25" s="65"/>
      <c r="Y25" s="65"/>
      <c r="Z25" s="65"/>
      <c r="AA25" s="65"/>
      <c r="AB25" s="65"/>
      <c r="AC25" s="65"/>
      <c r="AD25" s="65"/>
      <c r="AE25" s="65"/>
    </row>
    <row r="26" spans="1:31">
      <c r="A26" s="1624" t="s">
        <v>490</v>
      </c>
      <c r="B26" s="1625"/>
      <c r="C26" s="1625"/>
      <c r="D26" s="1625"/>
      <c r="E26" s="1625"/>
      <c r="F26" s="1625"/>
      <c r="G26" s="1625"/>
      <c r="H26" s="1625"/>
      <c r="I26" s="1625"/>
      <c r="J26" s="1625"/>
      <c r="K26" s="1625"/>
      <c r="L26" s="1625"/>
      <c r="M26" s="1625"/>
      <c r="N26" s="1625"/>
      <c r="O26" s="1625"/>
      <c r="P26" s="1625"/>
      <c r="Q26" s="1625"/>
      <c r="R26" s="1626"/>
      <c r="S26" s="1627"/>
      <c r="T26" s="1627"/>
      <c r="U26" s="1627"/>
      <c r="V26" s="1627"/>
      <c r="W26" s="1627"/>
      <c r="X26" s="1627"/>
      <c r="Y26" s="1627"/>
      <c r="Z26" s="1627"/>
      <c r="AA26" s="1627"/>
      <c r="AB26" s="1627"/>
      <c r="AC26" s="1627"/>
      <c r="AD26" s="1627"/>
      <c r="AE26" s="1627"/>
    </row>
    <row r="27" spans="1:31">
      <c r="A27" s="1628">
        <v>1</v>
      </c>
      <c r="B27" s="2885" t="s">
        <v>613</v>
      </c>
      <c r="C27" s="2885"/>
      <c r="D27" s="2885"/>
      <c r="E27" s="2885"/>
      <c r="F27" s="2885"/>
      <c r="G27" s="2885"/>
      <c r="H27" s="2885"/>
      <c r="I27" s="2885"/>
      <c r="J27" s="2885"/>
      <c r="K27" s="2885"/>
      <c r="L27" s="2939"/>
      <c r="M27" s="2939"/>
      <c r="N27" s="2939"/>
      <c r="O27" s="2939"/>
      <c r="P27" s="1625"/>
      <c r="Q27" s="1625"/>
      <c r="R27" s="1626"/>
      <c r="S27" s="1627"/>
      <c r="T27" s="1627"/>
      <c r="U27" s="1627"/>
      <c r="V27" s="1627"/>
      <c r="W27" s="1627"/>
      <c r="X27" s="1627"/>
      <c r="Y27" s="1627"/>
      <c r="Z27" s="1627"/>
      <c r="AA27" s="1627"/>
      <c r="AB27" s="1627"/>
      <c r="AC27" s="1627"/>
      <c r="AD27" s="1627"/>
      <c r="AE27" s="1627"/>
    </row>
    <row r="28" spans="1:31">
      <c r="B28" s="2940"/>
      <c r="C28" s="2941"/>
      <c r="D28" s="2941"/>
      <c r="E28" s="2941"/>
      <c r="F28" s="2941"/>
      <c r="G28" s="2941"/>
      <c r="H28" s="2941"/>
      <c r="I28" s="2941"/>
      <c r="J28" s="2941"/>
      <c r="K28" s="2941"/>
      <c r="L28" s="2941"/>
      <c r="M28" s="2941"/>
      <c r="N28" s="2941"/>
      <c r="O28" s="2941"/>
      <c r="P28" s="2941"/>
      <c r="Q28" s="2941"/>
      <c r="R28" s="2941"/>
      <c r="S28" s="2941"/>
    </row>
    <row r="29" spans="1:31">
      <c r="B29" s="2940"/>
      <c r="C29" s="2941"/>
      <c r="D29" s="2941"/>
      <c r="E29" s="2941"/>
      <c r="F29" s="2941"/>
      <c r="G29" s="2941"/>
      <c r="H29" s="2941"/>
      <c r="I29" s="2941"/>
      <c r="J29" s="2941"/>
      <c r="K29" s="2941"/>
      <c r="L29" s="2941"/>
      <c r="M29" s="2941"/>
      <c r="N29" s="2941"/>
      <c r="O29" s="2941"/>
      <c r="P29" s="2941"/>
      <c r="Q29" s="2941"/>
      <c r="R29" s="2941"/>
      <c r="S29" s="2941"/>
    </row>
    <row r="30" spans="1:31">
      <c r="N30" s="1625"/>
      <c r="O30" s="1625"/>
    </row>
    <row r="31" spans="1:31">
      <c r="N31" s="1625"/>
      <c r="O31" s="1625"/>
    </row>
    <row r="32" spans="1:31">
      <c r="N32" s="1625"/>
      <c r="O32" s="1625"/>
    </row>
    <row r="33" spans="14:15">
      <c r="N33" s="1625"/>
      <c r="O33" s="1625"/>
    </row>
    <row r="35" spans="14:15">
      <c r="N35" s="1625"/>
      <c r="O35" s="1625"/>
    </row>
    <row r="36" spans="14:15">
      <c r="N36" s="1625"/>
      <c r="O36" s="1625"/>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pageSetUpPr fitToPage="1"/>
  </sheetPr>
  <dimension ref="A1:AE52"/>
  <sheetViews>
    <sheetView showGridLines="0" zoomScaleNormal="100" workbookViewId="0">
      <pane xSplit="2" ySplit="5" topLeftCell="C27"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4.25"/>
  <cols>
    <col min="1" max="1" width="5.125" style="1423" customWidth="1"/>
    <col min="2" max="2" width="29.125" style="1423" customWidth="1"/>
    <col min="3" max="5" width="14.375" style="67" customWidth="1"/>
    <col min="6" max="6" width="14.375" style="1423" customWidth="1"/>
    <col min="7" max="9" width="14.375" style="67" customWidth="1"/>
    <col min="10" max="10" width="14.375" style="1423" customWidth="1"/>
    <col min="11" max="31" width="9" style="1500"/>
    <col min="32" max="16384" width="9" style="1423"/>
  </cols>
  <sheetData>
    <row r="1" spans="1:31">
      <c r="A1" s="215" t="str">
        <f>表03!A1</f>
        <v xml:space="preserve"> 保險股份有限公司    年度(月)報表</v>
      </c>
      <c r="B1" s="64"/>
      <c r="C1" s="66"/>
      <c r="D1" s="66"/>
      <c r="E1" s="66"/>
      <c r="F1" s="64"/>
      <c r="G1" s="66"/>
      <c r="H1" s="66"/>
      <c r="I1" s="66"/>
      <c r="J1" s="64"/>
      <c r="AE1" s="1423"/>
    </row>
    <row r="2" spans="1:31">
      <c r="A2" s="1424" t="s">
        <v>359</v>
      </c>
      <c r="B2" s="1530"/>
      <c r="C2" s="1571"/>
      <c r="J2" s="389" t="s">
        <v>360</v>
      </c>
      <c r="AE2" s="1423"/>
    </row>
    <row r="3" spans="1:31" ht="13.9" customHeight="1">
      <c r="A3" s="2947" t="s">
        <v>361</v>
      </c>
      <c r="B3" s="2950" t="s">
        <v>86</v>
      </c>
      <c r="C3" s="2953" t="s">
        <v>7043</v>
      </c>
      <c r="D3" s="2954"/>
      <c r="E3" s="2954"/>
      <c r="F3" s="2955"/>
      <c r="G3" s="2953" t="s">
        <v>7044</v>
      </c>
      <c r="H3" s="2956"/>
      <c r="I3" s="2956"/>
      <c r="J3" s="2957"/>
    </row>
    <row r="4" spans="1:31">
      <c r="A4" s="2948"/>
      <c r="B4" s="2951"/>
      <c r="C4" s="1558" t="s">
        <v>87</v>
      </c>
      <c r="D4" s="1558" t="s">
        <v>88</v>
      </c>
      <c r="E4" s="1558" t="s">
        <v>362</v>
      </c>
      <c r="F4" s="1531" t="s">
        <v>363</v>
      </c>
      <c r="G4" s="1558" t="s">
        <v>87</v>
      </c>
      <c r="H4" s="1558" t="s">
        <v>88</v>
      </c>
      <c r="I4" s="1558" t="s">
        <v>362</v>
      </c>
      <c r="J4" s="1531" t="s">
        <v>363</v>
      </c>
    </row>
    <row r="5" spans="1:31" s="1572" customFormat="1">
      <c r="A5" s="2949"/>
      <c r="B5" s="2952"/>
      <c r="C5" s="1561" t="s">
        <v>66</v>
      </c>
      <c r="D5" s="1563" t="s">
        <v>357</v>
      </c>
      <c r="E5" s="1561" t="s">
        <v>364</v>
      </c>
      <c r="F5" s="1562" t="s">
        <v>365</v>
      </c>
      <c r="G5" s="1561" t="s">
        <v>366</v>
      </c>
      <c r="H5" s="1563" t="s">
        <v>367</v>
      </c>
      <c r="I5" s="1561" t="s">
        <v>368</v>
      </c>
      <c r="J5" s="1562" t="s">
        <v>369</v>
      </c>
      <c r="K5" s="1500"/>
      <c r="L5" s="1500"/>
      <c r="M5" s="1500"/>
      <c r="N5" s="1500"/>
      <c r="O5" s="1500"/>
      <c r="P5" s="1500"/>
      <c r="Q5" s="1500"/>
      <c r="R5" s="1500"/>
      <c r="S5" s="1500"/>
      <c r="T5" s="1500"/>
      <c r="U5" s="1500"/>
      <c r="V5" s="1500"/>
      <c r="W5" s="1500"/>
      <c r="X5" s="1500"/>
      <c r="Y5" s="1500"/>
      <c r="Z5" s="1500"/>
      <c r="AA5" s="1500"/>
      <c r="AB5" s="1500"/>
      <c r="AC5" s="1500"/>
      <c r="AD5" s="1500"/>
      <c r="AE5" s="1500"/>
    </row>
    <row r="6" spans="1:31" s="1572" customFormat="1">
      <c r="A6" s="1521">
        <v>1</v>
      </c>
      <c r="B6" s="1466" t="s">
        <v>7045</v>
      </c>
      <c r="C6" s="1573">
        <f>SUM(C7:C36)</f>
        <v>0</v>
      </c>
      <c r="D6" s="1573">
        <f>SUM(D7:D36)</f>
        <v>0</v>
      </c>
      <c r="E6" s="1573">
        <f>SUM(E7:E36)</f>
        <v>0</v>
      </c>
      <c r="F6" s="1574" t="str">
        <f>IF(C6=0,"",D6/C6)</f>
        <v/>
      </c>
      <c r="G6" s="1573">
        <f>SUM(G7:G36)</f>
        <v>0</v>
      </c>
      <c r="H6" s="1573">
        <f>SUM(H7:H36)</f>
        <v>0</v>
      </c>
      <c r="I6" s="1573">
        <f>SUM(I7:I36)</f>
        <v>0</v>
      </c>
      <c r="J6" s="1574" t="str">
        <f>IF(G6=0,"",H6/G6)</f>
        <v/>
      </c>
      <c r="K6" s="1500"/>
      <c r="L6" s="1575"/>
      <c r="M6" s="1575"/>
      <c r="N6" s="1575"/>
      <c r="O6" s="1575"/>
      <c r="P6" s="1500"/>
      <c r="Q6" s="1500"/>
      <c r="R6" s="1500"/>
      <c r="S6" s="1500"/>
      <c r="T6" s="1500"/>
      <c r="U6" s="1500"/>
      <c r="V6" s="1500"/>
      <c r="W6" s="1500"/>
      <c r="X6" s="1500"/>
      <c r="Y6" s="1500"/>
      <c r="Z6" s="1500"/>
      <c r="AA6" s="1500"/>
      <c r="AB6" s="1500"/>
      <c r="AC6" s="1500"/>
      <c r="AD6" s="1500"/>
      <c r="AE6" s="1500"/>
    </row>
    <row r="7" spans="1:31" s="1572" customFormat="1">
      <c r="A7" s="1521">
        <f>A6+1</f>
        <v>2</v>
      </c>
      <c r="B7" s="1466" t="s">
        <v>7046</v>
      </c>
      <c r="C7" s="1576"/>
      <c r="D7" s="1577"/>
      <c r="E7" s="1577"/>
      <c r="F7" s="1574" t="str">
        <f t="shared" ref="F7:F46" si="0">IF(C7=0,"",D7/C7)</f>
        <v/>
      </c>
      <c r="G7" s="1576"/>
      <c r="H7" s="1577"/>
      <c r="I7" s="1577"/>
      <c r="J7" s="1574" t="str">
        <f t="shared" ref="J7:J46" si="1">IF(G7=0,"",H7/G7)</f>
        <v/>
      </c>
      <c r="K7" s="1500"/>
      <c r="L7" s="1575"/>
      <c r="M7" s="1575"/>
      <c r="N7" s="1575"/>
      <c r="O7" s="1575"/>
      <c r="P7" s="1500"/>
      <c r="Q7" s="1500"/>
      <c r="R7" s="1500"/>
      <c r="S7" s="1500"/>
      <c r="T7" s="1500"/>
      <c r="U7" s="1500"/>
      <c r="V7" s="1500"/>
      <c r="W7" s="1500"/>
      <c r="X7" s="1500"/>
      <c r="Y7" s="1500"/>
      <c r="Z7" s="1500"/>
      <c r="AA7" s="1500"/>
      <c r="AB7" s="1500"/>
      <c r="AC7" s="1500"/>
      <c r="AD7" s="1500"/>
      <c r="AE7" s="1500"/>
    </row>
    <row r="8" spans="1:31" s="1580" customFormat="1">
      <c r="A8" s="1521">
        <f t="shared" ref="A8:A46" si="2">A7+1</f>
        <v>3</v>
      </c>
      <c r="B8" s="1471" t="s">
        <v>7047</v>
      </c>
      <c r="C8" s="1578"/>
      <c r="D8" s="1579"/>
      <c r="E8" s="1579"/>
      <c r="F8" s="1574" t="str">
        <f t="shared" si="0"/>
        <v/>
      </c>
      <c r="G8" s="1578"/>
      <c r="H8" s="1579"/>
      <c r="I8" s="1579"/>
      <c r="J8" s="1574" t="str">
        <f t="shared" si="1"/>
        <v/>
      </c>
      <c r="K8" s="1500"/>
      <c r="L8" s="1575"/>
      <c r="M8" s="1575"/>
      <c r="N8" s="1575"/>
      <c r="O8" s="1575"/>
      <c r="P8" s="1500"/>
      <c r="Q8" s="1500"/>
      <c r="R8" s="1500"/>
      <c r="S8" s="1500"/>
      <c r="T8" s="1500"/>
      <c r="U8" s="1500"/>
      <c r="V8" s="1500"/>
      <c r="W8" s="1500"/>
      <c r="X8" s="1500"/>
      <c r="Y8" s="1500"/>
      <c r="Z8" s="1500"/>
      <c r="AA8" s="1500"/>
      <c r="AB8" s="1500"/>
      <c r="AC8" s="1500"/>
      <c r="AD8" s="1500"/>
      <c r="AE8" s="1500"/>
    </row>
    <row r="9" spans="1:31" s="1580" customFormat="1">
      <c r="A9" s="1521">
        <f t="shared" si="2"/>
        <v>4</v>
      </c>
      <c r="B9" s="1471" t="s">
        <v>7048</v>
      </c>
      <c r="C9" s="1581"/>
      <c r="D9" s="1582"/>
      <c r="E9" s="1582"/>
      <c r="F9" s="1574" t="str">
        <f t="shared" si="0"/>
        <v/>
      </c>
      <c r="G9" s="1581"/>
      <c r="H9" s="1582"/>
      <c r="I9" s="1582"/>
      <c r="J9" s="1574" t="str">
        <f t="shared" si="1"/>
        <v/>
      </c>
      <c r="K9" s="1500"/>
      <c r="L9" s="1575"/>
      <c r="M9" s="1575"/>
      <c r="N9" s="1575"/>
      <c r="O9" s="1575"/>
      <c r="P9" s="1500"/>
      <c r="Q9" s="1500"/>
      <c r="R9" s="1500"/>
      <c r="S9" s="1500"/>
      <c r="T9" s="1500"/>
      <c r="U9" s="1500"/>
      <c r="V9" s="1500"/>
      <c r="W9" s="1500"/>
      <c r="X9" s="1500"/>
      <c r="Y9" s="1500"/>
      <c r="Z9" s="1500"/>
      <c r="AA9" s="1500"/>
      <c r="AB9" s="1500"/>
      <c r="AC9" s="1500"/>
      <c r="AD9" s="1500"/>
      <c r="AE9" s="1500"/>
    </row>
    <row r="10" spans="1:31" s="1580" customFormat="1">
      <c r="A10" s="1521">
        <f t="shared" si="2"/>
        <v>5</v>
      </c>
      <c r="B10" s="1471" t="s">
        <v>7049</v>
      </c>
      <c r="C10" s="1581"/>
      <c r="D10" s="1582"/>
      <c r="E10" s="1582"/>
      <c r="F10" s="1574" t="str">
        <f t="shared" si="0"/>
        <v/>
      </c>
      <c r="G10" s="1581"/>
      <c r="H10" s="1582"/>
      <c r="I10" s="1582"/>
      <c r="J10" s="1574" t="str">
        <f t="shared" si="1"/>
        <v/>
      </c>
      <c r="K10" s="1500"/>
      <c r="L10" s="1575"/>
      <c r="M10" s="1575"/>
      <c r="N10" s="1575"/>
      <c r="O10" s="1575"/>
      <c r="P10" s="1500"/>
      <c r="Q10" s="1500"/>
      <c r="R10" s="1500"/>
      <c r="S10" s="1500"/>
      <c r="T10" s="1500"/>
      <c r="U10" s="1500"/>
      <c r="V10" s="1500"/>
      <c r="W10" s="1500"/>
      <c r="X10" s="1500"/>
      <c r="Y10" s="1500"/>
      <c r="Z10" s="1500"/>
      <c r="AA10" s="1500"/>
      <c r="AB10" s="1500"/>
      <c r="AC10" s="1500"/>
      <c r="AD10" s="1500"/>
      <c r="AE10" s="1500"/>
    </row>
    <row r="11" spans="1:31" s="1580" customFormat="1">
      <c r="A11" s="1521">
        <f t="shared" si="2"/>
        <v>6</v>
      </c>
      <c r="B11" s="1471" t="s">
        <v>7050</v>
      </c>
      <c r="C11" s="1581"/>
      <c r="D11" s="1582"/>
      <c r="E11" s="1582"/>
      <c r="F11" s="1574" t="str">
        <f t="shared" si="0"/>
        <v/>
      </c>
      <c r="G11" s="1581"/>
      <c r="H11" s="1582"/>
      <c r="I11" s="1582"/>
      <c r="J11" s="1574" t="str">
        <f t="shared" si="1"/>
        <v/>
      </c>
      <c r="K11" s="1500"/>
      <c r="L11" s="1575"/>
      <c r="M11" s="1575"/>
      <c r="N11" s="1575"/>
      <c r="O11" s="1575"/>
      <c r="P11" s="1500"/>
      <c r="Q11" s="1500"/>
      <c r="R11" s="1500"/>
      <c r="S11" s="1500"/>
      <c r="T11" s="1500"/>
      <c r="U11" s="1500"/>
      <c r="V11" s="1500"/>
      <c r="W11" s="1500"/>
      <c r="X11" s="1500"/>
      <c r="Y11" s="1500"/>
      <c r="Z11" s="1500"/>
      <c r="AA11" s="1500"/>
      <c r="AB11" s="1500"/>
      <c r="AC11" s="1500"/>
      <c r="AD11" s="1500"/>
      <c r="AE11" s="1500"/>
    </row>
    <row r="12" spans="1:31" s="1580" customFormat="1">
      <c r="A12" s="1521">
        <f t="shared" si="2"/>
        <v>7</v>
      </c>
      <c r="B12" s="1471" t="s">
        <v>7051</v>
      </c>
      <c r="C12" s="1581"/>
      <c r="D12" s="1582"/>
      <c r="E12" s="1582"/>
      <c r="F12" s="1574" t="str">
        <f t="shared" si="0"/>
        <v/>
      </c>
      <c r="G12" s="1581"/>
      <c r="H12" s="1582"/>
      <c r="I12" s="1582"/>
      <c r="J12" s="1574" t="str">
        <f t="shared" si="1"/>
        <v/>
      </c>
      <c r="K12" s="1500"/>
      <c r="L12" s="1575"/>
      <c r="M12" s="1575"/>
      <c r="N12" s="1575"/>
      <c r="O12" s="1575"/>
      <c r="P12" s="1500"/>
      <c r="Q12" s="1500"/>
      <c r="R12" s="1500"/>
      <c r="S12" s="1500"/>
      <c r="T12" s="1500"/>
      <c r="U12" s="1500"/>
      <c r="V12" s="1500"/>
      <c r="W12" s="1500"/>
      <c r="X12" s="1500"/>
      <c r="Y12" s="1500"/>
      <c r="Z12" s="1500"/>
      <c r="AA12" s="1500"/>
      <c r="AB12" s="1500"/>
      <c r="AC12" s="1500"/>
      <c r="AD12" s="1500"/>
      <c r="AE12" s="1500"/>
    </row>
    <row r="13" spans="1:31" s="1580" customFormat="1">
      <c r="A13" s="1521">
        <f t="shared" si="2"/>
        <v>8</v>
      </c>
      <c r="B13" s="1471" t="s">
        <v>7052</v>
      </c>
      <c r="C13" s="1581"/>
      <c r="D13" s="1582"/>
      <c r="E13" s="1582"/>
      <c r="F13" s="1574" t="str">
        <f t="shared" si="0"/>
        <v/>
      </c>
      <c r="G13" s="1581"/>
      <c r="H13" s="1582"/>
      <c r="I13" s="1582"/>
      <c r="J13" s="1574" t="str">
        <f t="shared" si="1"/>
        <v/>
      </c>
      <c r="K13" s="1500"/>
      <c r="L13" s="1575"/>
      <c r="M13" s="1575"/>
      <c r="N13" s="1575"/>
      <c r="O13" s="1575"/>
      <c r="P13" s="1500"/>
      <c r="Q13" s="1500"/>
      <c r="R13" s="1500"/>
      <c r="S13" s="1500"/>
      <c r="T13" s="1500"/>
      <c r="U13" s="1500"/>
      <c r="V13" s="1500"/>
      <c r="W13" s="1500"/>
      <c r="X13" s="1500"/>
      <c r="Y13" s="1500"/>
      <c r="Z13" s="1500"/>
      <c r="AA13" s="1500"/>
      <c r="AB13" s="1500"/>
      <c r="AC13" s="1500"/>
      <c r="AD13" s="1500"/>
      <c r="AE13" s="1500"/>
    </row>
    <row r="14" spans="1:31" s="1580" customFormat="1">
      <c r="A14" s="1521">
        <f t="shared" si="2"/>
        <v>9</v>
      </c>
      <c r="B14" s="1471" t="s">
        <v>7053</v>
      </c>
      <c r="C14" s="1581"/>
      <c r="D14" s="1582"/>
      <c r="E14" s="1582"/>
      <c r="F14" s="1574" t="str">
        <f t="shared" si="0"/>
        <v/>
      </c>
      <c r="G14" s="1581"/>
      <c r="H14" s="1582"/>
      <c r="I14" s="1582"/>
      <c r="J14" s="1574" t="str">
        <f t="shared" si="1"/>
        <v/>
      </c>
      <c r="K14" s="1500"/>
      <c r="L14" s="1575"/>
      <c r="M14" s="1575"/>
      <c r="N14" s="1575"/>
      <c r="O14" s="1575"/>
      <c r="P14" s="1500"/>
      <c r="Q14" s="1500"/>
      <c r="R14" s="1500"/>
      <c r="S14" s="1500"/>
      <c r="T14" s="1500"/>
      <c r="U14" s="1500"/>
      <c r="V14" s="1500"/>
      <c r="W14" s="1500"/>
      <c r="X14" s="1500"/>
      <c r="Y14" s="1500"/>
      <c r="Z14" s="1500"/>
      <c r="AA14" s="1500"/>
      <c r="AB14" s="1500"/>
      <c r="AC14" s="1500"/>
      <c r="AD14" s="1500"/>
      <c r="AE14" s="1500"/>
    </row>
    <row r="15" spans="1:31" s="1580" customFormat="1">
      <c r="A15" s="1521">
        <f t="shared" si="2"/>
        <v>10</v>
      </c>
      <c r="B15" s="1471" t="s">
        <v>7054</v>
      </c>
      <c r="C15" s="1581"/>
      <c r="D15" s="1582"/>
      <c r="E15" s="1582"/>
      <c r="F15" s="1574" t="str">
        <f t="shared" si="0"/>
        <v/>
      </c>
      <c r="G15" s="1581"/>
      <c r="H15" s="1582"/>
      <c r="I15" s="1582"/>
      <c r="J15" s="1574" t="str">
        <f t="shared" si="1"/>
        <v/>
      </c>
      <c r="K15" s="1500"/>
      <c r="L15" s="1575"/>
      <c r="M15" s="1575"/>
      <c r="N15" s="1575"/>
      <c r="O15" s="1575"/>
      <c r="P15" s="1500"/>
      <c r="Q15" s="1500"/>
      <c r="R15" s="1500"/>
      <c r="S15" s="1500"/>
      <c r="T15" s="1500"/>
      <c r="U15" s="1500"/>
      <c r="V15" s="1500"/>
      <c r="W15" s="1500"/>
      <c r="X15" s="1500"/>
      <c r="Y15" s="1500"/>
      <c r="Z15" s="1500"/>
      <c r="AA15" s="1500"/>
      <c r="AB15" s="1500"/>
      <c r="AC15" s="1500"/>
      <c r="AD15" s="1500"/>
      <c r="AE15" s="1500"/>
    </row>
    <row r="16" spans="1:31">
      <c r="A16" s="1521">
        <f t="shared" si="2"/>
        <v>11</v>
      </c>
      <c r="B16" s="1471" t="s">
        <v>7055</v>
      </c>
      <c r="C16" s="1581"/>
      <c r="D16" s="1582"/>
      <c r="E16" s="1582"/>
      <c r="F16" s="1574" t="str">
        <f t="shared" si="0"/>
        <v/>
      </c>
      <c r="G16" s="1581"/>
      <c r="H16" s="1582"/>
      <c r="I16" s="1582"/>
      <c r="J16" s="1574" t="str">
        <f t="shared" si="1"/>
        <v/>
      </c>
      <c r="L16" s="1575"/>
      <c r="M16" s="1575"/>
      <c r="N16" s="1575"/>
      <c r="O16" s="1575"/>
    </row>
    <row r="17" spans="1:31">
      <c r="A17" s="1521">
        <f t="shared" si="2"/>
        <v>12</v>
      </c>
      <c r="B17" s="1471" t="s">
        <v>7056</v>
      </c>
      <c r="C17" s="1581"/>
      <c r="D17" s="1582"/>
      <c r="E17" s="1582"/>
      <c r="F17" s="1574" t="str">
        <f t="shared" si="0"/>
        <v/>
      </c>
      <c r="G17" s="1581"/>
      <c r="H17" s="1582"/>
      <c r="I17" s="1582"/>
      <c r="J17" s="1574" t="str">
        <f t="shared" si="1"/>
        <v/>
      </c>
      <c r="L17" s="1575"/>
      <c r="M17" s="1575"/>
      <c r="N17" s="1575"/>
      <c r="O17" s="1575"/>
    </row>
    <row r="18" spans="1:31" s="1572" customFormat="1">
      <c r="A18" s="1521">
        <f t="shared" si="2"/>
        <v>13</v>
      </c>
      <c r="B18" s="1471" t="s">
        <v>7057</v>
      </c>
      <c r="C18" s="1583"/>
      <c r="D18" s="1584"/>
      <c r="E18" s="1584"/>
      <c r="F18" s="1574" t="str">
        <f t="shared" si="0"/>
        <v/>
      </c>
      <c r="G18" s="1585"/>
      <c r="H18" s="1584"/>
      <c r="I18" s="1584"/>
      <c r="J18" s="1574" t="str">
        <f t="shared" si="1"/>
        <v/>
      </c>
      <c r="K18" s="1500"/>
      <c r="L18" s="1575"/>
      <c r="M18" s="1575"/>
      <c r="N18" s="1575"/>
      <c r="O18" s="1575"/>
      <c r="P18" s="1500"/>
      <c r="Q18" s="1500"/>
      <c r="R18" s="1500"/>
      <c r="S18" s="1500"/>
      <c r="T18" s="1500"/>
      <c r="U18" s="1500"/>
      <c r="V18" s="1500"/>
      <c r="W18" s="1500"/>
      <c r="X18" s="1500"/>
      <c r="Y18" s="1500"/>
      <c r="Z18" s="1500"/>
      <c r="AA18" s="1500"/>
      <c r="AB18" s="1500"/>
      <c r="AC18" s="1500"/>
      <c r="AD18" s="1500"/>
      <c r="AE18" s="1500"/>
    </row>
    <row r="19" spans="1:31" s="1580" customFormat="1">
      <c r="A19" s="1521">
        <f t="shared" si="2"/>
        <v>14</v>
      </c>
      <c r="B19" s="1471" t="s">
        <v>7058</v>
      </c>
      <c r="C19" s="1586"/>
      <c r="D19" s="1582"/>
      <c r="E19" s="1582"/>
      <c r="F19" s="1574" t="str">
        <f t="shared" si="0"/>
        <v/>
      </c>
      <c r="G19" s="1582"/>
      <c r="H19" s="1582"/>
      <c r="I19" s="1582"/>
      <c r="J19" s="1574" t="str">
        <f t="shared" si="1"/>
        <v/>
      </c>
      <c r="K19" s="1500"/>
      <c r="L19" s="1575"/>
      <c r="M19" s="1575"/>
      <c r="N19" s="1575"/>
      <c r="O19" s="1575"/>
      <c r="P19" s="1500"/>
      <c r="Q19" s="1500"/>
      <c r="R19" s="1500"/>
      <c r="S19" s="1500"/>
      <c r="T19" s="1500"/>
      <c r="U19" s="1500"/>
      <c r="V19" s="1500"/>
      <c r="W19" s="1500"/>
      <c r="X19" s="1500"/>
      <c r="Y19" s="1500"/>
      <c r="Z19" s="1500"/>
      <c r="AA19" s="1500"/>
      <c r="AB19" s="1500"/>
      <c r="AC19" s="1500"/>
      <c r="AD19" s="1500"/>
      <c r="AE19" s="1500"/>
    </row>
    <row r="20" spans="1:31" s="1580" customFormat="1">
      <c r="A20" s="1521">
        <f t="shared" si="2"/>
        <v>15</v>
      </c>
      <c r="B20" s="1471" t="s">
        <v>7059</v>
      </c>
      <c r="C20" s="1573"/>
      <c r="D20" s="1573"/>
      <c r="E20" s="1573"/>
      <c r="F20" s="1574" t="str">
        <f t="shared" si="0"/>
        <v/>
      </c>
      <c r="G20" s="1573"/>
      <c r="H20" s="1573"/>
      <c r="I20" s="1573"/>
      <c r="J20" s="1574" t="str">
        <f t="shared" si="1"/>
        <v/>
      </c>
      <c r="K20" s="1500"/>
      <c r="L20" s="1575"/>
      <c r="M20" s="1575"/>
      <c r="N20" s="1575"/>
      <c r="O20" s="1575"/>
      <c r="P20" s="1500"/>
      <c r="Q20" s="1500"/>
      <c r="R20" s="1500"/>
      <c r="S20" s="1500"/>
      <c r="T20" s="1500"/>
      <c r="U20" s="1500"/>
      <c r="V20" s="1500"/>
      <c r="W20" s="1500"/>
      <c r="X20" s="1500"/>
      <c r="Y20" s="1500"/>
      <c r="Z20" s="1500"/>
      <c r="AA20" s="1500"/>
      <c r="AB20" s="1500"/>
      <c r="AC20" s="1500"/>
      <c r="AD20" s="1500"/>
      <c r="AE20" s="1500"/>
    </row>
    <row r="21" spans="1:31" s="1587" customFormat="1">
      <c r="A21" s="1521">
        <f t="shared" si="2"/>
        <v>16</v>
      </c>
      <c r="B21" s="1471" t="s">
        <v>7060</v>
      </c>
      <c r="C21" s="1573"/>
      <c r="D21" s="1573"/>
      <c r="E21" s="1573"/>
      <c r="F21" s="1574" t="str">
        <f t="shared" si="0"/>
        <v/>
      </c>
      <c r="G21" s="1573"/>
      <c r="H21" s="1573"/>
      <c r="I21" s="1573"/>
      <c r="J21" s="1574" t="str">
        <f t="shared" si="1"/>
        <v/>
      </c>
      <c r="K21" s="1500"/>
      <c r="L21" s="1575"/>
      <c r="M21" s="1575"/>
      <c r="N21" s="1575"/>
      <c r="O21" s="1575"/>
      <c r="P21" s="1500"/>
      <c r="Q21" s="1500"/>
      <c r="R21" s="1500"/>
      <c r="S21" s="1500"/>
      <c r="T21" s="1500"/>
      <c r="U21" s="1500"/>
      <c r="V21" s="1500"/>
      <c r="W21" s="1500"/>
      <c r="X21" s="1500"/>
      <c r="Y21" s="1500"/>
      <c r="Z21" s="1500"/>
      <c r="AA21" s="1500"/>
      <c r="AB21" s="1500"/>
      <c r="AC21" s="1500"/>
      <c r="AD21" s="1500"/>
      <c r="AE21" s="1500"/>
    </row>
    <row r="22" spans="1:31">
      <c r="A22" s="1521">
        <f t="shared" si="2"/>
        <v>17</v>
      </c>
      <c r="B22" s="1471" t="s">
        <v>7061</v>
      </c>
      <c r="C22" s="1576"/>
      <c r="D22" s="1576"/>
      <c r="E22" s="1576"/>
      <c r="F22" s="1574" t="str">
        <f t="shared" si="0"/>
        <v/>
      </c>
      <c r="G22" s="1576"/>
      <c r="H22" s="1576"/>
      <c r="I22" s="1576"/>
      <c r="J22" s="1574" t="str">
        <f t="shared" si="1"/>
        <v/>
      </c>
      <c r="L22" s="1575"/>
      <c r="M22" s="1575"/>
      <c r="N22" s="1575"/>
      <c r="O22" s="1575"/>
    </row>
    <row r="23" spans="1:31">
      <c r="A23" s="1521">
        <f t="shared" si="2"/>
        <v>18</v>
      </c>
      <c r="B23" s="1471" t="s">
        <v>7062</v>
      </c>
      <c r="C23" s="1576"/>
      <c r="D23" s="1576"/>
      <c r="E23" s="1576"/>
      <c r="F23" s="1574" t="str">
        <f t="shared" si="0"/>
        <v/>
      </c>
      <c r="G23" s="1576"/>
      <c r="H23" s="1576"/>
      <c r="I23" s="1576"/>
      <c r="J23" s="1574" t="str">
        <f t="shared" si="1"/>
        <v/>
      </c>
      <c r="L23" s="1575"/>
      <c r="M23" s="1575"/>
      <c r="N23" s="1575"/>
      <c r="O23" s="1575"/>
      <c r="AC23" s="1423"/>
      <c r="AD23" s="1423"/>
      <c r="AE23" s="1423"/>
    </row>
    <row r="24" spans="1:31">
      <c r="A24" s="1521">
        <f t="shared" si="2"/>
        <v>19</v>
      </c>
      <c r="B24" s="1471" t="s">
        <v>7063</v>
      </c>
      <c r="C24" s="1576"/>
      <c r="D24" s="1576"/>
      <c r="E24" s="1576"/>
      <c r="F24" s="1574" t="str">
        <f t="shared" si="0"/>
        <v/>
      </c>
      <c r="G24" s="1576"/>
      <c r="H24" s="1576"/>
      <c r="I24" s="1576"/>
      <c r="J24" s="1574" t="str">
        <f t="shared" si="1"/>
        <v/>
      </c>
      <c r="L24" s="1575"/>
      <c r="M24" s="1575"/>
      <c r="N24" s="1575"/>
      <c r="O24" s="1575"/>
      <c r="AC24" s="1423"/>
      <c r="AD24" s="1423"/>
      <c r="AE24" s="1423"/>
    </row>
    <row r="25" spans="1:31">
      <c r="A25" s="1521">
        <f t="shared" si="2"/>
        <v>20</v>
      </c>
      <c r="B25" s="1471" t="s">
        <v>7064</v>
      </c>
      <c r="C25" s="1588"/>
      <c r="D25" s="1576"/>
      <c r="E25" s="1576"/>
      <c r="F25" s="1574" t="str">
        <f t="shared" si="0"/>
        <v/>
      </c>
      <c r="G25" s="1576"/>
      <c r="H25" s="1576"/>
      <c r="I25" s="1576"/>
      <c r="J25" s="1574" t="str">
        <f t="shared" si="1"/>
        <v/>
      </c>
      <c r="L25" s="1575"/>
      <c r="M25" s="1575"/>
      <c r="N25" s="1575"/>
      <c r="O25" s="1575"/>
      <c r="AC25" s="1423"/>
      <c r="AD25" s="1423"/>
      <c r="AE25" s="1423"/>
    </row>
    <row r="26" spans="1:31">
      <c r="A26" s="1521">
        <f t="shared" si="2"/>
        <v>21</v>
      </c>
      <c r="B26" s="1471" t="s">
        <v>7065</v>
      </c>
      <c r="C26" s="1576"/>
      <c r="D26" s="1576"/>
      <c r="E26" s="1576"/>
      <c r="F26" s="1574" t="str">
        <f t="shared" si="0"/>
        <v/>
      </c>
      <c r="G26" s="1576"/>
      <c r="H26" s="1576"/>
      <c r="I26" s="1576"/>
      <c r="J26" s="1574" t="str">
        <f t="shared" si="1"/>
        <v/>
      </c>
      <c r="L26" s="1575"/>
      <c r="M26" s="1575"/>
      <c r="N26" s="1575"/>
      <c r="O26" s="1575"/>
      <c r="AC26" s="1423"/>
      <c r="AD26" s="1423"/>
      <c r="AE26" s="1423"/>
    </row>
    <row r="27" spans="1:31">
      <c r="A27" s="1521">
        <f t="shared" si="2"/>
        <v>22</v>
      </c>
      <c r="B27" s="1471" t="s">
        <v>7066</v>
      </c>
      <c r="C27" s="1588"/>
      <c r="D27" s="1576"/>
      <c r="E27" s="1576"/>
      <c r="F27" s="1574" t="str">
        <f t="shared" si="0"/>
        <v/>
      </c>
      <c r="G27" s="1576"/>
      <c r="H27" s="1576"/>
      <c r="I27" s="1576"/>
      <c r="J27" s="1574" t="str">
        <f t="shared" si="1"/>
        <v/>
      </c>
      <c r="L27" s="1575"/>
      <c r="M27" s="1575"/>
      <c r="N27" s="1575"/>
      <c r="O27" s="1575"/>
      <c r="AC27" s="1423"/>
      <c r="AD27" s="1423"/>
      <c r="AE27" s="1423"/>
    </row>
    <row r="28" spans="1:31">
      <c r="A28" s="1521">
        <f t="shared" si="2"/>
        <v>23</v>
      </c>
      <c r="B28" s="1471" t="s">
        <v>7067</v>
      </c>
      <c r="C28" s="1588"/>
      <c r="D28" s="1576"/>
      <c r="E28" s="1576"/>
      <c r="F28" s="1574" t="str">
        <f t="shared" si="0"/>
        <v/>
      </c>
      <c r="G28" s="1576"/>
      <c r="H28" s="1576"/>
      <c r="I28" s="1576"/>
      <c r="J28" s="1574" t="str">
        <f t="shared" si="1"/>
        <v/>
      </c>
      <c r="L28" s="1575"/>
      <c r="M28" s="1575"/>
      <c r="N28" s="1575"/>
      <c r="O28" s="1575"/>
      <c r="AC28" s="1423"/>
      <c r="AD28" s="1423"/>
      <c r="AE28" s="1423"/>
    </row>
    <row r="29" spans="1:31">
      <c r="A29" s="1521">
        <f t="shared" si="2"/>
        <v>24</v>
      </c>
      <c r="B29" s="1471" t="s">
        <v>7068</v>
      </c>
      <c r="C29" s="1588"/>
      <c r="D29" s="1576"/>
      <c r="E29" s="1576"/>
      <c r="F29" s="1574" t="str">
        <f t="shared" si="0"/>
        <v/>
      </c>
      <c r="G29" s="1576"/>
      <c r="H29" s="1576"/>
      <c r="I29" s="1576"/>
      <c r="J29" s="1574" t="str">
        <f t="shared" si="1"/>
        <v/>
      </c>
      <c r="L29" s="1575"/>
      <c r="M29" s="1575"/>
      <c r="N29" s="1575"/>
      <c r="O29" s="1575"/>
      <c r="AE29" s="1423"/>
    </row>
    <row r="30" spans="1:31">
      <c r="A30" s="1521">
        <f t="shared" si="2"/>
        <v>25</v>
      </c>
      <c r="B30" s="1471" t="s">
        <v>7069</v>
      </c>
      <c r="C30" s="1589"/>
      <c r="D30" s="1590"/>
      <c r="E30" s="1590"/>
      <c r="F30" s="1574" t="str">
        <f t="shared" si="0"/>
        <v/>
      </c>
      <c r="G30" s="1590"/>
      <c r="H30" s="1590"/>
      <c r="I30" s="1590"/>
      <c r="J30" s="1574" t="str">
        <f t="shared" si="1"/>
        <v/>
      </c>
      <c r="L30" s="1575"/>
      <c r="M30" s="1575"/>
      <c r="N30" s="1575"/>
      <c r="O30" s="1575"/>
      <c r="AE30" s="1423"/>
    </row>
    <row r="31" spans="1:31" ht="12.75" customHeight="1">
      <c r="A31" s="1521">
        <f t="shared" si="2"/>
        <v>26</v>
      </c>
      <c r="B31" s="1472" t="s">
        <v>7070</v>
      </c>
      <c r="C31" s="1589"/>
      <c r="D31" s="1590"/>
      <c r="E31" s="1590"/>
      <c r="F31" s="1574" t="str">
        <f t="shared" si="0"/>
        <v/>
      </c>
      <c r="G31" s="1590"/>
      <c r="H31" s="1590"/>
      <c r="I31" s="1590"/>
      <c r="J31" s="1574" t="str">
        <f t="shared" si="1"/>
        <v/>
      </c>
      <c r="K31" s="1423"/>
      <c r="L31" s="1575"/>
      <c r="M31" s="1575"/>
      <c r="N31" s="1575"/>
      <c r="O31" s="1575"/>
      <c r="P31" s="1423"/>
      <c r="Q31" s="1423"/>
      <c r="R31" s="1423"/>
      <c r="S31" s="1423"/>
      <c r="T31" s="1423"/>
      <c r="U31" s="1423"/>
      <c r="V31" s="1423"/>
      <c r="W31" s="1423"/>
      <c r="X31" s="1423"/>
      <c r="Y31" s="1423"/>
      <c r="Z31" s="1423"/>
      <c r="AA31" s="1423"/>
      <c r="AB31" s="1423"/>
      <c r="AC31" s="1423"/>
      <c r="AD31" s="1423"/>
      <c r="AE31" s="1423"/>
    </row>
    <row r="32" spans="1:31">
      <c r="A32" s="1521">
        <f t="shared" si="2"/>
        <v>27</v>
      </c>
      <c r="B32" s="1471" t="s">
        <v>7071</v>
      </c>
      <c r="C32" s="1588"/>
      <c r="D32" s="1576"/>
      <c r="E32" s="1576"/>
      <c r="F32" s="1574" t="str">
        <f t="shared" si="0"/>
        <v/>
      </c>
      <c r="G32" s="1576"/>
      <c r="H32" s="1576"/>
      <c r="I32" s="1576"/>
      <c r="J32" s="1574" t="str">
        <f t="shared" si="1"/>
        <v/>
      </c>
      <c r="K32" s="1423"/>
      <c r="L32" s="1575"/>
      <c r="M32" s="1575"/>
      <c r="N32" s="1575"/>
      <c r="O32" s="1575"/>
      <c r="P32" s="1423"/>
      <c r="Q32" s="1423"/>
      <c r="R32" s="1423"/>
      <c r="S32" s="1423"/>
      <c r="T32" s="1423"/>
      <c r="U32" s="1423"/>
      <c r="V32" s="1423"/>
      <c r="W32" s="1423"/>
      <c r="X32" s="1423"/>
      <c r="Y32" s="1423"/>
      <c r="Z32" s="1423"/>
      <c r="AA32" s="1423"/>
      <c r="AB32" s="1423"/>
      <c r="AC32" s="1423"/>
      <c r="AD32" s="1423"/>
      <c r="AE32" s="1423"/>
    </row>
    <row r="33" spans="1:31">
      <c r="A33" s="1521">
        <f t="shared" si="2"/>
        <v>28</v>
      </c>
      <c r="B33" s="1471" t="s">
        <v>7072</v>
      </c>
      <c r="C33" s="1588"/>
      <c r="D33" s="1576"/>
      <c r="E33" s="1576"/>
      <c r="F33" s="1574" t="str">
        <f t="shared" si="0"/>
        <v/>
      </c>
      <c r="G33" s="1576"/>
      <c r="H33" s="1576"/>
      <c r="I33" s="1576"/>
      <c r="J33" s="1574" t="str">
        <f t="shared" si="1"/>
        <v/>
      </c>
      <c r="K33" s="1423"/>
      <c r="L33" s="1575"/>
      <c r="M33" s="1575"/>
      <c r="N33" s="1575"/>
      <c r="O33" s="1575"/>
      <c r="P33" s="1423"/>
      <c r="Q33" s="1423"/>
      <c r="R33" s="1423"/>
      <c r="S33" s="1423"/>
      <c r="T33" s="1423"/>
      <c r="U33" s="1423"/>
      <c r="V33" s="1423"/>
      <c r="W33" s="1423"/>
      <c r="X33" s="1423"/>
      <c r="Y33" s="1423"/>
      <c r="Z33" s="1423"/>
      <c r="AA33" s="1423"/>
      <c r="AB33" s="1423"/>
      <c r="AC33" s="1423"/>
      <c r="AD33" s="1423"/>
      <c r="AE33" s="1423"/>
    </row>
    <row r="34" spans="1:31">
      <c r="A34" s="1521">
        <f t="shared" si="2"/>
        <v>29</v>
      </c>
      <c r="B34" s="1471" t="s">
        <v>7073</v>
      </c>
      <c r="C34" s="1588"/>
      <c r="D34" s="1576"/>
      <c r="E34" s="1576"/>
      <c r="F34" s="1574" t="str">
        <f t="shared" si="0"/>
        <v/>
      </c>
      <c r="G34" s="1576"/>
      <c r="H34" s="1576"/>
      <c r="I34" s="1576"/>
      <c r="J34" s="1574" t="str">
        <f t="shared" si="1"/>
        <v/>
      </c>
      <c r="K34" s="1423"/>
      <c r="L34" s="1575"/>
      <c r="M34" s="1575"/>
      <c r="N34" s="1575"/>
      <c r="O34" s="1575"/>
      <c r="P34" s="1423"/>
      <c r="Q34" s="1423"/>
      <c r="R34" s="1423"/>
      <c r="S34" s="1423"/>
      <c r="T34" s="1423"/>
      <c r="U34" s="1423"/>
      <c r="V34" s="1423"/>
      <c r="W34" s="1423"/>
      <c r="X34" s="1423"/>
      <c r="Y34" s="1423"/>
      <c r="Z34" s="1423"/>
      <c r="AA34" s="1423"/>
      <c r="AB34" s="1423"/>
      <c r="AC34" s="1423"/>
      <c r="AD34" s="1423"/>
      <c r="AE34" s="1423"/>
    </row>
    <row r="35" spans="1:31">
      <c r="A35" s="1521">
        <f t="shared" si="2"/>
        <v>30</v>
      </c>
      <c r="B35" s="1471" t="s">
        <v>7074</v>
      </c>
      <c r="C35" s="1588"/>
      <c r="D35" s="1576"/>
      <c r="E35" s="1576"/>
      <c r="F35" s="1574" t="str">
        <f t="shared" si="0"/>
        <v/>
      </c>
      <c r="G35" s="1576"/>
      <c r="H35" s="1576"/>
      <c r="I35" s="1576"/>
      <c r="J35" s="1574" t="str">
        <f t="shared" si="1"/>
        <v/>
      </c>
      <c r="K35" s="1423"/>
      <c r="L35" s="1575"/>
      <c r="M35" s="1575"/>
      <c r="N35" s="1575"/>
      <c r="O35" s="1575"/>
      <c r="P35" s="1423"/>
      <c r="Q35" s="1423"/>
      <c r="R35" s="1423"/>
      <c r="S35" s="1423"/>
      <c r="T35" s="1423"/>
      <c r="U35" s="1423"/>
      <c r="V35" s="1423"/>
      <c r="W35" s="1423"/>
      <c r="X35" s="1423"/>
      <c r="Y35" s="1423"/>
      <c r="Z35" s="1423"/>
      <c r="AA35" s="1423"/>
      <c r="AB35" s="1423"/>
      <c r="AC35" s="1423"/>
      <c r="AD35" s="1423"/>
      <c r="AE35" s="1423"/>
    </row>
    <row r="36" spans="1:31">
      <c r="A36" s="1521">
        <f t="shared" si="2"/>
        <v>31</v>
      </c>
      <c r="B36" s="1471" t="s">
        <v>7075</v>
      </c>
      <c r="C36" s="1588"/>
      <c r="D36" s="1576"/>
      <c r="E36" s="1576"/>
      <c r="F36" s="1574" t="str">
        <f t="shared" si="0"/>
        <v/>
      </c>
      <c r="G36" s="1576"/>
      <c r="H36" s="1576"/>
      <c r="I36" s="1576"/>
      <c r="J36" s="1574" t="str">
        <f t="shared" si="1"/>
        <v/>
      </c>
      <c r="K36" s="1423"/>
      <c r="L36" s="1575"/>
      <c r="M36" s="1575"/>
      <c r="N36" s="1575"/>
      <c r="O36" s="1575"/>
      <c r="P36" s="1423"/>
      <c r="Q36" s="1423"/>
      <c r="R36" s="1423"/>
      <c r="S36" s="1423"/>
      <c r="T36" s="1423"/>
      <c r="U36" s="1423"/>
      <c r="V36" s="1423"/>
      <c r="W36" s="1423"/>
      <c r="X36" s="1423"/>
      <c r="Y36" s="1423"/>
      <c r="Z36" s="1423"/>
      <c r="AA36" s="1423"/>
      <c r="AB36" s="1423"/>
      <c r="AC36" s="1423"/>
      <c r="AD36" s="1423"/>
      <c r="AE36" s="1423"/>
    </row>
    <row r="37" spans="1:31">
      <c r="A37" s="1521">
        <f t="shared" si="2"/>
        <v>32</v>
      </c>
      <c r="B37" s="1473" t="s">
        <v>7076</v>
      </c>
      <c r="C37" s="1588">
        <f>SUM(C38:C45)</f>
        <v>0</v>
      </c>
      <c r="D37" s="1588">
        <f>SUM(D38:D45)</f>
        <v>0</v>
      </c>
      <c r="E37" s="1588">
        <f>SUM(E38:E45)</f>
        <v>0</v>
      </c>
      <c r="F37" s="1574" t="str">
        <f t="shared" si="0"/>
        <v/>
      </c>
      <c r="G37" s="1576">
        <f>SUM(G38:G45)</f>
        <v>0</v>
      </c>
      <c r="H37" s="1576">
        <f>SUM(H38:H45)</f>
        <v>0</v>
      </c>
      <c r="I37" s="1576">
        <f>SUM(I38:I45)</f>
        <v>0</v>
      </c>
      <c r="J37" s="1574" t="str">
        <f t="shared" si="1"/>
        <v/>
      </c>
      <c r="L37" s="1575"/>
      <c r="M37" s="1575"/>
      <c r="N37" s="1575"/>
      <c r="O37" s="1575"/>
    </row>
    <row r="38" spans="1:31">
      <c r="A38" s="1521">
        <f t="shared" si="2"/>
        <v>33</v>
      </c>
      <c r="B38" s="1471" t="s">
        <v>7077</v>
      </c>
      <c r="C38" s="1576"/>
      <c r="D38" s="1576"/>
      <c r="E38" s="1576"/>
      <c r="F38" s="1574" t="str">
        <f t="shared" si="0"/>
        <v/>
      </c>
      <c r="G38" s="1576"/>
      <c r="H38" s="1576"/>
      <c r="I38" s="1576"/>
      <c r="J38" s="1574" t="str">
        <f t="shared" si="1"/>
        <v/>
      </c>
      <c r="L38" s="1575"/>
      <c r="M38" s="1575"/>
      <c r="N38" s="1575"/>
      <c r="O38" s="1575"/>
    </row>
    <row r="39" spans="1:31" ht="13.9" customHeight="1">
      <c r="A39" s="1521">
        <f t="shared" si="2"/>
        <v>34</v>
      </c>
      <c r="B39" s="1471" t="s">
        <v>7078</v>
      </c>
      <c r="C39" s="1576"/>
      <c r="D39" s="1576"/>
      <c r="E39" s="1576"/>
      <c r="F39" s="1574" t="str">
        <f t="shared" si="0"/>
        <v/>
      </c>
      <c r="G39" s="1576"/>
      <c r="H39" s="1576"/>
      <c r="I39" s="1576"/>
      <c r="J39" s="1574" t="str">
        <f t="shared" si="1"/>
        <v/>
      </c>
      <c r="L39" s="1575"/>
      <c r="M39" s="1575"/>
      <c r="N39" s="1575"/>
      <c r="O39" s="1575"/>
    </row>
    <row r="40" spans="1:31">
      <c r="A40" s="1521">
        <f t="shared" si="2"/>
        <v>35</v>
      </c>
      <c r="B40" s="1471" t="s">
        <v>7079</v>
      </c>
      <c r="C40" s="1591"/>
      <c r="D40" s="1576"/>
      <c r="E40" s="1576"/>
      <c r="F40" s="1574" t="str">
        <f t="shared" si="0"/>
        <v/>
      </c>
      <c r="G40" s="1591"/>
      <c r="H40" s="1576"/>
      <c r="I40" s="1576"/>
      <c r="J40" s="1574" t="str">
        <f t="shared" si="1"/>
        <v/>
      </c>
      <c r="L40" s="1575"/>
      <c r="M40" s="1575"/>
      <c r="N40" s="1575"/>
      <c r="O40" s="1575"/>
    </row>
    <row r="41" spans="1:31">
      <c r="A41" s="1521">
        <f t="shared" si="2"/>
        <v>36</v>
      </c>
      <c r="B41" s="1471" t="s">
        <v>7080</v>
      </c>
      <c r="C41" s="1591"/>
      <c r="D41" s="1576"/>
      <c r="E41" s="1576"/>
      <c r="F41" s="1574" t="str">
        <f t="shared" si="0"/>
        <v/>
      </c>
      <c r="G41" s="1591"/>
      <c r="H41" s="1576"/>
      <c r="I41" s="1576"/>
      <c r="J41" s="1574" t="str">
        <f t="shared" si="1"/>
        <v/>
      </c>
      <c r="L41" s="1575"/>
      <c r="M41" s="1575"/>
      <c r="N41" s="1575"/>
      <c r="O41" s="1575"/>
    </row>
    <row r="42" spans="1:31">
      <c r="A42" s="1521">
        <f t="shared" si="2"/>
        <v>37</v>
      </c>
      <c r="B42" s="1471" t="s">
        <v>7081</v>
      </c>
      <c r="C42" s="1591"/>
      <c r="D42" s="1576"/>
      <c r="E42" s="1576"/>
      <c r="F42" s="1574" t="str">
        <f t="shared" si="0"/>
        <v/>
      </c>
      <c r="G42" s="1591"/>
      <c r="H42" s="1576"/>
      <c r="I42" s="1576"/>
      <c r="J42" s="1574" t="str">
        <f t="shared" si="1"/>
        <v/>
      </c>
      <c r="L42" s="1575"/>
      <c r="M42" s="1575"/>
      <c r="N42" s="1575"/>
      <c r="O42" s="1575"/>
    </row>
    <row r="43" spans="1:31">
      <c r="A43" s="1521">
        <f t="shared" si="2"/>
        <v>38</v>
      </c>
      <c r="B43" s="1471" t="s">
        <v>7082</v>
      </c>
      <c r="C43" s="1591"/>
      <c r="D43" s="1576"/>
      <c r="E43" s="1576"/>
      <c r="F43" s="1574" t="str">
        <f t="shared" si="0"/>
        <v/>
      </c>
      <c r="G43" s="1591"/>
      <c r="H43" s="1576"/>
      <c r="I43" s="1576"/>
      <c r="J43" s="1574" t="str">
        <f t="shared" si="1"/>
        <v/>
      </c>
      <c r="L43" s="1575"/>
      <c r="M43" s="1575"/>
      <c r="N43" s="1575"/>
      <c r="O43" s="1575"/>
    </row>
    <row r="44" spans="1:31">
      <c r="A44" s="1521">
        <f t="shared" si="2"/>
        <v>39</v>
      </c>
      <c r="B44" s="1471" t="s">
        <v>7083</v>
      </c>
      <c r="C44" s="1591"/>
      <c r="D44" s="1576"/>
      <c r="E44" s="1576"/>
      <c r="F44" s="1574" t="str">
        <f t="shared" si="0"/>
        <v/>
      </c>
      <c r="G44" s="1591"/>
      <c r="H44" s="1576"/>
      <c r="I44" s="1576"/>
      <c r="J44" s="1574" t="str">
        <f t="shared" si="1"/>
        <v/>
      </c>
      <c r="L44" s="1575"/>
      <c r="M44" s="1575"/>
      <c r="N44" s="1575"/>
      <c r="O44" s="1575"/>
    </row>
    <row r="45" spans="1:31">
      <c r="A45" s="1521">
        <f t="shared" si="2"/>
        <v>40</v>
      </c>
      <c r="B45" s="1471" t="s">
        <v>7084</v>
      </c>
      <c r="C45" s="1592"/>
      <c r="D45" s="1576"/>
      <c r="E45" s="1576"/>
      <c r="F45" s="1574" t="str">
        <f t="shared" si="0"/>
        <v/>
      </c>
      <c r="G45" s="1591"/>
      <c r="H45" s="1576"/>
      <c r="I45" s="1576"/>
      <c r="J45" s="1574" t="str">
        <f t="shared" si="1"/>
        <v/>
      </c>
      <c r="L45" s="1575"/>
      <c r="M45" s="1575"/>
      <c r="N45" s="1575"/>
      <c r="O45" s="1575"/>
    </row>
    <row r="46" spans="1:31">
      <c r="A46" s="1521">
        <f t="shared" si="2"/>
        <v>41</v>
      </c>
      <c r="B46" s="1475" t="s">
        <v>6003</v>
      </c>
      <c r="C46" s="1591">
        <f>C6+C37</f>
        <v>0</v>
      </c>
      <c r="D46" s="1591">
        <f>D6+D37</f>
        <v>0</v>
      </c>
      <c r="E46" s="1591">
        <f>E6+E37</f>
        <v>0</v>
      </c>
      <c r="F46" s="1574" t="str">
        <f t="shared" si="0"/>
        <v/>
      </c>
      <c r="G46" s="1591">
        <f>G6+G37</f>
        <v>0</v>
      </c>
      <c r="H46" s="1591">
        <f>H6+H37</f>
        <v>0</v>
      </c>
      <c r="I46" s="1591">
        <f>I6+I37</f>
        <v>0</v>
      </c>
      <c r="J46" s="1574" t="str">
        <f t="shared" si="1"/>
        <v/>
      </c>
      <c r="L46" s="1575"/>
      <c r="M46" s="1575"/>
      <c r="N46" s="1575"/>
      <c r="O46" s="1575"/>
    </row>
    <row r="47" spans="1:31">
      <c r="A47" s="1593" t="s">
        <v>7108</v>
      </c>
      <c r="B47" s="1594" t="s">
        <v>7109</v>
      </c>
      <c r="C47" s="1595">
        <f>C46-SUM(C20:C22)-C35</f>
        <v>0</v>
      </c>
      <c r="D47" s="1595">
        <f>D46-SUM(D20:D22)-D35</f>
        <v>0</v>
      </c>
      <c r="E47" s="1595">
        <f>E46-SUM(E20:E22)-E35</f>
        <v>0</v>
      </c>
      <c r="F47" s="1596"/>
      <c r="G47" s="1597">
        <f>G46-G20-G21-G22-G35</f>
        <v>0</v>
      </c>
      <c r="H47" s="1597">
        <f>H46-H20-H21-H22-H35</f>
        <v>0</v>
      </c>
      <c r="I47" s="1597">
        <f>I46-I20-I21-I22-I35</f>
        <v>0</v>
      </c>
      <c r="J47" s="1598"/>
    </row>
    <row r="48" spans="1:31">
      <c r="A48" s="1570">
        <v>1</v>
      </c>
      <c r="B48" s="1423" t="s">
        <v>443</v>
      </c>
      <c r="C48" s="1599"/>
      <c r="D48" s="1599"/>
      <c r="E48" s="1599"/>
      <c r="F48" s="1600"/>
      <c r="G48" s="1601"/>
      <c r="H48" s="1601"/>
      <c r="I48" s="1601"/>
      <c r="J48" s="1602"/>
    </row>
    <row r="49" spans="1:10">
      <c r="A49" s="1570">
        <v>2</v>
      </c>
      <c r="B49" s="1423" t="s">
        <v>444</v>
      </c>
      <c r="C49" s="1603"/>
      <c r="D49" s="1603"/>
      <c r="E49" s="1603"/>
      <c r="F49" s="1604"/>
      <c r="G49" s="1601"/>
      <c r="H49" s="1601"/>
      <c r="I49" s="1601"/>
      <c r="J49" s="1602"/>
    </row>
    <row r="50" spans="1:10">
      <c r="A50" s="1570">
        <v>3</v>
      </c>
      <c r="B50" s="1423" t="s">
        <v>7107</v>
      </c>
      <c r="C50" s="66"/>
      <c r="D50" s="66"/>
      <c r="E50" s="66"/>
      <c r="F50" s="64"/>
    </row>
    <row r="51" spans="1:10">
      <c r="A51" s="1570"/>
      <c r="C51" s="66"/>
      <c r="D51" s="66"/>
      <c r="E51" s="66"/>
      <c r="F51" s="64"/>
    </row>
    <row r="52" spans="1:10">
      <c r="A52" s="1570"/>
      <c r="C52" s="66"/>
      <c r="D52" s="66"/>
      <c r="E52" s="66"/>
      <c r="F52" s="64"/>
    </row>
  </sheetData>
  <mergeCells count="4">
    <mergeCell ref="A3:A5"/>
    <mergeCell ref="B3:B5"/>
    <mergeCell ref="C3:F3"/>
    <mergeCell ref="G3:J3"/>
  </mergeCells>
  <phoneticPr fontId="30" type="noConversion"/>
  <printOptions horizontalCentered="1" gridLinesSet="0"/>
  <pageMargins left="0.39370078740157483" right="0.39370078740157483" top="0.39370078740157483" bottom="0.39370078740157483" header="0.19685039370078741" footer="0.19685039370078741"/>
  <pageSetup paperSize="9" scale="86" orientation="landscape"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election activeCell="A125" sqref="A1:XFD1048576"/>
    </sheetView>
  </sheetViews>
  <sheetFormatPr defaultColWidth="9.625" defaultRowHeight="14.25"/>
  <cols>
    <col min="1" max="1" width="5.125" style="69" customWidth="1"/>
    <col min="2" max="2" width="55.25" style="69" bestFit="1" customWidth="1"/>
    <col min="3" max="3" width="14.125" style="71" customWidth="1"/>
    <col min="4" max="4" width="12.625" style="71" customWidth="1"/>
    <col min="5" max="5" width="13.375" style="71" customWidth="1"/>
    <col min="6" max="6" width="13.5" style="69" customWidth="1"/>
    <col min="7" max="7" width="13.125" style="71" customWidth="1"/>
    <col min="8" max="8" width="12.875" style="71" customWidth="1"/>
    <col min="9" max="9" width="12.625" style="71" customWidth="1"/>
    <col min="10" max="10" width="14" style="69" customWidth="1"/>
    <col min="11" max="11" width="8.625" style="69" customWidth="1"/>
    <col min="12" max="12" width="9.75" style="69" customWidth="1"/>
    <col min="13" max="13" width="11.25" style="69" customWidth="1"/>
    <col min="14" max="14" width="9.375" style="69" customWidth="1"/>
    <col min="15" max="15" width="8.5" style="69" customWidth="1"/>
    <col min="16" max="16" width="12.875" style="69" customWidth="1"/>
    <col min="17" max="17" width="8.625" style="69" customWidth="1"/>
    <col min="18" max="18" width="9.75" style="69" customWidth="1"/>
    <col min="19" max="19" width="11.25" style="69" customWidth="1"/>
    <col min="20" max="20" width="9.375" style="69" customWidth="1"/>
    <col min="21" max="21" width="8.5" style="69" customWidth="1"/>
    <col min="22" max="22" width="12.875" style="69" customWidth="1"/>
    <col min="23" max="16384" width="9.625" style="69"/>
  </cols>
  <sheetData>
    <row r="1" spans="1:22" ht="15.75" customHeight="1">
      <c r="A1" s="215" t="str">
        <f>表03!A1</f>
        <v xml:space="preserve"> 保險股份有限公司    年度(月)報表</v>
      </c>
      <c r="B1" s="68"/>
      <c r="C1" s="70"/>
      <c r="D1" s="70"/>
      <c r="E1" s="70"/>
      <c r="F1" s="68"/>
      <c r="G1" s="70"/>
      <c r="H1" s="70"/>
      <c r="I1" s="70"/>
      <c r="J1" s="68"/>
      <c r="K1" s="1554"/>
      <c r="L1" s="1554"/>
      <c r="M1" s="1554"/>
      <c r="N1" s="1554"/>
      <c r="O1" s="1554"/>
      <c r="P1" s="1554"/>
      <c r="Q1" s="1554"/>
      <c r="R1" s="1554"/>
      <c r="S1" s="1554"/>
      <c r="T1" s="1554"/>
      <c r="U1" s="1554"/>
      <c r="V1" s="1554"/>
    </row>
    <row r="2" spans="1:22" ht="15.75" customHeight="1">
      <c r="A2" s="1530" t="s">
        <v>445</v>
      </c>
      <c r="B2" s="1543"/>
      <c r="C2" s="1555"/>
      <c r="J2" s="389" t="s">
        <v>360</v>
      </c>
      <c r="K2" s="1543"/>
      <c r="Q2" s="1543"/>
    </row>
    <row r="3" spans="1:22" ht="16.5">
      <c r="A3" s="2958" t="s">
        <v>446</v>
      </c>
      <c r="B3" s="2959" t="s">
        <v>447</v>
      </c>
      <c r="C3" s="2960" t="s">
        <v>7043</v>
      </c>
      <c r="D3" s="2954"/>
      <c r="E3" s="2954"/>
      <c r="F3" s="2955"/>
      <c r="G3" s="2953" t="s">
        <v>7104</v>
      </c>
      <c r="H3" s="2956"/>
      <c r="I3" s="2956"/>
      <c r="J3" s="2957"/>
    </row>
    <row r="4" spans="1:22">
      <c r="A4" s="2958"/>
      <c r="B4" s="2959"/>
      <c r="C4" s="1556" t="s">
        <v>87</v>
      </c>
      <c r="D4" s="1557" t="s">
        <v>88</v>
      </c>
      <c r="E4" s="1558" t="s">
        <v>362</v>
      </c>
      <c r="F4" s="1531" t="s">
        <v>363</v>
      </c>
      <c r="G4" s="1558" t="s">
        <v>87</v>
      </c>
      <c r="H4" s="1558" t="s">
        <v>88</v>
      </c>
      <c r="I4" s="1558" t="s">
        <v>362</v>
      </c>
      <c r="J4" s="1531" t="s">
        <v>363</v>
      </c>
    </row>
    <row r="5" spans="1:22">
      <c r="A5" s="2958"/>
      <c r="B5" s="2959"/>
      <c r="C5" s="1559" t="s">
        <v>66</v>
      </c>
      <c r="D5" s="1560" t="s">
        <v>357</v>
      </c>
      <c r="E5" s="1561" t="s">
        <v>364</v>
      </c>
      <c r="F5" s="1562" t="s">
        <v>365</v>
      </c>
      <c r="G5" s="1561" t="s">
        <v>366</v>
      </c>
      <c r="H5" s="1563" t="s">
        <v>367</v>
      </c>
      <c r="I5" s="1561" t="s">
        <v>368</v>
      </c>
      <c r="J5" s="1562" t="s">
        <v>369</v>
      </c>
    </row>
    <row r="6" spans="1:22" ht="18" customHeight="1">
      <c r="A6" s="1521">
        <v>1</v>
      </c>
      <c r="B6" s="1532" t="s">
        <v>7105</v>
      </c>
      <c r="C6" s="1545">
        <f>SUM(C7:C13)</f>
        <v>0</v>
      </c>
      <c r="D6" s="1545">
        <f>SUM(D7:D13)</f>
        <v>0</v>
      </c>
      <c r="E6" s="1545">
        <f>SUM(E7:E13)</f>
        <v>0</v>
      </c>
      <c r="F6" s="1564" t="str">
        <f>IF(C6=0,"",(D6-D12-D13)/(C6-C12-C13))</f>
        <v/>
      </c>
      <c r="G6" s="1545">
        <f>SUM(G7:G13)</f>
        <v>0</v>
      </c>
      <c r="H6" s="1545">
        <f>SUM(H7:H13)</f>
        <v>0</v>
      </c>
      <c r="I6" s="1545">
        <f>SUM(I7:I13)</f>
        <v>0</v>
      </c>
      <c r="J6" s="1564" t="str">
        <f>IF(G6=0,"",(H6-H12-H13)/(G6-G12-G13))</f>
        <v/>
      </c>
      <c r="K6" s="71"/>
      <c r="L6" s="71"/>
      <c r="M6" s="71"/>
      <c r="N6" s="71"/>
    </row>
    <row r="7" spans="1:22" ht="18" customHeight="1">
      <c r="A7" s="1521">
        <v>2</v>
      </c>
      <c r="B7" s="1532" t="s">
        <v>7098</v>
      </c>
      <c r="C7" s="1545"/>
      <c r="D7" s="1545"/>
      <c r="E7" s="1545"/>
      <c r="F7" s="1565" t="str">
        <f t="shared" ref="F7:F19" si="0">IF(C7=0,"",D7/C7)</f>
        <v/>
      </c>
      <c r="G7" s="1545"/>
      <c r="H7" s="1545"/>
      <c r="I7" s="1545"/>
      <c r="J7" s="1565" t="str">
        <f t="shared" ref="J7:J19" si="1">IF(G7=0,"",H7/G7)</f>
        <v/>
      </c>
      <c r="K7" s="71"/>
      <c r="L7" s="71"/>
      <c r="M7" s="71"/>
      <c r="N7" s="71"/>
    </row>
    <row r="8" spans="1:22" ht="18" customHeight="1">
      <c r="A8" s="1521">
        <v>3</v>
      </c>
      <c r="B8" s="1532" t="s">
        <v>7099</v>
      </c>
      <c r="C8" s="1545"/>
      <c r="D8" s="1545"/>
      <c r="E8" s="1545"/>
      <c r="F8" s="1565" t="str">
        <f t="shared" si="0"/>
        <v/>
      </c>
      <c r="G8" s="1545"/>
      <c r="H8" s="1545"/>
      <c r="I8" s="1545"/>
      <c r="J8" s="1565" t="str">
        <f t="shared" si="1"/>
        <v/>
      </c>
      <c r="K8" s="71"/>
      <c r="L8" s="71"/>
      <c r="M8" s="71"/>
      <c r="N8" s="71"/>
    </row>
    <row r="9" spans="1:22" ht="18" customHeight="1">
      <c r="A9" s="1521">
        <v>4</v>
      </c>
      <c r="B9" s="1536" t="s">
        <v>1236</v>
      </c>
      <c r="C9" s="1545"/>
      <c r="D9" s="1545"/>
      <c r="E9" s="1545"/>
      <c r="F9" s="1565" t="str">
        <f t="shared" si="0"/>
        <v/>
      </c>
      <c r="G9" s="1545"/>
      <c r="H9" s="1545"/>
      <c r="I9" s="1545"/>
      <c r="J9" s="1565" t="str">
        <f t="shared" si="1"/>
        <v/>
      </c>
      <c r="K9" s="71"/>
      <c r="L9" s="71"/>
      <c r="M9" s="71"/>
      <c r="N9" s="71"/>
    </row>
    <row r="10" spans="1:22" ht="18" customHeight="1">
      <c r="A10" s="1521">
        <v>5</v>
      </c>
      <c r="B10" s="1532" t="s">
        <v>7100</v>
      </c>
      <c r="C10" s="1566"/>
      <c r="D10" s="1566"/>
      <c r="E10" s="1566"/>
      <c r="F10" s="1565" t="str">
        <f t="shared" si="0"/>
        <v/>
      </c>
      <c r="G10" s="1566"/>
      <c r="H10" s="1567"/>
      <c r="I10" s="1567"/>
      <c r="J10" s="1565" t="str">
        <f t="shared" si="1"/>
        <v/>
      </c>
      <c r="K10" s="71"/>
      <c r="L10" s="71"/>
      <c r="M10" s="71"/>
      <c r="N10" s="71"/>
    </row>
    <row r="11" spans="1:22" ht="18" customHeight="1">
      <c r="A11" s="1521">
        <v>6</v>
      </c>
      <c r="B11" s="1532" t="s">
        <v>7101</v>
      </c>
      <c r="C11" s="1566"/>
      <c r="D11" s="1566"/>
      <c r="E11" s="1566"/>
      <c r="F11" s="1565" t="str">
        <f t="shared" si="0"/>
        <v/>
      </c>
      <c r="G11" s="1566"/>
      <c r="H11" s="1567"/>
      <c r="I11" s="1567"/>
      <c r="J11" s="1565" t="str">
        <f t="shared" si="1"/>
        <v/>
      </c>
      <c r="K11" s="71"/>
      <c r="L11" s="71"/>
      <c r="M11" s="71"/>
      <c r="N11" s="71"/>
    </row>
    <row r="12" spans="1:22" ht="18" customHeight="1">
      <c r="A12" s="1521">
        <v>7</v>
      </c>
      <c r="B12" s="1536" t="s">
        <v>1091</v>
      </c>
      <c r="C12" s="1566"/>
      <c r="D12" s="1566"/>
      <c r="E12" s="1566"/>
      <c r="F12" s="1568"/>
      <c r="G12" s="1566"/>
      <c r="H12" s="1566"/>
      <c r="I12" s="1566"/>
      <c r="J12" s="1568"/>
      <c r="K12" s="71"/>
      <c r="L12" s="71"/>
      <c r="M12" s="71"/>
      <c r="N12" s="71"/>
    </row>
    <row r="13" spans="1:22" ht="18" customHeight="1">
      <c r="A13" s="1521">
        <v>8</v>
      </c>
      <c r="B13" s="1536" t="s">
        <v>1092</v>
      </c>
      <c r="C13" s="1566"/>
      <c r="D13" s="1566"/>
      <c r="E13" s="1566"/>
      <c r="F13" s="1568"/>
      <c r="G13" s="1566"/>
      <c r="H13" s="1566"/>
      <c r="I13" s="1566"/>
      <c r="J13" s="1568"/>
      <c r="K13" s="71"/>
      <c r="L13" s="71"/>
      <c r="M13" s="71"/>
      <c r="N13" s="71"/>
    </row>
    <row r="14" spans="1:22" ht="18" customHeight="1">
      <c r="A14" s="1521">
        <v>9</v>
      </c>
      <c r="B14" s="1532" t="s">
        <v>7106</v>
      </c>
      <c r="C14" s="1545">
        <f>SUM(C15:C19)</f>
        <v>0</v>
      </c>
      <c r="D14" s="1545">
        <f>SUM(D15:D19)</f>
        <v>0</v>
      </c>
      <c r="E14" s="1545">
        <f>SUM(E15:E19)</f>
        <v>0</v>
      </c>
      <c r="F14" s="1565" t="str">
        <f t="shared" si="0"/>
        <v/>
      </c>
      <c r="G14" s="1545">
        <f>SUM(G15:G19)</f>
        <v>0</v>
      </c>
      <c r="H14" s="1545">
        <f>SUM(H15:H19)</f>
        <v>0</v>
      </c>
      <c r="I14" s="1545">
        <f>SUM(I15:I19)</f>
        <v>0</v>
      </c>
      <c r="J14" s="1565" t="str">
        <f t="shared" si="1"/>
        <v/>
      </c>
      <c r="K14" s="71"/>
      <c r="L14" s="71"/>
      <c r="M14" s="71"/>
      <c r="N14" s="71"/>
    </row>
    <row r="15" spans="1:22" ht="18" customHeight="1">
      <c r="A15" s="1521">
        <v>10</v>
      </c>
      <c r="B15" s="1532" t="s">
        <v>7089</v>
      </c>
      <c r="C15" s="1545"/>
      <c r="D15" s="1545"/>
      <c r="E15" s="1545"/>
      <c r="F15" s="1565" t="str">
        <f t="shared" si="0"/>
        <v/>
      </c>
      <c r="G15" s="1545"/>
      <c r="H15" s="1545"/>
      <c r="I15" s="1545"/>
      <c r="J15" s="1565" t="str">
        <f t="shared" si="1"/>
        <v/>
      </c>
      <c r="K15" s="71"/>
      <c r="L15" s="71"/>
      <c r="M15" s="71"/>
      <c r="N15" s="71"/>
    </row>
    <row r="16" spans="1:22" ht="18" customHeight="1">
      <c r="A16" s="1521">
        <v>11</v>
      </c>
      <c r="B16" s="1532" t="s">
        <v>7090</v>
      </c>
      <c r="C16" s="1545"/>
      <c r="D16" s="1545"/>
      <c r="E16" s="1545"/>
      <c r="F16" s="1565" t="str">
        <f t="shared" si="0"/>
        <v/>
      </c>
      <c r="G16" s="1545"/>
      <c r="H16" s="1545"/>
      <c r="I16" s="1545"/>
      <c r="J16" s="1565" t="str">
        <f t="shared" si="1"/>
        <v/>
      </c>
      <c r="K16" s="71"/>
      <c r="L16" s="71"/>
      <c r="M16" s="71"/>
      <c r="N16" s="71"/>
    </row>
    <row r="17" spans="1:22" ht="18" customHeight="1">
      <c r="A17" s="1521">
        <v>12</v>
      </c>
      <c r="B17" s="1532" t="s">
        <v>7091</v>
      </c>
      <c r="C17" s="1545"/>
      <c r="D17" s="1545"/>
      <c r="E17" s="1545"/>
      <c r="F17" s="1565" t="str">
        <f t="shared" si="0"/>
        <v/>
      </c>
      <c r="G17" s="1545"/>
      <c r="H17" s="1545"/>
      <c r="I17" s="1545"/>
      <c r="J17" s="1565" t="str">
        <f t="shared" si="1"/>
        <v/>
      </c>
      <c r="K17" s="71"/>
      <c r="L17" s="71"/>
      <c r="M17" s="71"/>
      <c r="N17" s="71"/>
    </row>
    <row r="18" spans="1:22" ht="18" customHeight="1">
      <c r="A18" s="1521">
        <v>13</v>
      </c>
      <c r="B18" s="1532" t="s">
        <v>7092</v>
      </c>
      <c r="C18" s="1545"/>
      <c r="D18" s="1545"/>
      <c r="E18" s="1545"/>
      <c r="F18" s="1565" t="str">
        <f t="shared" si="0"/>
        <v/>
      </c>
      <c r="G18" s="1545"/>
      <c r="H18" s="1545"/>
      <c r="I18" s="1545"/>
      <c r="J18" s="1565" t="str">
        <f t="shared" si="1"/>
        <v/>
      </c>
      <c r="K18" s="71"/>
      <c r="L18" s="71"/>
      <c r="M18" s="71"/>
      <c r="N18" s="71"/>
    </row>
    <row r="19" spans="1:22" ht="18" customHeight="1">
      <c r="A19" s="1521">
        <v>14</v>
      </c>
      <c r="B19" s="1532" t="s">
        <v>7093</v>
      </c>
      <c r="C19" s="1545"/>
      <c r="D19" s="1545"/>
      <c r="E19" s="1545"/>
      <c r="F19" s="1565" t="str">
        <f t="shared" si="0"/>
        <v/>
      </c>
      <c r="G19" s="1545"/>
      <c r="H19" s="1545"/>
      <c r="I19" s="1545"/>
      <c r="J19" s="1565" t="str">
        <f t="shared" si="1"/>
        <v/>
      </c>
      <c r="K19" s="71"/>
      <c r="L19" s="71"/>
      <c r="M19" s="71"/>
      <c r="N19" s="71"/>
    </row>
    <row r="20" spans="1:22" ht="18" customHeight="1">
      <c r="A20" s="1521">
        <v>15</v>
      </c>
      <c r="B20" s="1475" t="s">
        <v>6003</v>
      </c>
      <c r="C20" s="1545">
        <f>C6+C14</f>
        <v>0</v>
      </c>
      <c r="D20" s="1545">
        <f>D6+D14</f>
        <v>0</v>
      </c>
      <c r="E20" s="1545">
        <f>E6+E14</f>
        <v>0</v>
      </c>
      <c r="F20" s="1565" t="str">
        <f>IF(C20=0,"",(D20-D12-D13)/(C20-C12-C13))</f>
        <v/>
      </c>
      <c r="G20" s="1545">
        <f>G6+G14</f>
        <v>0</v>
      </c>
      <c r="H20" s="1545">
        <f>H6+H14</f>
        <v>0</v>
      </c>
      <c r="I20" s="1545">
        <f>I6+I14</f>
        <v>0</v>
      </c>
      <c r="J20" s="1565" t="str">
        <f>IF(G20=0,"",(H20-H12-H13)/(G20-G12-G13))</f>
        <v/>
      </c>
      <c r="K20" s="71"/>
      <c r="L20" s="71"/>
      <c r="M20" s="71"/>
      <c r="N20" s="71"/>
    </row>
    <row r="21" spans="1:22" ht="18" customHeight="1">
      <c r="A21" s="1538" t="s">
        <v>448</v>
      </c>
      <c r="B21" s="1541"/>
      <c r="C21" s="1540"/>
      <c r="D21" s="1540"/>
      <c r="E21" s="1540"/>
      <c r="F21" s="1541"/>
      <c r="G21" s="1540"/>
      <c r="H21" s="1540"/>
      <c r="I21" s="1540"/>
      <c r="J21" s="1541"/>
      <c r="K21" s="1541"/>
      <c r="L21" s="1541"/>
      <c r="M21" s="1541"/>
      <c r="N21" s="1541"/>
      <c r="O21" s="1541"/>
      <c r="P21" s="1541"/>
      <c r="Q21" s="1541"/>
      <c r="R21" s="1541"/>
      <c r="S21" s="1541"/>
      <c r="T21" s="1541"/>
      <c r="U21" s="1541"/>
      <c r="V21" s="1541"/>
    </row>
    <row r="22" spans="1:22" ht="14.25" customHeight="1">
      <c r="A22" s="1569">
        <v>1</v>
      </c>
      <c r="B22" s="1423" t="s">
        <v>449</v>
      </c>
      <c r="C22" s="67"/>
    </row>
    <row r="23" spans="1:22">
      <c r="A23" s="1570">
        <v>2</v>
      </c>
      <c r="B23" s="1423" t="s">
        <v>7107</v>
      </c>
    </row>
    <row r="24" spans="1:22">
      <c r="A24" s="1569">
        <v>3</v>
      </c>
      <c r="B24" s="69" t="s">
        <v>1093</v>
      </c>
    </row>
    <row r="25" spans="1:22">
      <c r="A25" s="1569">
        <v>4</v>
      </c>
      <c r="B25" s="69" t="s">
        <v>1094</v>
      </c>
    </row>
    <row r="26" spans="1:22">
      <c r="A26" s="1569">
        <v>5</v>
      </c>
      <c r="B26" s="69" t="s">
        <v>1095</v>
      </c>
    </row>
  </sheetData>
  <mergeCells count="4">
    <mergeCell ref="A3:A5"/>
    <mergeCell ref="B3:B5"/>
    <mergeCell ref="C3:F3"/>
    <mergeCell ref="G3:J3"/>
  </mergeCells>
  <phoneticPr fontId="28" type="noConversion"/>
  <printOptions horizontalCentered="1"/>
  <pageMargins left="0.39370078740157483" right="0.39370078740157483" top="0.39370078740157483" bottom="0.39370078740157483" header="0.19685039370078741" footer="0.19685039370078741"/>
  <pageSetup paperSize="9" scale="83" orientation="landscape"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pageSetUpPr fitToPage="1"/>
  </sheetPr>
  <dimension ref="A1:V50"/>
  <sheetViews>
    <sheetView zoomScale="110" zoomScaleNormal="110" workbookViewId="0">
      <pane xSplit="2" ySplit="6" topLeftCell="G31"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625" defaultRowHeight="14.25"/>
  <cols>
    <col min="1" max="1" width="5.125" style="69" customWidth="1"/>
    <col min="2" max="2" width="26.125" style="69" customWidth="1"/>
    <col min="3" max="3" width="11.375" style="69" customWidth="1"/>
    <col min="4" max="4" width="11.5" style="69" customWidth="1"/>
    <col min="5" max="6" width="11.75" style="69" customWidth="1"/>
    <col min="7" max="7" width="10" style="69" customWidth="1"/>
    <col min="8" max="8" width="11.375" style="69" customWidth="1"/>
    <col min="9" max="9" width="12.125" style="69" customWidth="1"/>
    <col min="10" max="10" width="11.25" style="69" customWidth="1"/>
    <col min="11" max="11" width="11.875" style="69" customWidth="1"/>
    <col min="12" max="13" width="11.25" style="69" customWidth="1"/>
    <col min="14" max="14" width="12.5" style="69" customWidth="1"/>
    <col min="15" max="17" width="12.75" style="69" customWidth="1"/>
    <col min="18" max="18" width="13.625" style="69" customWidth="1"/>
    <col min="19" max="19" width="4.375" style="69" customWidth="1"/>
    <col min="20" max="20" width="11" style="69" bestFit="1" customWidth="1"/>
    <col min="21" max="16384" width="9.625" style="69"/>
  </cols>
  <sheetData>
    <row r="1" spans="1:22">
      <c r="A1" s="215" t="str">
        <f>表03!A1</f>
        <v xml:space="preserve"> 保險股份有限公司    年度(月)報表</v>
      </c>
      <c r="B1" s="68"/>
      <c r="C1" s="68"/>
      <c r="D1" s="68"/>
      <c r="E1" s="68"/>
      <c r="F1" s="68"/>
      <c r="G1" s="68"/>
      <c r="H1" s="68"/>
      <c r="I1" s="68"/>
      <c r="J1" s="68"/>
      <c r="K1" s="68"/>
      <c r="L1" s="68"/>
      <c r="M1" s="68"/>
      <c r="N1" s="68"/>
    </row>
    <row r="2" spans="1:22">
      <c r="A2" s="1542" t="s">
        <v>452</v>
      </c>
      <c r="B2" s="1543"/>
      <c r="C2" s="1543"/>
      <c r="R2" s="389" t="s">
        <v>268</v>
      </c>
    </row>
    <row r="3" spans="1:22">
      <c r="A3" s="2967" t="s">
        <v>185</v>
      </c>
      <c r="B3" s="2970" t="s">
        <v>453</v>
      </c>
      <c r="C3" s="2953" t="s">
        <v>7096</v>
      </c>
      <c r="D3" s="2956"/>
      <c r="E3" s="2956"/>
      <c r="F3" s="2956"/>
      <c r="G3" s="2956"/>
      <c r="H3" s="2956"/>
      <c r="I3" s="2956"/>
      <c r="J3" s="2956"/>
      <c r="K3" s="2956"/>
      <c r="L3" s="2956"/>
      <c r="M3" s="2956"/>
      <c r="N3" s="2957"/>
      <c r="O3" s="2961" t="s">
        <v>7097</v>
      </c>
      <c r="P3" s="2962"/>
      <c r="Q3" s="2962"/>
      <c r="R3" s="2963"/>
    </row>
    <row r="4" spans="1:22">
      <c r="A4" s="2968"/>
      <c r="B4" s="2971"/>
      <c r="C4" s="2953" t="s">
        <v>454</v>
      </c>
      <c r="D4" s="2956"/>
      <c r="E4" s="2956"/>
      <c r="F4" s="2957"/>
      <c r="G4" s="2953" t="s">
        <v>455</v>
      </c>
      <c r="H4" s="2956"/>
      <c r="I4" s="2956"/>
      <c r="J4" s="2957"/>
      <c r="K4" s="2953" t="s">
        <v>85</v>
      </c>
      <c r="L4" s="2956"/>
      <c r="M4" s="2956"/>
      <c r="N4" s="2957"/>
      <c r="O4" s="2964"/>
      <c r="P4" s="2965"/>
      <c r="Q4" s="2965"/>
      <c r="R4" s="2966"/>
    </row>
    <row r="5" spans="1:22">
      <c r="A5" s="2968"/>
      <c r="B5" s="2971"/>
      <c r="C5" s="1393" t="s">
        <v>450</v>
      </c>
      <c r="D5" s="1393" t="s">
        <v>451</v>
      </c>
      <c r="E5" s="1393" t="s">
        <v>456</v>
      </c>
      <c r="F5" s="1531" t="s">
        <v>190</v>
      </c>
      <c r="G5" s="1393" t="s">
        <v>450</v>
      </c>
      <c r="H5" s="1393" t="s">
        <v>451</v>
      </c>
      <c r="I5" s="1393" t="s">
        <v>456</v>
      </c>
      <c r="J5" s="1531" t="s">
        <v>190</v>
      </c>
      <c r="K5" s="1393" t="s">
        <v>450</v>
      </c>
      <c r="L5" s="1393" t="s">
        <v>451</v>
      </c>
      <c r="M5" s="1393" t="s">
        <v>456</v>
      </c>
      <c r="N5" s="1531" t="s">
        <v>190</v>
      </c>
      <c r="O5" s="1393" t="s">
        <v>450</v>
      </c>
      <c r="P5" s="1393" t="s">
        <v>451</v>
      </c>
      <c r="Q5" s="1393" t="s">
        <v>456</v>
      </c>
      <c r="R5" s="1531" t="s">
        <v>190</v>
      </c>
    </row>
    <row r="6" spans="1:22" s="1544" customFormat="1">
      <c r="A6" s="2969"/>
      <c r="B6" s="2972"/>
      <c r="C6" s="1404" t="s">
        <v>66</v>
      </c>
      <c r="D6" s="1408" t="s">
        <v>357</v>
      </c>
      <c r="E6" s="1404" t="s">
        <v>404</v>
      </c>
      <c r="F6" s="1408" t="s">
        <v>124</v>
      </c>
      <c r="G6" s="1404" t="s">
        <v>125</v>
      </c>
      <c r="H6" s="1408" t="s">
        <v>126</v>
      </c>
      <c r="I6" s="1404" t="s">
        <v>127</v>
      </c>
      <c r="J6" s="1408" t="s">
        <v>128</v>
      </c>
      <c r="K6" s="1404" t="s">
        <v>129</v>
      </c>
      <c r="L6" s="1408" t="s">
        <v>130</v>
      </c>
      <c r="M6" s="1404" t="s">
        <v>131</v>
      </c>
      <c r="N6" s="1408" t="s">
        <v>132</v>
      </c>
      <c r="O6" s="1404" t="s">
        <v>133</v>
      </c>
      <c r="P6" s="1408" t="s">
        <v>134</v>
      </c>
      <c r="Q6" s="1404" t="s">
        <v>135</v>
      </c>
      <c r="R6" s="1408" t="s">
        <v>136</v>
      </c>
    </row>
    <row r="7" spans="1:22">
      <c r="A7" s="1521">
        <v>1</v>
      </c>
      <c r="B7" s="1466" t="s">
        <v>7045</v>
      </c>
      <c r="C7" s="1545">
        <f>SUM(C8:C37)</f>
        <v>0</v>
      </c>
      <c r="D7" s="1545">
        <f>SUM(D8:D37)</f>
        <v>0</v>
      </c>
      <c r="E7" s="1545">
        <f>SUM(E8:E37)</f>
        <v>0</v>
      </c>
      <c r="F7" s="1546" t="str">
        <f>IF(C7=0,"",D7/C7)</f>
        <v/>
      </c>
      <c r="G7" s="1545">
        <f>SUM(G8:G37)</f>
        <v>0</v>
      </c>
      <c r="H7" s="1545">
        <f>SUM(H8:H37)</f>
        <v>0</v>
      </c>
      <c r="I7" s="1545">
        <f>SUM(I8:I37)</f>
        <v>0</v>
      </c>
      <c r="J7" s="1546" t="str">
        <f>IF(G7=0,"",H7/G7)</f>
        <v/>
      </c>
      <c r="K7" s="1545">
        <f>SUM(K8:K37)</f>
        <v>0</v>
      </c>
      <c r="L7" s="1545">
        <f>SUM(L8:L37)</f>
        <v>0</v>
      </c>
      <c r="M7" s="1545">
        <f>SUM(M8:M37)</f>
        <v>0</v>
      </c>
      <c r="N7" s="1546" t="str">
        <f>IF(K7=0,"",L7/K7)</f>
        <v/>
      </c>
      <c r="O7" s="1545"/>
      <c r="P7" s="1545"/>
      <c r="Q7" s="1545"/>
      <c r="R7" s="1546" t="str">
        <f>IF(O7=0,"",P7/O7)</f>
        <v/>
      </c>
      <c r="S7" s="71"/>
      <c r="T7" s="1547"/>
      <c r="U7" s="71"/>
      <c r="V7" s="71"/>
    </row>
    <row r="8" spans="1:22">
      <c r="A8" s="1521">
        <f>A7+1</f>
        <v>2</v>
      </c>
      <c r="B8" s="1466" t="s">
        <v>7046</v>
      </c>
      <c r="C8" s="1545"/>
      <c r="D8" s="1545"/>
      <c r="E8" s="1545"/>
      <c r="F8" s="1546" t="str">
        <f t="shared" ref="F8:F47" si="0">IF(C8=0,"",D8/C8)</f>
        <v/>
      </c>
      <c r="G8" s="1545"/>
      <c r="H8" s="1545"/>
      <c r="I8" s="1545"/>
      <c r="J8" s="1546" t="str">
        <f t="shared" ref="J8:J47" si="1">IF(G8=0,"",H8/G8)</f>
        <v/>
      </c>
      <c r="K8" s="1545">
        <f t="shared" ref="K8:M26" si="2">C8+G8</f>
        <v>0</v>
      </c>
      <c r="L8" s="1545">
        <f t="shared" si="2"/>
        <v>0</v>
      </c>
      <c r="M8" s="1545">
        <f t="shared" si="2"/>
        <v>0</v>
      </c>
      <c r="N8" s="1546" t="str">
        <f t="shared" ref="N8:N47" si="3">IF(K8=0,"",L8/K8)</f>
        <v/>
      </c>
      <c r="O8" s="1545"/>
      <c r="P8" s="1545"/>
      <c r="Q8" s="1545"/>
      <c r="R8" s="1546" t="str">
        <f t="shared" ref="R8:R47" si="4">IF(O8=0,"",P8/O8)</f>
        <v/>
      </c>
      <c r="S8" s="71"/>
      <c r="T8" s="1547"/>
      <c r="U8" s="71"/>
      <c r="V8" s="71"/>
    </row>
    <row r="9" spans="1:22">
      <c r="A9" s="1521">
        <f t="shared" ref="A9:A47" si="5">A8+1</f>
        <v>3</v>
      </c>
      <c r="B9" s="1471" t="s">
        <v>7047</v>
      </c>
      <c r="C9" s="1545"/>
      <c r="D9" s="1545"/>
      <c r="E9" s="1545"/>
      <c r="F9" s="1546" t="str">
        <f t="shared" si="0"/>
        <v/>
      </c>
      <c r="G9" s="1545"/>
      <c r="H9" s="1545"/>
      <c r="I9" s="1545"/>
      <c r="J9" s="1546" t="str">
        <f t="shared" si="1"/>
        <v/>
      </c>
      <c r="K9" s="1545">
        <f t="shared" si="2"/>
        <v>0</v>
      </c>
      <c r="L9" s="1545">
        <f t="shared" si="2"/>
        <v>0</v>
      </c>
      <c r="M9" s="1545">
        <f t="shared" si="2"/>
        <v>0</v>
      </c>
      <c r="N9" s="1546" t="str">
        <f t="shared" si="3"/>
        <v/>
      </c>
      <c r="O9" s="1545"/>
      <c r="P9" s="1545"/>
      <c r="Q9" s="1545"/>
      <c r="R9" s="1546" t="str">
        <f t="shared" si="4"/>
        <v/>
      </c>
      <c r="S9" s="71"/>
      <c r="T9" s="1547"/>
      <c r="U9" s="71"/>
      <c r="V9" s="71"/>
    </row>
    <row r="10" spans="1:22">
      <c r="A10" s="1521">
        <f t="shared" si="5"/>
        <v>4</v>
      </c>
      <c r="B10" s="1471" t="s">
        <v>7048</v>
      </c>
      <c r="C10" s="1545"/>
      <c r="D10" s="1545"/>
      <c r="E10" s="1545"/>
      <c r="F10" s="1546" t="str">
        <f t="shared" si="0"/>
        <v/>
      </c>
      <c r="G10" s="1545"/>
      <c r="H10" s="1545"/>
      <c r="I10" s="1545"/>
      <c r="J10" s="1546" t="str">
        <f t="shared" si="1"/>
        <v/>
      </c>
      <c r="K10" s="1545">
        <f t="shared" si="2"/>
        <v>0</v>
      </c>
      <c r="L10" s="1545">
        <f t="shared" si="2"/>
        <v>0</v>
      </c>
      <c r="M10" s="1545">
        <f t="shared" si="2"/>
        <v>0</v>
      </c>
      <c r="N10" s="1546" t="str">
        <f t="shared" si="3"/>
        <v/>
      </c>
      <c r="O10" s="1545"/>
      <c r="P10" s="1545"/>
      <c r="Q10" s="1545"/>
      <c r="R10" s="1546" t="str">
        <f t="shared" si="4"/>
        <v/>
      </c>
      <c r="S10" s="71"/>
      <c r="T10" s="1547"/>
      <c r="U10" s="71"/>
      <c r="V10" s="71"/>
    </row>
    <row r="11" spans="1:22">
      <c r="A11" s="1521">
        <f t="shared" si="5"/>
        <v>5</v>
      </c>
      <c r="B11" s="1471" t="s">
        <v>7049</v>
      </c>
      <c r="C11" s="1545"/>
      <c r="D11" s="1545"/>
      <c r="E11" s="1545"/>
      <c r="F11" s="1546" t="str">
        <f t="shared" si="0"/>
        <v/>
      </c>
      <c r="G11" s="1545"/>
      <c r="H11" s="1545"/>
      <c r="I11" s="1545"/>
      <c r="J11" s="1546" t="str">
        <f t="shared" si="1"/>
        <v/>
      </c>
      <c r="K11" s="1545">
        <f t="shared" si="2"/>
        <v>0</v>
      </c>
      <c r="L11" s="1545">
        <f t="shared" si="2"/>
        <v>0</v>
      </c>
      <c r="M11" s="1545">
        <f t="shared" si="2"/>
        <v>0</v>
      </c>
      <c r="N11" s="1546" t="str">
        <f t="shared" si="3"/>
        <v/>
      </c>
      <c r="O11" s="1545"/>
      <c r="P11" s="1545"/>
      <c r="Q11" s="1545"/>
      <c r="R11" s="1546" t="str">
        <f t="shared" si="4"/>
        <v/>
      </c>
      <c r="S11" s="71"/>
      <c r="T11" s="1547"/>
      <c r="U11" s="71"/>
      <c r="V11" s="71"/>
    </row>
    <row r="12" spans="1:22">
      <c r="A12" s="1521">
        <f t="shared" si="5"/>
        <v>6</v>
      </c>
      <c r="B12" s="1471" t="s">
        <v>7050</v>
      </c>
      <c r="C12" s="1545"/>
      <c r="D12" s="1545"/>
      <c r="E12" s="1545"/>
      <c r="F12" s="1546" t="str">
        <f t="shared" si="0"/>
        <v/>
      </c>
      <c r="G12" s="1545"/>
      <c r="H12" s="1545"/>
      <c r="I12" s="1545"/>
      <c r="J12" s="1546" t="str">
        <f t="shared" si="1"/>
        <v/>
      </c>
      <c r="K12" s="1545">
        <f t="shared" si="2"/>
        <v>0</v>
      </c>
      <c r="L12" s="1545">
        <f t="shared" si="2"/>
        <v>0</v>
      </c>
      <c r="M12" s="1545">
        <f t="shared" si="2"/>
        <v>0</v>
      </c>
      <c r="N12" s="1546" t="str">
        <f t="shared" si="3"/>
        <v/>
      </c>
      <c r="O12" s="1545"/>
      <c r="P12" s="1545"/>
      <c r="Q12" s="1545"/>
      <c r="R12" s="1546" t="str">
        <f t="shared" si="4"/>
        <v/>
      </c>
      <c r="S12" s="71"/>
      <c r="T12" s="1547"/>
      <c r="U12" s="71"/>
      <c r="V12" s="71"/>
    </row>
    <row r="13" spans="1:22">
      <c r="A13" s="1521">
        <f t="shared" si="5"/>
        <v>7</v>
      </c>
      <c r="B13" s="1471" t="s">
        <v>7051</v>
      </c>
      <c r="C13" s="1545"/>
      <c r="D13" s="1545"/>
      <c r="E13" s="1545"/>
      <c r="F13" s="1546" t="str">
        <f t="shared" si="0"/>
        <v/>
      </c>
      <c r="G13" s="1545"/>
      <c r="H13" s="1545"/>
      <c r="I13" s="1545"/>
      <c r="J13" s="1546" t="str">
        <f t="shared" si="1"/>
        <v/>
      </c>
      <c r="K13" s="1545">
        <f t="shared" si="2"/>
        <v>0</v>
      </c>
      <c r="L13" s="1533">
        <f t="shared" si="2"/>
        <v>0</v>
      </c>
      <c r="M13" s="1533">
        <f t="shared" si="2"/>
        <v>0</v>
      </c>
      <c r="N13" s="1546" t="str">
        <f t="shared" si="3"/>
        <v/>
      </c>
      <c r="O13" s="1545"/>
      <c r="P13" s="1545"/>
      <c r="Q13" s="1545"/>
      <c r="R13" s="1546" t="str">
        <f t="shared" si="4"/>
        <v/>
      </c>
      <c r="S13" s="71"/>
      <c r="T13" s="1547"/>
      <c r="U13" s="71"/>
      <c r="V13" s="71"/>
    </row>
    <row r="14" spans="1:22">
      <c r="A14" s="1521">
        <f t="shared" si="5"/>
        <v>8</v>
      </c>
      <c r="B14" s="1471" t="s">
        <v>7052</v>
      </c>
      <c r="C14" s="1545"/>
      <c r="D14" s="1545"/>
      <c r="E14" s="1545"/>
      <c r="F14" s="1546" t="str">
        <f t="shared" si="0"/>
        <v/>
      </c>
      <c r="G14" s="1545"/>
      <c r="H14" s="1545"/>
      <c r="I14" s="1545"/>
      <c r="J14" s="1546" t="str">
        <f t="shared" si="1"/>
        <v/>
      </c>
      <c r="K14" s="1545">
        <f t="shared" si="2"/>
        <v>0</v>
      </c>
      <c r="L14" s="1533">
        <f t="shared" si="2"/>
        <v>0</v>
      </c>
      <c r="M14" s="1533">
        <f t="shared" si="2"/>
        <v>0</v>
      </c>
      <c r="N14" s="1546" t="str">
        <f t="shared" si="3"/>
        <v/>
      </c>
      <c r="O14" s="1545"/>
      <c r="P14" s="1545"/>
      <c r="Q14" s="1545"/>
      <c r="R14" s="1546" t="str">
        <f t="shared" si="4"/>
        <v/>
      </c>
      <c r="S14" s="71"/>
      <c r="T14" s="1547"/>
      <c r="U14" s="71"/>
      <c r="V14" s="71"/>
    </row>
    <row r="15" spans="1:22">
      <c r="A15" s="1521">
        <f t="shared" si="5"/>
        <v>9</v>
      </c>
      <c r="B15" s="1471" t="s">
        <v>7053</v>
      </c>
      <c r="C15" s="1545"/>
      <c r="D15" s="1545"/>
      <c r="E15" s="1545"/>
      <c r="F15" s="1546" t="str">
        <f t="shared" si="0"/>
        <v/>
      </c>
      <c r="G15" s="1545"/>
      <c r="H15" s="1545"/>
      <c r="I15" s="1545"/>
      <c r="J15" s="1546" t="str">
        <f t="shared" si="1"/>
        <v/>
      </c>
      <c r="K15" s="1545">
        <f t="shared" si="2"/>
        <v>0</v>
      </c>
      <c r="L15" s="1533">
        <f t="shared" si="2"/>
        <v>0</v>
      </c>
      <c r="M15" s="1533">
        <f t="shared" si="2"/>
        <v>0</v>
      </c>
      <c r="N15" s="1546" t="str">
        <f t="shared" si="3"/>
        <v/>
      </c>
      <c r="O15" s="1545"/>
      <c r="P15" s="1545"/>
      <c r="Q15" s="1545"/>
      <c r="R15" s="1546" t="str">
        <f t="shared" si="4"/>
        <v/>
      </c>
      <c r="S15" s="71"/>
      <c r="T15" s="1547"/>
      <c r="U15" s="71"/>
      <c r="V15" s="71"/>
    </row>
    <row r="16" spans="1:22">
      <c r="A16" s="1521">
        <f t="shared" si="5"/>
        <v>10</v>
      </c>
      <c r="B16" s="1471" t="s">
        <v>7054</v>
      </c>
      <c r="C16" s="1545"/>
      <c r="D16" s="1545"/>
      <c r="E16" s="1545"/>
      <c r="F16" s="1546" t="str">
        <f t="shared" si="0"/>
        <v/>
      </c>
      <c r="G16" s="1545"/>
      <c r="H16" s="1545"/>
      <c r="I16" s="1545"/>
      <c r="J16" s="1546" t="str">
        <f t="shared" si="1"/>
        <v/>
      </c>
      <c r="K16" s="1545">
        <f t="shared" si="2"/>
        <v>0</v>
      </c>
      <c r="L16" s="1533">
        <f t="shared" si="2"/>
        <v>0</v>
      </c>
      <c r="M16" s="1533">
        <f t="shared" si="2"/>
        <v>0</v>
      </c>
      <c r="N16" s="1546" t="str">
        <f t="shared" si="3"/>
        <v/>
      </c>
      <c r="O16" s="1545"/>
      <c r="P16" s="1545"/>
      <c r="Q16" s="1545"/>
      <c r="R16" s="1546" t="str">
        <f t="shared" si="4"/>
        <v/>
      </c>
      <c r="S16" s="71"/>
      <c r="T16" s="1547"/>
      <c r="U16" s="71"/>
      <c r="V16" s="71"/>
    </row>
    <row r="17" spans="1:22">
      <c r="A17" s="1521">
        <f t="shared" si="5"/>
        <v>11</v>
      </c>
      <c r="B17" s="1471" t="s">
        <v>7055</v>
      </c>
      <c r="C17" s="1545"/>
      <c r="D17" s="1545"/>
      <c r="E17" s="1545"/>
      <c r="F17" s="1546" t="str">
        <f t="shared" si="0"/>
        <v/>
      </c>
      <c r="G17" s="1545"/>
      <c r="H17" s="1545"/>
      <c r="I17" s="1545"/>
      <c r="J17" s="1546" t="str">
        <f t="shared" si="1"/>
        <v/>
      </c>
      <c r="K17" s="1545">
        <f t="shared" si="2"/>
        <v>0</v>
      </c>
      <c r="L17" s="1533">
        <f t="shared" si="2"/>
        <v>0</v>
      </c>
      <c r="M17" s="1533">
        <f t="shared" si="2"/>
        <v>0</v>
      </c>
      <c r="N17" s="1546" t="str">
        <f t="shared" si="3"/>
        <v/>
      </c>
      <c r="O17" s="1545"/>
      <c r="P17" s="1545"/>
      <c r="Q17" s="1545"/>
      <c r="R17" s="1546" t="str">
        <f t="shared" si="4"/>
        <v/>
      </c>
      <c r="S17" s="71"/>
      <c r="T17" s="1547"/>
      <c r="U17" s="71"/>
      <c r="V17" s="71"/>
    </row>
    <row r="18" spans="1:22">
      <c r="A18" s="1521">
        <f t="shared" si="5"/>
        <v>12</v>
      </c>
      <c r="B18" s="1471" t="s">
        <v>7056</v>
      </c>
      <c r="C18" s="1545"/>
      <c r="D18" s="1545"/>
      <c r="E18" s="1545"/>
      <c r="F18" s="1546" t="str">
        <f t="shared" si="0"/>
        <v/>
      </c>
      <c r="G18" s="1545"/>
      <c r="H18" s="1545"/>
      <c r="I18" s="1545"/>
      <c r="J18" s="1546" t="str">
        <f t="shared" si="1"/>
        <v/>
      </c>
      <c r="K18" s="1545">
        <f t="shared" si="2"/>
        <v>0</v>
      </c>
      <c r="L18" s="1533">
        <f t="shared" si="2"/>
        <v>0</v>
      </c>
      <c r="M18" s="1533">
        <f t="shared" si="2"/>
        <v>0</v>
      </c>
      <c r="N18" s="1546" t="str">
        <f t="shared" si="3"/>
        <v/>
      </c>
      <c r="O18" s="1545"/>
      <c r="P18" s="1545"/>
      <c r="Q18" s="1545"/>
      <c r="R18" s="1546" t="str">
        <f t="shared" si="4"/>
        <v/>
      </c>
      <c r="S18" s="71"/>
      <c r="T18" s="1547"/>
      <c r="U18" s="71"/>
      <c r="V18" s="71"/>
    </row>
    <row r="19" spans="1:22">
      <c r="A19" s="1521">
        <f t="shared" si="5"/>
        <v>13</v>
      </c>
      <c r="B19" s="1471" t="s">
        <v>7057</v>
      </c>
      <c r="C19" s="1545"/>
      <c r="D19" s="1545"/>
      <c r="E19" s="1545"/>
      <c r="F19" s="1546" t="str">
        <f t="shared" si="0"/>
        <v/>
      </c>
      <c r="G19" s="1545"/>
      <c r="H19" s="1545"/>
      <c r="I19" s="1545"/>
      <c r="J19" s="1546" t="str">
        <f t="shared" si="1"/>
        <v/>
      </c>
      <c r="K19" s="1545">
        <f t="shared" si="2"/>
        <v>0</v>
      </c>
      <c r="L19" s="1533">
        <f t="shared" si="2"/>
        <v>0</v>
      </c>
      <c r="M19" s="1533">
        <f t="shared" si="2"/>
        <v>0</v>
      </c>
      <c r="N19" s="1546" t="str">
        <f t="shared" si="3"/>
        <v/>
      </c>
      <c r="O19" s="1545"/>
      <c r="P19" s="1545"/>
      <c r="Q19" s="1545"/>
      <c r="R19" s="1546" t="str">
        <f t="shared" si="4"/>
        <v/>
      </c>
      <c r="S19" s="71"/>
      <c r="T19" s="1547"/>
      <c r="U19" s="71"/>
      <c r="V19" s="71"/>
    </row>
    <row r="20" spans="1:22">
      <c r="A20" s="1521">
        <f t="shared" si="5"/>
        <v>14</v>
      </c>
      <c r="B20" s="1471" t="s">
        <v>7058</v>
      </c>
      <c r="C20" s="1545"/>
      <c r="D20" s="1545"/>
      <c r="E20" s="1545"/>
      <c r="F20" s="1546" t="str">
        <f t="shared" si="0"/>
        <v/>
      </c>
      <c r="G20" s="1545"/>
      <c r="H20" s="1545"/>
      <c r="I20" s="1545"/>
      <c r="J20" s="1546" t="str">
        <f t="shared" si="1"/>
        <v/>
      </c>
      <c r="K20" s="1545">
        <f t="shared" si="2"/>
        <v>0</v>
      </c>
      <c r="L20" s="1533">
        <f t="shared" si="2"/>
        <v>0</v>
      </c>
      <c r="M20" s="1533">
        <f t="shared" si="2"/>
        <v>0</v>
      </c>
      <c r="N20" s="1546" t="str">
        <f t="shared" si="3"/>
        <v/>
      </c>
      <c r="O20" s="1545"/>
      <c r="P20" s="1545"/>
      <c r="Q20" s="1545"/>
      <c r="R20" s="1546" t="str">
        <f t="shared" si="4"/>
        <v/>
      </c>
      <c r="S20" s="71"/>
      <c r="T20" s="1547"/>
      <c r="U20" s="71"/>
      <c r="V20" s="71"/>
    </row>
    <row r="21" spans="1:22">
      <c r="A21" s="1521">
        <f t="shared" si="5"/>
        <v>15</v>
      </c>
      <c r="B21" s="1471" t="s">
        <v>7059</v>
      </c>
      <c r="C21" s="1545"/>
      <c r="D21" s="1545"/>
      <c r="E21" s="1545"/>
      <c r="F21" s="1546" t="str">
        <f t="shared" si="0"/>
        <v/>
      </c>
      <c r="G21" s="1545"/>
      <c r="H21" s="1545"/>
      <c r="I21" s="1545"/>
      <c r="J21" s="1546" t="str">
        <f t="shared" si="1"/>
        <v/>
      </c>
      <c r="K21" s="1545">
        <f t="shared" si="2"/>
        <v>0</v>
      </c>
      <c r="L21" s="1533">
        <f t="shared" si="2"/>
        <v>0</v>
      </c>
      <c r="M21" s="1533">
        <f t="shared" si="2"/>
        <v>0</v>
      </c>
      <c r="N21" s="1546" t="str">
        <f t="shared" si="3"/>
        <v/>
      </c>
      <c r="O21" s="1545"/>
      <c r="P21" s="1545"/>
      <c r="Q21" s="1545"/>
      <c r="R21" s="1546" t="str">
        <f t="shared" si="4"/>
        <v/>
      </c>
      <c r="S21" s="71"/>
      <c r="T21" s="1547"/>
      <c r="U21" s="71"/>
      <c r="V21" s="71"/>
    </row>
    <row r="22" spans="1:22">
      <c r="A22" s="1521">
        <f t="shared" si="5"/>
        <v>16</v>
      </c>
      <c r="B22" s="1471" t="s">
        <v>7060</v>
      </c>
      <c r="C22" s="1545"/>
      <c r="D22" s="1545"/>
      <c r="E22" s="1545"/>
      <c r="F22" s="1546" t="str">
        <f t="shared" si="0"/>
        <v/>
      </c>
      <c r="G22" s="1545"/>
      <c r="H22" s="1545"/>
      <c r="I22" s="1545"/>
      <c r="J22" s="1546" t="str">
        <f t="shared" si="1"/>
        <v/>
      </c>
      <c r="K22" s="1545">
        <f t="shared" si="2"/>
        <v>0</v>
      </c>
      <c r="L22" s="1533">
        <f t="shared" si="2"/>
        <v>0</v>
      </c>
      <c r="M22" s="1533">
        <f t="shared" si="2"/>
        <v>0</v>
      </c>
      <c r="N22" s="1546" t="str">
        <f t="shared" si="3"/>
        <v/>
      </c>
      <c r="O22" s="1545"/>
      <c r="P22" s="1545"/>
      <c r="Q22" s="1545"/>
      <c r="R22" s="1546" t="str">
        <f t="shared" si="4"/>
        <v/>
      </c>
      <c r="S22" s="71"/>
      <c r="T22" s="1547"/>
      <c r="U22" s="71"/>
      <c r="V22" s="71"/>
    </row>
    <row r="23" spans="1:22" ht="15.75" customHeight="1">
      <c r="A23" s="1521">
        <f t="shared" si="5"/>
        <v>17</v>
      </c>
      <c r="B23" s="1471" t="s">
        <v>7061</v>
      </c>
      <c r="C23" s="1545"/>
      <c r="D23" s="1545"/>
      <c r="E23" s="1545"/>
      <c r="F23" s="1546" t="str">
        <f t="shared" si="0"/>
        <v/>
      </c>
      <c r="G23" s="1545"/>
      <c r="H23" s="1545"/>
      <c r="I23" s="1545"/>
      <c r="J23" s="1546" t="str">
        <f t="shared" si="1"/>
        <v/>
      </c>
      <c r="K23" s="1545">
        <f t="shared" si="2"/>
        <v>0</v>
      </c>
      <c r="L23" s="1533">
        <f t="shared" si="2"/>
        <v>0</v>
      </c>
      <c r="M23" s="1533">
        <f t="shared" si="2"/>
        <v>0</v>
      </c>
      <c r="N23" s="1546" t="str">
        <f t="shared" si="3"/>
        <v/>
      </c>
      <c r="O23" s="1545"/>
      <c r="P23" s="1545"/>
      <c r="Q23" s="1545"/>
      <c r="R23" s="1546" t="str">
        <f t="shared" si="4"/>
        <v/>
      </c>
      <c r="S23" s="71"/>
      <c r="T23" s="1547"/>
      <c r="U23" s="71"/>
      <c r="V23" s="71"/>
    </row>
    <row r="24" spans="1:22" ht="17.649999999999999" customHeight="1">
      <c r="A24" s="1521">
        <f t="shared" si="5"/>
        <v>18</v>
      </c>
      <c r="B24" s="1471" t="s">
        <v>7062</v>
      </c>
      <c r="C24" s="1545"/>
      <c r="D24" s="1545"/>
      <c r="E24" s="1545"/>
      <c r="F24" s="1546" t="str">
        <f t="shared" si="0"/>
        <v/>
      </c>
      <c r="G24" s="1545"/>
      <c r="H24" s="1545"/>
      <c r="I24" s="1545"/>
      <c r="J24" s="1546" t="str">
        <f t="shared" si="1"/>
        <v/>
      </c>
      <c r="K24" s="1545">
        <f t="shared" si="2"/>
        <v>0</v>
      </c>
      <c r="L24" s="1533">
        <f t="shared" si="2"/>
        <v>0</v>
      </c>
      <c r="M24" s="1533">
        <f t="shared" si="2"/>
        <v>0</v>
      </c>
      <c r="N24" s="1546" t="str">
        <f t="shared" si="3"/>
        <v/>
      </c>
      <c r="O24" s="1545"/>
      <c r="P24" s="1545"/>
      <c r="Q24" s="1545"/>
      <c r="R24" s="1546" t="str">
        <f t="shared" si="4"/>
        <v/>
      </c>
      <c r="S24" s="71"/>
      <c r="T24" s="1547"/>
      <c r="U24" s="71"/>
      <c r="V24" s="71"/>
    </row>
    <row r="25" spans="1:22">
      <c r="A25" s="1521">
        <f t="shared" si="5"/>
        <v>19</v>
      </c>
      <c r="B25" s="1471" t="s">
        <v>7063</v>
      </c>
      <c r="C25" s="1545"/>
      <c r="D25" s="1545"/>
      <c r="E25" s="1545"/>
      <c r="F25" s="1546" t="str">
        <f t="shared" si="0"/>
        <v/>
      </c>
      <c r="G25" s="1545"/>
      <c r="H25" s="1545"/>
      <c r="I25" s="1545"/>
      <c r="J25" s="1546" t="str">
        <f t="shared" si="1"/>
        <v/>
      </c>
      <c r="K25" s="1545">
        <f t="shared" si="2"/>
        <v>0</v>
      </c>
      <c r="L25" s="1533">
        <f t="shared" si="2"/>
        <v>0</v>
      </c>
      <c r="M25" s="1533">
        <f t="shared" si="2"/>
        <v>0</v>
      </c>
      <c r="N25" s="1546" t="str">
        <f t="shared" si="3"/>
        <v/>
      </c>
      <c r="O25" s="1545"/>
      <c r="P25" s="1545"/>
      <c r="Q25" s="1545"/>
      <c r="R25" s="1546" t="str">
        <f t="shared" si="4"/>
        <v/>
      </c>
      <c r="S25" s="71"/>
      <c r="T25" s="1547"/>
      <c r="U25" s="71"/>
      <c r="V25" s="71"/>
    </row>
    <row r="26" spans="1:22">
      <c r="A26" s="1521">
        <f t="shared" si="5"/>
        <v>20</v>
      </c>
      <c r="B26" s="1471" t="s">
        <v>7064</v>
      </c>
      <c r="C26" s="1545"/>
      <c r="D26" s="1545"/>
      <c r="E26" s="1545"/>
      <c r="F26" s="1546" t="str">
        <f t="shared" si="0"/>
        <v/>
      </c>
      <c r="G26" s="1545"/>
      <c r="H26" s="1545"/>
      <c r="I26" s="1545"/>
      <c r="J26" s="1546" t="str">
        <f t="shared" si="1"/>
        <v/>
      </c>
      <c r="K26" s="1545">
        <f t="shared" si="2"/>
        <v>0</v>
      </c>
      <c r="L26" s="1533">
        <f t="shared" si="2"/>
        <v>0</v>
      </c>
      <c r="M26" s="1533">
        <f t="shared" si="2"/>
        <v>0</v>
      </c>
      <c r="N26" s="1546" t="str">
        <f t="shared" si="3"/>
        <v/>
      </c>
      <c r="O26" s="1545"/>
      <c r="P26" s="1545"/>
      <c r="Q26" s="1545"/>
      <c r="R26" s="1546" t="str">
        <f t="shared" si="4"/>
        <v/>
      </c>
      <c r="S26" s="71"/>
      <c r="T26" s="1547"/>
      <c r="U26" s="71"/>
      <c r="V26" s="71"/>
    </row>
    <row r="27" spans="1:22">
      <c r="A27" s="1521">
        <f t="shared" si="5"/>
        <v>21</v>
      </c>
      <c r="B27" s="1471" t="s">
        <v>7065</v>
      </c>
      <c r="C27" s="1545"/>
      <c r="D27" s="1545"/>
      <c r="E27" s="1545"/>
      <c r="F27" s="1546" t="str">
        <f t="shared" si="0"/>
        <v/>
      </c>
      <c r="G27" s="1545"/>
      <c r="H27" s="1545"/>
      <c r="I27" s="1545"/>
      <c r="J27" s="1546" t="str">
        <f t="shared" si="1"/>
        <v/>
      </c>
      <c r="K27" s="1545">
        <f>C27+G27</f>
        <v>0</v>
      </c>
      <c r="L27" s="1533">
        <f>D27+H27</f>
        <v>0</v>
      </c>
      <c r="M27" s="1533">
        <f>E27+I27</f>
        <v>0</v>
      </c>
      <c r="N27" s="1546" t="str">
        <f t="shared" si="3"/>
        <v/>
      </c>
      <c r="O27" s="1545"/>
      <c r="P27" s="1545"/>
      <c r="Q27" s="1545"/>
      <c r="R27" s="1546" t="str">
        <f t="shared" si="4"/>
        <v/>
      </c>
      <c r="S27" s="71"/>
      <c r="T27" s="1547"/>
      <c r="U27" s="71"/>
      <c r="V27" s="71"/>
    </row>
    <row r="28" spans="1:22">
      <c r="A28" s="1521">
        <f t="shared" si="5"/>
        <v>22</v>
      </c>
      <c r="B28" s="1471" t="s">
        <v>7066</v>
      </c>
      <c r="C28" s="1545"/>
      <c r="D28" s="1545"/>
      <c r="E28" s="1545"/>
      <c r="F28" s="1546" t="str">
        <f t="shared" si="0"/>
        <v/>
      </c>
      <c r="G28" s="1545"/>
      <c r="H28" s="1545"/>
      <c r="I28" s="1545"/>
      <c r="J28" s="1546" t="str">
        <f t="shared" si="1"/>
        <v/>
      </c>
      <c r="K28" s="1545">
        <f t="shared" ref="K28:M47" si="6">C28+G28</f>
        <v>0</v>
      </c>
      <c r="L28" s="1533">
        <f t="shared" si="6"/>
        <v>0</v>
      </c>
      <c r="M28" s="1533">
        <f t="shared" si="6"/>
        <v>0</v>
      </c>
      <c r="N28" s="1546" t="str">
        <f t="shared" si="3"/>
        <v/>
      </c>
      <c r="O28" s="1545"/>
      <c r="P28" s="1545"/>
      <c r="Q28" s="1545"/>
      <c r="R28" s="1546" t="str">
        <f t="shared" si="4"/>
        <v/>
      </c>
      <c r="S28" s="71"/>
      <c r="T28" s="1547"/>
      <c r="U28" s="71"/>
      <c r="V28" s="71"/>
    </row>
    <row r="29" spans="1:22">
      <c r="A29" s="1521">
        <f t="shared" si="5"/>
        <v>23</v>
      </c>
      <c r="B29" s="1471" t="s">
        <v>7067</v>
      </c>
      <c r="C29" s="1545"/>
      <c r="D29" s="1545"/>
      <c r="E29" s="1545"/>
      <c r="F29" s="1546" t="str">
        <f t="shared" si="0"/>
        <v/>
      </c>
      <c r="G29" s="1545"/>
      <c r="H29" s="1545"/>
      <c r="I29" s="1545"/>
      <c r="J29" s="1546" t="str">
        <f t="shared" si="1"/>
        <v/>
      </c>
      <c r="K29" s="1545">
        <f t="shared" si="6"/>
        <v>0</v>
      </c>
      <c r="L29" s="1533">
        <f t="shared" si="6"/>
        <v>0</v>
      </c>
      <c r="M29" s="1533">
        <f t="shared" si="6"/>
        <v>0</v>
      </c>
      <c r="N29" s="1546" t="str">
        <f t="shared" si="3"/>
        <v/>
      </c>
      <c r="O29" s="1545"/>
      <c r="P29" s="1545"/>
      <c r="Q29" s="1545"/>
      <c r="R29" s="1546" t="str">
        <f t="shared" si="4"/>
        <v/>
      </c>
      <c r="S29" s="71"/>
      <c r="T29" s="1547"/>
      <c r="U29" s="71"/>
      <c r="V29" s="71"/>
    </row>
    <row r="30" spans="1:22">
      <c r="A30" s="1521">
        <f t="shared" si="5"/>
        <v>24</v>
      </c>
      <c r="B30" s="1471" t="s">
        <v>7068</v>
      </c>
      <c r="C30" s="1545"/>
      <c r="D30" s="1545"/>
      <c r="E30" s="1545"/>
      <c r="F30" s="1546" t="str">
        <f t="shared" si="0"/>
        <v/>
      </c>
      <c r="G30" s="1545"/>
      <c r="H30" s="1545"/>
      <c r="I30" s="1545"/>
      <c r="J30" s="1546" t="str">
        <f t="shared" si="1"/>
        <v/>
      </c>
      <c r="K30" s="1545">
        <f t="shared" si="6"/>
        <v>0</v>
      </c>
      <c r="L30" s="1533">
        <f t="shared" si="6"/>
        <v>0</v>
      </c>
      <c r="M30" s="1533">
        <f t="shared" si="6"/>
        <v>0</v>
      </c>
      <c r="N30" s="1546" t="str">
        <f t="shared" si="3"/>
        <v/>
      </c>
      <c r="O30" s="1545"/>
      <c r="P30" s="1545"/>
      <c r="Q30" s="1545"/>
      <c r="R30" s="1546" t="str">
        <f t="shared" si="4"/>
        <v/>
      </c>
      <c r="S30" s="71"/>
      <c r="T30" s="1547"/>
      <c r="U30" s="71"/>
      <c r="V30" s="71"/>
    </row>
    <row r="31" spans="1:22">
      <c r="A31" s="1521">
        <f t="shared" si="5"/>
        <v>25</v>
      </c>
      <c r="B31" s="1471" t="s">
        <v>7069</v>
      </c>
      <c r="C31" s="1545"/>
      <c r="D31" s="1545"/>
      <c r="E31" s="1545"/>
      <c r="F31" s="1546" t="str">
        <f t="shared" si="0"/>
        <v/>
      </c>
      <c r="G31" s="1545"/>
      <c r="H31" s="1545"/>
      <c r="I31" s="1545"/>
      <c r="J31" s="1546" t="str">
        <f t="shared" si="1"/>
        <v/>
      </c>
      <c r="K31" s="1545">
        <f t="shared" si="6"/>
        <v>0</v>
      </c>
      <c r="L31" s="1533">
        <f t="shared" si="6"/>
        <v>0</v>
      </c>
      <c r="M31" s="1533">
        <f t="shared" si="6"/>
        <v>0</v>
      </c>
      <c r="N31" s="1546" t="str">
        <f t="shared" si="3"/>
        <v/>
      </c>
      <c r="O31" s="1545"/>
      <c r="P31" s="1545"/>
      <c r="Q31" s="1545"/>
      <c r="R31" s="1546" t="str">
        <f t="shared" si="4"/>
        <v/>
      </c>
      <c r="S31" s="71"/>
      <c r="T31" s="1547"/>
      <c r="U31" s="71"/>
      <c r="V31" s="71"/>
    </row>
    <row r="32" spans="1:22">
      <c r="A32" s="1521">
        <f t="shared" si="5"/>
        <v>26</v>
      </c>
      <c r="B32" s="1472" t="s">
        <v>7070</v>
      </c>
      <c r="C32" s="1545"/>
      <c r="D32" s="1545"/>
      <c r="E32" s="1545"/>
      <c r="F32" s="1546" t="str">
        <f t="shared" si="0"/>
        <v/>
      </c>
      <c r="G32" s="1545"/>
      <c r="H32" s="1545"/>
      <c r="I32" s="1545"/>
      <c r="J32" s="1546" t="str">
        <f t="shared" si="1"/>
        <v/>
      </c>
      <c r="K32" s="1545">
        <f t="shared" si="6"/>
        <v>0</v>
      </c>
      <c r="L32" s="1533">
        <f t="shared" si="6"/>
        <v>0</v>
      </c>
      <c r="M32" s="1533">
        <f t="shared" si="6"/>
        <v>0</v>
      </c>
      <c r="N32" s="1546" t="str">
        <f t="shared" si="3"/>
        <v/>
      </c>
      <c r="O32" s="1533"/>
      <c r="P32" s="1533"/>
      <c r="Q32" s="1533"/>
      <c r="R32" s="1546" t="str">
        <f t="shared" si="4"/>
        <v/>
      </c>
      <c r="S32" s="71"/>
      <c r="T32" s="1547"/>
      <c r="U32" s="71"/>
      <c r="V32" s="71"/>
    </row>
    <row r="33" spans="1:22">
      <c r="A33" s="1521">
        <f t="shared" si="5"/>
        <v>27</v>
      </c>
      <c r="B33" s="1471" t="s">
        <v>7071</v>
      </c>
      <c r="C33" s="1545"/>
      <c r="D33" s="1545"/>
      <c r="E33" s="1545"/>
      <c r="F33" s="1546" t="str">
        <f t="shared" si="0"/>
        <v/>
      </c>
      <c r="G33" s="1545"/>
      <c r="H33" s="1545"/>
      <c r="I33" s="1545"/>
      <c r="J33" s="1546" t="str">
        <f t="shared" si="1"/>
        <v/>
      </c>
      <c r="K33" s="1545">
        <f t="shared" si="6"/>
        <v>0</v>
      </c>
      <c r="L33" s="1533">
        <f t="shared" si="6"/>
        <v>0</v>
      </c>
      <c r="M33" s="1533">
        <f t="shared" si="6"/>
        <v>0</v>
      </c>
      <c r="N33" s="1546" t="str">
        <f t="shared" si="3"/>
        <v/>
      </c>
      <c r="O33" s="1533"/>
      <c r="P33" s="1533"/>
      <c r="Q33" s="1533"/>
      <c r="R33" s="1546" t="str">
        <f t="shared" si="4"/>
        <v/>
      </c>
      <c r="S33" s="71"/>
      <c r="T33" s="1547"/>
      <c r="U33" s="71"/>
      <c r="V33" s="71"/>
    </row>
    <row r="34" spans="1:22">
      <c r="A34" s="1521">
        <f t="shared" si="5"/>
        <v>28</v>
      </c>
      <c r="B34" s="1471" t="s">
        <v>7072</v>
      </c>
      <c r="C34" s="1545"/>
      <c r="D34" s="1545"/>
      <c r="E34" s="1545"/>
      <c r="F34" s="1546" t="str">
        <f t="shared" si="0"/>
        <v/>
      </c>
      <c r="G34" s="1545"/>
      <c r="H34" s="1545"/>
      <c r="I34" s="1545"/>
      <c r="J34" s="1546" t="str">
        <f t="shared" si="1"/>
        <v/>
      </c>
      <c r="K34" s="1545">
        <f t="shared" si="6"/>
        <v>0</v>
      </c>
      <c r="L34" s="1533">
        <f t="shared" si="6"/>
        <v>0</v>
      </c>
      <c r="M34" s="1533">
        <f t="shared" si="6"/>
        <v>0</v>
      </c>
      <c r="N34" s="1546" t="str">
        <f t="shared" si="3"/>
        <v/>
      </c>
      <c r="O34" s="1533"/>
      <c r="P34" s="1533"/>
      <c r="Q34" s="1533"/>
      <c r="R34" s="1546" t="str">
        <f t="shared" si="4"/>
        <v/>
      </c>
      <c r="S34" s="71"/>
      <c r="T34" s="1547"/>
      <c r="U34" s="71"/>
      <c r="V34" s="71"/>
    </row>
    <row r="35" spans="1:22">
      <c r="A35" s="1521">
        <f t="shared" si="5"/>
        <v>29</v>
      </c>
      <c r="B35" s="1471" t="s">
        <v>7073</v>
      </c>
      <c r="C35" s="1545"/>
      <c r="D35" s="1545"/>
      <c r="E35" s="1545"/>
      <c r="F35" s="1546" t="str">
        <f t="shared" si="0"/>
        <v/>
      </c>
      <c r="G35" s="1545"/>
      <c r="H35" s="1545"/>
      <c r="I35" s="1545"/>
      <c r="J35" s="1546" t="str">
        <f t="shared" si="1"/>
        <v/>
      </c>
      <c r="K35" s="1545">
        <f t="shared" si="6"/>
        <v>0</v>
      </c>
      <c r="L35" s="1533">
        <f t="shared" si="6"/>
        <v>0</v>
      </c>
      <c r="M35" s="1533">
        <f t="shared" si="6"/>
        <v>0</v>
      </c>
      <c r="N35" s="1546" t="str">
        <f t="shared" si="3"/>
        <v/>
      </c>
      <c r="O35" s="1533"/>
      <c r="P35" s="1533"/>
      <c r="Q35" s="1533"/>
      <c r="R35" s="1546" t="str">
        <f t="shared" si="4"/>
        <v/>
      </c>
      <c r="S35" s="71"/>
      <c r="T35" s="1547"/>
      <c r="U35" s="71"/>
      <c r="V35" s="71"/>
    </row>
    <row r="36" spans="1:22">
      <c r="A36" s="1521">
        <f t="shared" si="5"/>
        <v>30</v>
      </c>
      <c r="B36" s="1471" t="s">
        <v>7074</v>
      </c>
      <c r="C36" s="1545"/>
      <c r="D36" s="1545"/>
      <c r="E36" s="1545"/>
      <c r="F36" s="1546" t="str">
        <f t="shared" si="0"/>
        <v/>
      </c>
      <c r="G36" s="1545"/>
      <c r="H36" s="1545"/>
      <c r="I36" s="1545"/>
      <c r="J36" s="1546" t="str">
        <f t="shared" si="1"/>
        <v/>
      </c>
      <c r="K36" s="1545">
        <f t="shared" si="6"/>
        <v>0</v>
      </c>
      <c r="L36" s="1533">
        <f t="shared" si="6"/>
        <v>0</v>
      </c>
      <c r="M36" s="1533">
        <f t="shared" si="6"/>
        <v>0</v>
      </c>
      <c r="N36" s="1546" t="str">
        <f t="shared" si="3"/>
        <v/>
      </c>
      <c r="O36" s="1533"/>
      <c r="P36" s="1533"/>
      <c r="Q36" s="1533"/>
      <c r="R36" s="1546" t="str">
        <f t="shared" si="4"/>
        <v/>
      </c>
      <c r="S36" s="71"/>
      <c r="T36" s="1547"/>
      <c r="U36" s="71"/>
      <c r="V36" s="71"/>
    </row>
    <row r="37" spans="1:22">
      <c r="A37" s="1521">
        <f t="shared" si="5"/>
        <v>31</v>
      </c>
      <c r="B37" s="1471" t="s">
        <v>7102</v>
      </c>
      <c r="C37" s="1545"/>
      <c r="D37" s="1545"/>
      <c r="E37" s="1545"/>
      <c r="F37" s="1546" t="str">
        <f t="shared" si="0"/>
        <v/>
      </c>
      <c r="G37" s="1545"/>
      <c r="H37" s="1545"/>
      <c r="I37" s="1545"/>
      <c r="J37" s="1546" t="str">
        <f t="shared" si="1"/>
        <v/>
      </c>
      <c r="K37" s="1545">
        <f t="shared" si="6"/>
        <v>0</v>
      </c>
      <c r="L37" s="1533">
        <f t="shared" si="6"/>
        <v>0</v>
      </c>
      <c r="M37" s="1533">
        <f t="shared" si="6"/>
        <v>0</v>
      </c>
      <c r="N37" s="1546" t="str">
        <f t="shared" si="3"/>
        <v/>
      </c>
      <c r="O37" s="1533"/>
      <c r="P37" s="1533"/>
      <c r="Q37" s="1533"/>
      <c r="R37" s="1546" t="str">
        <f t="shared" si="4"/>
        <v/>
      </c>
      <c r="S37" s="71"/>
      <c r="T37" s="1547"/>
      <c r="U37" s="71"/>
      <c r="V37" s="71"/>
    </row>
    <row r="38" spans="1:22">
      <c r="A38" s="1521">
        <f t="shared" si="5"/>
        <v>32</v>
      </c>
      <c r="B38" s="1473" t="s">
        <v>7076</v>
      </c>
      <c r="C38" s="1545">
        <f>SUM(C39:C46)</f>
        <v>0</v>
      </c>
      <c r="D38" s="1545">
        <f>SUM(D39:D46)</f>
        <v>0</v>
      </c>
      <c r="E38" s="1545">
        <f>SUM(E39:E46)</f>
        <v>0</v>
      </c>
      <c r="F38" s="1546" t="str">
        <f t="shared" si="0"/>
        <v/>
      </c>
      <c r="G38" s="1545">
        <f>SUM(G39:G46)</f>
        <v>0</v>
      </c>
      <c r="H38" s="1545">
        <f>SUM(H39:H46)</f>
        <v>0</v>
      </c>
      <c r="I38" s="1545">
        <f>SUM(I39:I46)</f>
        <v>0</v>
      </c>
      <c r="J38" s="1546" t="str">
        <f t="shared" si="1"/>
        <v/>
      </c>
      <c r="K38" s="1545">
        <f>SUM(K39:K46)</f>
        <v>0</v>
      </c>
      <c r="L38" s="1533">
        <f>SUM(L39:L46)</f>
        <v>0</v>
      </c>
      <c r="M38" s="1533">
        <f>SUM(M39:M46)</f>
        <v>0</v>
      </c>
      <c r="N38" s="1546" t="str">
        <f t="shared" si="3"/>
        <v/>
      </c>
      <c r="O38" s="1533"/>
      <c r="P38" s="1533"/>
      <c r="Q38" s="1533"/>
      <c r="R38" s="1546" t="str">
        <f t="shared" si="4"/>
        <v/>
      </c>
      <c r="S38" s="71"/>
      <c r="T38" s="1547"/>
      <c r="U38" s="71"/>
      <c r="V38" s="71"/>
    </row>
    <row r="39" spans="1:22">
      <c r="A39" s="1521">
        <f t="shared" si="5"/>
        <v>33</v>
      </c>
      <c r="B39" s="1471" t="s">
        <v>7077</v>
      </c>
      <c r="C39" s="1548"/>
      <c r="D39" s="1548"/>
      <c r="E39" s="1548"/>
      <c r="F39" s="1546" t="str">
        <f t="shared" si="0"/>
        <v/>
      </c>
      <c r="G39" s="1548"/>
      <c r="H39" s="1548"/>
      <c r="I39" s="1548"/>
      <c r="J39" s="1546" t="str">
        <f t="shared" si="1"/>
        <v/>
      </c>
      <c r="K39" s="1548">
        <f t="shared" si="6"/>
        <v>0</v>
      </c>
      <c r="L39" s="1533">
        <f t="shared" si="6"/>
        <v>0</v>
      </c>
      <c r="M39" s="1533">
        <f t="shared" si="6"/>
        <v>0</v>
      </c>
      <c r="N39" s="1546" t="str">
        <f t="shared" si="3"/>
        <v/>
      </c>
      <c r="O39" s="1533"/>
      <c r="P39" s="1533"/>
      <c r="Q39" s="1533"/>
      <c r="R39" s="1546" t="str">
        <f t="shared" si="4"/>
        <v/>
      </c>
      <c r="S39" s="71"/>
      <c r="T39" s="1547"/>
      <c r="U39" s="71"/>
      <c r="V39" s="71"/>
    </row>
    <row r="40" spans="1:22">
      <c r="A40" s="1521">
        <f t="shared" si="5"/>
        <v>34</v>
      </c>
      <c r="B40" s="1471" t="s">
        <v>7078</v>
      </c>
      <c r="C40" s="1545"/>
      <c r="D40" s="1545"/>
      <c r="E40" s="1545"/>
      <c r="F40" s="1546" t="str">
        <f t="shared" si="0"/>
        <v/>
      </c>
      <c r="G40" s="1545"/>
      <c r="H40" s="1545"/>
      <c r="I40" s="1545"/>
      <c r="J40" s="1546" t="str">
        <f t="shared" si="1"/>
        <v/>
      </c>
      <c r="K40" s="1545">
        <f t="shared" si="6"/>
        <v>0</v>
      </c>
      <c r="L40" s="1533">
        <f t="shared" si="6"/>
        <v>0</v>
      </c>
      <c r="M40" s="1533">
        <f t="shared" si="6"/>
        <v>0</v>
      </c>
      <c r="N40" s="1546" t="str">
        <f t="shared" si="3"/>
        <v/>
      </c>
      <c r="O40" s="1533"/>
      <c r="P40" s="1533"/>
      <c r="Q40" s="1533"/>
      <c r="R40" s="1546" t="str">
        <f t="shared" si="4"/>
        <v/>
      </c>
      <c r="S40" s="71"/>
      <c r="T40" s="1547"/>
      <c r="U40" s="71"/>
      <c r="V40" s="71"/>
    </row>
    <row r="41" spans="1:22">
      <c r="A41" s="1521">
        <f t="shared" si="5"/>
        <v>35</v>
      </c>
      <c r="B41" s="1471" t="s">
        <v>7079</v>
      </c>
      <c r="C41" s="1545"/>
      <c r="D41" s="1545"/>
      <c r="E41" s="1545"/>
      <c r="F41" s="1546" t="str">
        <f t="shared" si="0"/>
        <v/>
      </c>
      <c r="G41" s="1545"/>
      <c r="H41" s="1545"/>
      <c r="I41" s="1545"/>
      <c r="J41" s="1546" t="str">
        <f t="shared" si="1"/>
        <v/>
      </c>
      <c r="K41" s="1545">
        <f t="shared" si="6"/>
        <v>0</v>
      </c>
      <c r="L41" s="1533">
        <f t="shared" si="6"/>
        <v>0</v>
      </c>
      <c r="M41" s="1533">
        <f t="shared" si="6"/>
        <v>0</v>
      </c>
      <c r="N41" s="1546" t="str">
        <f t="shared" si="3"/>
        <v/>
      </c>
      <c r="O41" s="1533"/>
      <c r="P41" s="1533"/>
      <c r="Q41" s="1533"/>
      <c r="R41" s="1546" t="str">
        <f t="shared" si="4"/>
        <v/>
      </c>
      <c r="S41" s="71"/>
      <c r="T41" s="1547"/>
      <c r="U41" s="71"/>
      <c r="V41" s="71"/>
    </row>
    <row r="42" spans="1:22">
      <c r="A42" s="1521">
        <f t="shared" si="5"/>
        <v>36</v>
      </c>
      <c r="B42" s="1471" t="s">
        <v>7080</v>
      </c>
      <c r="C42" s="1545"/>
      <c r="D42" s="1545"/>
      <c r="E42" s="1545"/>
      <c r="F42" s="1546" t="str">
        <f t="shared" si="0"/>
        <v/>
      </c>
      <c r="G42" s="1545"/>
      <c r="H42" s="1545"/>
      <c r="I42" s="1545"/>
      <c r="J42" s="1546" t="str">
        <f t="shared" si="1"/>
        <v/>
      </c>
      <c r="K42" s="1545">
        <f t="shared" si="6"/>
        <v>0</v>
      </c>
      <c r="L42" s="1533">
        <f t="shared" si="6"/>
        <v>0</v>
      </c>
      <c r="M42" s="1533">
        <f t="shared" si="6"/>
        <v>0</v>
      </c>
      <c r="N42" s="1546" t="str">
        <f t="shared" si="3"/>
        <v/>
      </c>
      <c r="O42" s="1533"/>
      <c r="P42" s="1533"/>
      <c r="Q42" s="1533"/>
      <c r="R42" s="1546" t="str">
        <f t="shared" si="4"/>
        <v/>
      </c>
      <c r="S42" s="71"/>
      <c r="T42" s="1547"/>
      <c r="U42" s="71"/>
      <c r="V42" s="71"/>
    </row>
    <row r="43" spans="1:22">
      <c r="A43" s="1521">
        <f t="shared" si="5"/>
        <v>37</v>
      </c>
      <c r="B43" s="1471" t="s">
        <v>7081</v>
      </c>
      <c r="C43" s="1545"/>
      <c r="D43" s="1545"/>
      <c r="E43" s="1545"/>
      <c r="F43" s="1546" t="str">
        <f t="shared" si="0"/>
        <v/>
      </c>
      <c r="G43" s="1545"/>
      <c r="H43" s="1545"/>
      <c r="I43" s="1545"/>
      <c r="J43" s="1546" t="str">
        <f t="shared" si="1"/>
        <v/>
      </c>
      <c r="K43" s="1545">
        <f t="shared" si="6"/>
        <v>0</v>
      </c>
      <c r="L43" s="1533">
        <f t="shared" si="6"/>
        <v>0</v>
      </c>
      <c r="M43" s="1533">
        <f t="shared" si="6"/>
        <v>0</v>
      </c>
      <c r="N43" s="1546" t="str">
        <f t="shared" si="3"/>
        <v/>
      </c>
      <c r="O43" s="1533"/>
      <c r="P43" s="1533"/>
      <c r="Q43" s="1533"/>
      <c r="R43" s="1546" t="str">
        <f t="shared" si="4"/>
        <v/>
      </c>
      <c r="S43" s="71"/>
      <c r="T43" s="1547"/>
      <c r="U43" s="71"/>
      <c r="V43" s="71"/>
    </row>
    <row r="44" spans="1:22">
      <c r="A44" s="1521">
        <f t="shared" si="5"/>
        <v>38</v>
      </c>
      <c r="B44" s="1471" t="s">
        <v>7082</v>
      </c>
      <c r="C44" s="1545"/>
      <c r="D44" s="1545"/>
      <c r="E44" s="1545"/>
      <c r="F44" s="1546" t="str">
        <f t="shared" si="0"/>
        <v/>
      </c>
      <c r="G44" s="1545"/>
      <c r="H44" s="1545"/>
      <c r="I44" s="1545"/>
      <c r="J44" s="1546" t="str">
        <f t="shared" si="1"/>
        <v/>
      </c>
      <c r="K44" s="1545">
        <f t="shared" si="6"/>
        <v>0</v>
      </c>
      <c r="L44" s="1533">
        <f t="shared" si="6"/>
        <v>0</v>
      </c>
      <c r="M44" s="1533">
        <f t="shared" si="6"/>
        <v>0</v>
      </c>
      <c r="N44" s="1546" t="str">
        <f t="shared" si="3"/>
        <v/>
      </c>
      <c r="O44" s="1533"/>
      <c r="P44" s="1533"/>
      <c r="Q44" s="1533"/>
      <c r="R44" s="1546" t="str">
        <f t="shared" si="4"/>
        <v/>
      </c>
      <c r="S44" s="71"/>
      <c r="T44" s="1547"/>
      <c r="U44" s="71"/>
      <c r="V44" s="71"/>
    </row>
    <row r="45" spans="1:22">
      <c r="A45" s="1521">
        <f t="shared" si="5"/>
        <v>39</v>
      </c>
      <c r="B45" s="1471" t="s">
        <v>7083</v>
      </c>
      <c r="C45" s="1545"/>
      <c r="D45" s="1545"/>
      <c r="E45" s="1545"/>
      <c r="F45" s="1546" t="str">
        <f t="shared" si="0"/>
        <v/>
      </c>
      <c r="G45" s="1545"/>
      <c r="H45" s="1545"/>
      <c r="I45" s="1545"/>
      <c r="J45" s="1546" t="str">
        <f t="shared" si="1"/>
        <v/>
      </c>
      <c r="K45" s="1545">
        <f t="shared" si="6"/>
        <v>0</v>
      </c>
      <c r="L45" s="1533">
        <f t="shared" si="6"/>
        <v>0</v>
      </c>
      <c r="M45" s="1533">
        <f t="shared" si="6"/>
        <v>0</v>
      </c>
      <c r="N45" s="1546" t="str">
        <f t="shared" si="3"/>
        <v/>
      </c>
      <c r="O45" s="1533"/>
      <c r="P45" s="1533"/>
      <c r="Q45" s="1533"/>
      <c r="R45" s="1546" t="str">
        <f t="shared" si="4"/>
        <v/>
      </c>
      <c r="S45" s="71"/>
      <c r="T45" s="1547"/>
      <c r="U45" s="71"/>
      <c r="V45" s="71"/>
    </row>
    <row r="46" spans="1:22">
      <c r="A46" s="1521">
        <f t="shared" si="5"/>
        <v>40</v>
      </c>
      <c r="B46" s="1471" t="s">
        <v>7084</v>
      </c>
      <c r="C46" s="1545"/>
      <c r="D46" s="1545"/>
      <c r="E46" s="1545"/>
      <c r="F46" s="1546" t="str">
        <f t="shared" si="0"/>
        <v/>
      </c>
      <c r="G46" s="1545"/>
      <c r="H46" s="1545"/>
      <c r="I46" s="1545"/>
      <c r="J46" s="1546" t="str">
        <f t="shared" si="1"/>
        <v/>
      </c>
      <c r="K46" s="1545">
        <f t="shared" si="6"/>
        <v>0</v>
      </c>
      <c r="L46" s="1533">
        <f t="shared" si="6"/>
        <v>0</v>
      </c>
      <c r="M46" s="1533">
        <f t="shared" si="6"/>
        <v>0</v>
      </c>
      <c r="N46" s="1546" t="str">
        <f t="shared" si="3"/>
        <v/>
      </c>
      <c r="O46" s="1533"/>
      <c r="P46" s="1533"/>
      <c r="Q46" s="1533"/>
      <c r="R46" s="1546" t="str">
        <f t="shared" si="4"/>
        <v/>
      </c>
      <c r="S46" s="71"/>
      <c r="T46" s="1547"/>
      <c r="U46" s="71"/>
      <c r="V46" s="71"/>
    </row>
    <row r="47" spans="1:22">
      <c r="A47" s="1521">
        <f t="shared" si="5"/>
        <v>41</v>
      </c>
      <c r="B47" s="1475" t="s">
        <v>6003</v>
      </c>
      <c r="C47" s="1545">
        <f>C7+C38</f>
        <v>0</v>
      </c>
      <c r="D47" s="1545">
        <f>D7+D38</f>
        <v>0</v>
      </c>
      <c r="E47" s="1545">
        <f>E7+E38</f>
        <v>0</v>
      </c>
      <c r="F47" s="1546" t="str">
        <f t="shared" si="0"/>
        <v/>
      </c>
      <c r="G47" s="1545">
        <f>G7+G38</f>
        <v>0</v>
      </c>
      <c r="H47" s="1545">
        <f>H7+H38</f>
        <v>0</v>
      </c>
      <c r="I47" s="1545">
        <f>I7+I38</f>
        <v>0</v>
      </c>
      <c r="J47" s="1546" t="str">
        <f t="shared" si="1"/>
        <v/>
      </c>
      <c r="K47" s="1545">
        <f t="shared" si="6"/>
        <v>0</v>
      </c>
      <c r="L47" s="1533">
        <f t="shared" si="6"/>
        <v>0</v>
      </c>
      <c r="M47" s="1533">
        <f>E47+I47</f>
        <v>0</v>
      </c>
      <c r="N47" s="1546" t="str">
        <f t="shared" si="3"/>
        <v/>
      </c>
      <c r="O47" s="1533">
        <f>O7+O38</f>
        <v>0</v>
      </c>
      <c r="P47" s="1533">
        <f>P7+P38</f>
        <v>0</v>
      </c>
      <c r="Q47" s="1533">
        <f>Q7+Q38</f>
        <v>0</v>
      </c>
      <c r="R47" s="1546" t="str">
        <f t="shared" si="4"/>
        <v/>
      </c>
      <c r="S47" s="71"/>
      <c r="T47" s="1547"/>
      <c r="U47" s="71"/>
      <c r="V47" s="71"/>
    </row>
    <row r="48" spans="1:22">
      <c r="A48" s="1549" t="s">
        <v>6035</v>
      </c>
      <c r="B48" s="1550" t="s">
        <v>7103</v>
      </c>
      <c r="C48" s="1550"/>
      <c r="D48" s="1550"/>
      <c r="E48" s="1550"/>
      <c r="F48" s="1550"/>
      <c r="G48" s="1550"/>
      <c r="H48" s="1550"/>
      <c r="I48" s="1550"/>
      <c r="J48" s="1550"/>
      <c r="K48" s="1551">
        <f>K47-SUM(K21:K23)-K36</f>
        <v>0</v>
      </c>
      <c r="L48" s="1551">
        <f>L47-SUM(L21:L23)-L36</f>
        <v>0</v>
      </c>
      <c r="M48" s="1551">
        <f>M47-SUM(M21:M23)-M36</f>
        <v>0</v>
      </c>
      <c r="N48" s="1550"/>
      <c r="O48" s="1552"/>
      <c r="P48" s="1552"/>
      <c r="Q48" s="1552"/>
      <c r="R48" s="1552"/>
    </row>
    <row r="49" spans="1:2">
      <c r="A49" s="69">
        <v>1</v>
      </c>
      <c r="B49" s="1553" t="s">
        <v>197</v>
      </c>
    </row>
    <row r="50" spans="1:2">
      <c r="A50" s="69">
        <v>2</v>
      </c>
      <c r="B50" s="1423" t="s">
        <v>147</v>
      </c>
    </row>
  </sheetData>
  <mergeCells count="7">
    <mergeCell ref="O3:R4"/>
    <mergeCell ref="A3:A6"/>
    <mergeCell ref="B3:B6"/>
    <mergeCell ref="C3:N3"/>
    <mergeCell ref="C4:F4"/>
    <mergeCell ref="G4:J4"/>
    <mergeCell ref="K4:N4"/>
  </mergeCells>
  <phoneticPr fontId="28" type="noConversion"/>
  <printOptions horizontalCentered="1"/>
  <pageMargins left="0.15748031496062992" right="0.15748031496062992" top="0.39370078740157483" bottom="0.39370078740157483" header="0.31496062992125984" footer="0.31496062992125984"/>
  <pageSetup paperSize="9" scale="65" orientation="landscape"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110" zoomScaleNormal="110" workbookViewId="0">
      <pane xSplit="2" ySplit="6" topLeftCell="C7"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4.25"/>
  <cols>
    <col min="1" max="1" width="5.125" style="1423" customWidth="1"/>
    <col min="2" max="2" width="16.875" style="1423" customWidth="1"/>
    <col min="3" max="3" width="11.625" style="67" customWidth="1"/>
    <col min="4" max="4" width="11.875" style="67" customWidth="1"/>
    <col min="5" max="5" width="12" style="67" customWidth="1"/>
    <col min="6" max="6" width="12.125" style="1423" customWidth="1"/>
    <col min="7" max="7" width="10.625" style="67" customWidth="1"/>
    <col min="8" max="8" width="12.375" style="67" customWidth="1"/>
    <col min="9" max="9" width="12.125" style="67" customWidth="1"/>
    <col min="10" max="10" width="12" style="1423" customWidth="1"/>
    <col min="11" max="11" width="11.25" style="67" customWidth="1"/>
    <col min="12" max="12" width="11.75" style="67" customWidth="1"/>
    <col min="13" max="13" width="12" style="67" customWidth="1"/>
    <col min="14" max="14" width="12.625" style="1423" customWidth="1"/>
    <col min="15" max="15" width="11.375" style="1423" customWidth="1"/>
    <col min="16" max="16" width="12.125" style="1423" customWidth="1"/>
    <col min="17" max="17" width="12.375" style="1423" customWidth="1"/>
    <col min="18" max="18" width="12.875" style="1423" customWidth="1"/>
    <col min="19" max="19" width="9" style="1423"/>
    <col min="20" max="20" width="12.25" style="1423" bestFit="1" customWidth="1"/>
    <col min="21" max="16384" width="9" style="1423"/>
  </cols>
  <sheetData>
    <row r="1" spans="1:22" ht="16.5" customHeight="1">
      <c r="A1" s="215" t="str">
        <f>表03!A1</f>
        <v xml:space="preserve"> 保險股份有限公司    年度(月)報表</v>
      </c>
      <c r="B1" s="64"/>
      <c r="C1" s="66"/>
      <c r="D1" s="66"/>
      <c r="E1" s="66"/>
      <c r="F1" s="64"/>
      <c r="G1" s="66"/>
      <c r="H1" s="66"/>
      <c r="I1" s="66"/>
      <c r="J1" s="64"/>
      <c r="K1" s="66"/>
      <c r="L1" s="66"/>
      <c r="M1" s="66"/>
      <c r="N1" s="64"/>
    </row>
    <row r="2" spans="1:22" ht="16.5" customHeight="1">
      <c r="A2" s="1530" t="s">
        <v>538</v>
      </c>
      <c r="R2" s="389" t="s">
        <v>539</v>
      </c>
    </row>
    <row r="3" spans="1:22" ht="16.5" customHeight="1">
      <c r="A3" s="2958" t="s">
        <v>540</v>
      </c>
      <c r="B3" s="2959" t="s">
        <v>541</v>
      </c>
      <c r="C3" s="2953" t="s">
        <v>7096</v>
      </c>
      <c r="D3" s="2956"/>
      <c r="E3" s="2956"/>
      <c r="F3" s="2956"/>
      <c r="G3" s="2956"/>
      <c r="H3" s="2956"/>
      <c r="I3" s="2956"/>
      <c r="J3" s="2956"/>
      <c r="K3" s="2956"/>
      <c r="L3" s="2956"/>
      <c r="M3" s="2956"/>
      <c r="N3" s="2957"/>
      <c r="O3" s="2961" t="s">
        <v>7097</v>
      </c>
      <c r="P3" s="2962"/>
      <c r="Q3" s="2962"/>
      <c r="R3" s="2963"/>
    </row>
    <row r="4" spans="1:22" ht="16.5" customHeight="1">
      <c r="A4" s="2958"/>
      <c r="B4" s="2959"/>
      <c r="C4" s="2953" t="s">
        <v>542</v>
      </c>
      <c r="D4" s="2954"/>
      <c r="E4" s="2954"/>
      <c r="F4" s="2955"/>
      <c r="G4" s="2953" t="s">
        <v>543</v>
      </c>
      <c r="H4" s="2954"/>
      <c r="I4" s="2954"/>
      <c r="J4" s="2955"/>
      <c r="K4" s="2953" t="s">
        <v>483</v>
      </c>
      <c r="L4" s="2956"/>
      <c r="M4" s="2956"/>
      <c r="N4" s="2957"/>
      <c r="O4" s="2964"/>
      <c r="P4" s="2965"/>
      <c r="Q4" s="2965"/>
      <c r="R4" s="2966"/>
    </row>
    <row r="5" spans="1:22" s="1455" customFormat="1" ht="24" customHeight="1">
      <c r="A5" s="2958"/>
      <c r="B5" s="2959"/>
      <c r="C5" s="1531" t="s">
        <v>450</v>
      </c>
      <c r="D5" s="1531" t="s">
        <v>451</v>
      </c>
      <c r="E5" s="1531" t="s">
        <v>544</v>
      </c>
      <c r="F5" s="1531" t="s">
        <v>545</v>
      </c>
      <c r="G5" s="1531" t="s">
        <v>450</v>
      </c>
      <c r="H5" s="1531" t="s">
        <v>451</v>
      </c>
      <c r="I5" s="1531" t="s">
        <v>544</v>
      </c>
      <c r="J5" s="1531" t="s">
        <v>545</v>
      </c>
      <c r="K5" s="1531" t="s">
        <v>450</v>
      </c>
      <c r="L5" s="1531" t="s">
        <v>451</v>
      </c>
      <c r="M5" s="1531" t="s">
        <v>544</v>
      </c>
      <c r="N5" s="1531" t="s">
        <v>545</v>
      </c>
      <c r="O5" s="1531" t="s">
        <v>450</v>
      </c>
      <c r="P5" s="1531" t="s">
        <v>451</v>
      </c>
      <c r="Q5" s="1531" t="s">
        <v>544</v>
      </c>
      <c r="R5" s="1396" t="s">
        <v>545</v>
      </c>
    </row>
    <row r="6" spans="1:22" s="1455" customFormat="1">
      <c r="A6" s="2958"/>
      <c r="B6" s="2959"/>
      <c r="C6" s="1404" t="s">
        <v>66</v>
      </c>
      <c r="D6" s="1408" t="s">
        <v>357</v>
      </c>
      <c r="E6" s="1404" t="s">
        <v>546</v>
      </c>
      <c r="F6" s="1408" t="s">
        <v>547</v>
      </c>
      <c r="G6" s="1404" t="s">
        <v>548</v>
      </c>
      <c r="H6" s="1408" t="s">
        <v>549</v>
      </c>
      <c r="I6" s="1404" t="s">
        <v>550</v>
      </c>
      <c r="J6" s="1408" t="s">
        <v>551</v>
      </c>
      <c r="K6" s="1404" t="s">
        <v>552</v>
      </c>
      <c r="L6" s="1408" t="s">
        <v>553</v>
      </c>
      <c r="M6" s="1404" t="s">
        <v>554</v>
      </c>
      <c r="N6" s="1408" t="s">
        <v>555</v>
      </c>
      <c r="O6" s="1404" t="s">
        <v>556</v>
      </c>
      <c r="P6" s="1408" t="s">
        <v>557</v>
      </c>
      <c r="Q6" s="1404" t="s">
        <v>558</v>
      </c>
      <c r="R6" s="1408" t="s">
        <v>559</v>
      </c>
    </row>
    <row r="7" spans="1:22" ht="16.5" customHeight="1">
      <c r="A7" s="1521">
        <v>1</v>
      </c>
      <c r="B7" s="1532" t="s">
        <v>7045</v>
      </c>
      <c r="C7" s="1533">
        <f>SUM(C8:C14)</f>
        <v>0</v>
      </c>
      <c r="D7" s="1533">
        <f>SUM(D8:D14)</f>
        <v>0</v>
      </c>
      <c r="E7" s="1533">
        <f>SUM(E8:E14)</f>
        <v>0</v>
      </c>
      <c r="F7" s="1534" t="str">
        <f>IF(C7=0,"",(D7-D13-D14)/(C7-C13-C14))</f>
        <v/>
      </c>
      <c r="G7" s="1533">
        <f>SUM(G8:G14)</f>
        <v>0</v>
      </c>
      <c r="H7" s="1533">
        <f>SUM(H8:H14)</f>
        <v>0</v>
      </c>
      <c r="I7" s="1533">
        <f>SUM(I8:I14)</f>
        <v>0</v>
      </c>
      <c r="J7" s="1534" t="str">
        <f>IF(G7=0,"",(H7-H13-H14)/(G7-G13-G14))</f>
        <v/>
      </c>
      <c r="K7" s="1533">
        <f>C7+G7</f>
        <v>0</v>
      </c>
      <c r="L7" s="1533">
        <f t="shared" ref="K7:M15" si="0">D7+H7</f>
        <v>0</v>
      </c>
      <c r="M7" s="1533">
        <f t="shared" si="0"/>
        <v>0</v>
      </c>
      <c r="N7" s="1534" t="str">
        <f>IF(K7=0,"",(L7-L13-L14)/(K7-K13-K14))</f>
        <v/>
      </c>
      <c r="O7" s="1533"/>
      <c r="P7" s="1533"/>
      <c r="Q7" s="1533"/>
      <c r="R7" s="1534" t="str">
        <f>IF(O7=0,"",(P7-P13-P14)/(O7-O13-O14))</f>
        <v/>
      </c>
      <c r="S7" s="67"/>
      <c r="T7" s="67"/>
      <c r="U7" s="67"/>
      <c r="V7" s="67"/>
    </row>
    <row r="8" spans="1:22" ht="16.5" customHeight="1">
      <c r="A8" s="1521">
        <v>2</v>
      </c>
      <c r="B8" s="1532" t="s">
        <v>7098</v>
      </c>
      <c r="C8" s="1535"/>
      <c r="D8" s="1535"/>
      <c r="E8" s="1535"/>
      <c r="F8" s="1534" t="str">
        <f t="shared" ref="F8:F20" si="1">IF(C8=0,"",D8/C8)</f>
        <v/>
      </c>
      <c r="G8" s="1535"/>
      <c r="H8" s="1535"/>
      <c r="I8" s="1535"/>
      <c r="J8" s="1534" t="str">
        <f t="shared" ref="J8:J20" si="2">IF(G8=0,"",H8/G8)</f>
        <v/>
      </c>
      <c r="K8" s="1533">
        <f t="shared" si="0"/>
        <v>0</v>
      </c>
      <c r="L8" s="1535">
        <f t="shared" si="0"/>
        <v>0</v>
      </c>
      <c r="M8" s="1535">
        <f t="shared" si="0"/>
        <v>0</v>
      </c>
      <c r="N8" s="1534" t="str">
        <f t="shared" ref="N8:N20" si="3">IF(K8=0,"",L8/K8)</f>
        <v/>
      </c>
      <c r="O8" s="1533"/>
      <c r="P8" s="1533"/>
      <c r="Q8" s="1533"/>
      <c r="R8" s="1534" t="str">
        <f t="shared" ref="R8:R20" si="4">IF(O8=0,"",P8/O8)</f>
        <v/>
      </c>
      <c r="S8" s="67"/>
      <c r="T8" s="67"/>
      <c r="U8" s="67"/>
      <c r="V8" s="67"/>
    </row>
    <row r="9" spans="1:22" ht="16.5" customHeight="1">
      <c r="A9" s="1521">
        <v>3</v>
      </c>
      <c r="B9" s="1532" t="s">
        <v>7099</v>
      </c>
      <c r="C9" s="1535"/>
      <c r="D9" s="1535"/>
      <c r="E9" s="1535"/>
      <c r="F9" s="1534" t="str">
        <f t="shared" si="1"/>
        <v/>
      </c>
      <c r="G9" s="1535"/>
      <c r="H9" s="1535"/>
      <c r="I9" s="1535"/>
      <c r="J9" s="1534" t="str">
        <f t="shared" si="2"/>
        <v/>
      </c>
      <c r="K9" s="1533">
        <f t="shared" si="0"/>
        <v>0</v>
      </c>
      <c r="L9" s="1533">
        <f t="shared" si="0"/>
        <v>0</v>
      </c>
      <c r="M9" s="1533">
        <f t="shared" si="0"/>
        <v>0</v>
      </c>
      <c r="N9" s="1534" t="str">
        <f t="shared" si="3"/>
        <v/>
      </c>
      <c r="O9" s="1533"/>
      <c r="P9" s="1533"/>
      <c r="Q9" s="1533"/>
      <c r="R9" s="1534" t="str">
        <f t="shared" si="4"/>
        <v/>
      </c>
      <c r="S9" s="67"/>
      <c r="T9" s="67"/>
      <c r="U9" s="67"/>
      <c r="V9" s="67"/>
    </row>
    <row r="10" spans="1:22" ht="16.5" customHeight="1">
      <c r="A10" s="1521">
        <v>4</v>
      </c>
      <c r="B10" s="1536" t="s">
        <v>1236</v>
      </c>
      <c r="C10" s="1535"/>
      <c r="D10" s="1535"/>
      <c r="E10" s="1535"/>
      <c r="F10" s="1534" t="str">
        <f t="shared" si="1"/>
        <v/>
      </c>
      <c r="G10" s="1535"/>
      <c r="H10" s="1535"/>
      <c r="I10" s="1535"/>
      <c r="J10" s="1534" t="str">
        <f t="shared" si="2"/>
        <v/>
      </c>
      <c r="K10" s="1533">
        <f t="shared" si="0"/>
        <v>0</v>
      </c>
      <c r="L10" s="1533">
        <f t="shared" si="0"/>
        <v>0</v>
      </c>
      <c r="M10" s="1533">
        <f t="shared" si="0"/>
        <v>0</v>
      </c>
      <c r="N10" s="1534" t="str">
        <f t="shared" si="3"/>
        <v/>
      </c>
      <c r="O10" s="1533"/>
      <c r="P10" s="1533"/>
      <c r="Q10" s="1533"/>
      <c r="R10" s="1534" t="str">
        <f t="shared" si="4"/>
        <v/>
      </c>
      <c r="S10" s="67"/>
      <c r="T10" s="67"/>
      <c r="U10" s="67"/>
      <c r="V10" s="67"/>
    </row>
    <row r="11" spans="1:22" ht="16.5" customHeight="1">
      <c r="A11" s="1521">
        <v>5</v>
      </c>
      <c r="B11" s="1532" t="s">
        <v>7100</v>
      </c>
      <c r="C11" s="1535"/>
      <c r="D11" s="1535"/>
      <c r="E11" s="1535"/>
      <c r="F11" s="1534" t="str">
        <f t="shared" si="1"/>
        <v/>
      </c>
      <c r="G11" s="1535"/>
      <c r="H11" s="1535"/>
      <c r="I11" s="1535"/>
      <c r="J11" s="1534" t="str">
        <f t="shared" si="2"/>
        <v/>
      </c>
      <c r="K11" s="1533">
        <f t="shared" si="0"/>
        <v>0</v>
      </c>
      <c r="L11" s="1533">
        <f t="shared" si="0"/>
        <v>0</v>
      </c>
      <c r="M11" s="1533">
        <f t="shared" si="0"/>
        <v>0</v>
      </c>
      <c r="N11" s="1534" t="str">
        <f t="shared" si="3"/>
        <v/>
      </c>
      <c r="O11" s="1535"/>
      <c r="P11" s="1535"/>
      <c r="Q11" s="1535"/>
      <c r="R11" s="1534" t="str">
        <f t="shared" si="4"/>
        <v/>
      </c>
      <c r="S11" s="67"/>
      <c r="T11" s="67"/>
      <c r="U11" s="67"/>
      <c r="V11" s="67"/>
    </row>
    <row r="12" spans="1:22" ht="16.5" customHeight="1">
      <c r="A12" s="1521">
        <v>6</v>
      </c>
      <c r="B12" s="1532" t="s">
        <v>7101</v>
      </c>
      <c r="C12" s="1535"/>
      <c r="D12" s="1535"/>
      <c r="E12" s="1535"/>
      <c r="F12" s="1534" t="str">
        <f t="shared" si="1"/>
        <v/>
      </c>
      <c r="G12" s="1535"/>
      <c r="H12" s="1535"/>
      <c r="I12" s="1535"/>
      <c r="J12" s="1534" t="str">
        <f t="shared" si="2"/>
        <v/>
      </c>
      <c r="K12" s="1533">
        <f t="shared" si="0"/>
        <v>0</v>
      </c>
      <c r="L12" s="1533">
        <f t="shared" si="0"/>
        <v>0</v>
      </c>
      <c r="M12" s="1533">
        <f t="shared" si="0"/>
        <v>0</v>
      </c>
      <c r="N12" s="1534" t="str">
        <f t="shared" si="3"/>
        <v/>
      </c>
      <c r="O12" s="1535"/>
      <c r="P12" s="1535"/>
      <c r="Q12" s="1535"/>
      <c r="R12" s="1534" t="str">
        <f t="shared" si="4"/>
        <v/>
      </c>
      <c r="S12" s="67"/>
      <c r="T12" s="67"/>
      <c r="U12" s="67"/>
      <c r="V12" s="67"/>
    </row>
    <row r="13" spans="1:22" ht="16.5" customHeight="1">
      <c r="A13" s="1521">
        <v>7</v>
      </c>
      <c r="B13" s="1536" t="s">
        <v>1096</v>
      </c>
      <c r="C13" s="1535"/>
      <c r="D13" s="1535"/>
      <c r="E13" s="1535"/>
      <c r="F13" s="1537"/>
      <c r="G13" s="1535"/>
      <c r="H13" s="1535"/>
      <c r="I13" s="1535"/>
      <c r="J13" s="1537"/>
      <c r="K13" s="1533">
        <f t="shared" si="0"/>
        <v>0</v>
      </c>
      <c r="L13" s="1533">
        <f t="shared" si="0"/>
        <v>0</v>
      </c>
      <c r="M13" s="1533">
        <f t="shared" si="0"/>
        <v>0</v>
      </c>
      <c r="N13" s="1537"/>
      <c r="O13" s="1535"/>
      <c r="P13" s="1535"/>
      <c r="Q13" s="1535"/>
      <c r="R13" s="1537"/>
      <c r="S13" s="67"/>
      <c r="T13" s="67"/>
      <c r="U13" s="67"/>
      <c r="V13" s="67"/>
    </row>
    <row r="14" spans="1:22" ht="16.5" customHeight="1">
      <c r="A14" s="1521">
        <v>8</v>
      </c>
      <c r="B14" s="1536" t="s">
        <v>1097</v>
      </c>
      <c r="C14" s="1535"/>
      <c r="D14" s="1535"/>
      <c r="E14" s="1535"/>
      <c r="F14" s="1537"/>
      <c r="G14" s="1535"/>
      <c r="H14" s="1535"/>
      <c r="I14" s="1535"/>
      <c r="J14" s="1537"/>
      <c r="K14" s="1533">
        <f>C14+G14</f>
        <v>0</v>
      </c>
      <c r="L14" s="1533">
        <f t="shared" si="0"/>
        <v>0</v>
      </c>
      <c r="M14" s="1533">
        <f t="shared" si="0"/>
        <v>0</v>
      </c>
      <c r="N14" s="1537"/>
      <c r="O14" s="1535"/>
      <c r="P14" s="1535"/>
      <c r="Q14" s="1535"/>
      <c r="R14" s="1537"/>
      <c r="S14" s="67"/>
      <c r="T14" s="67"/>
      <c r="U14" s="67"/>
      <c r="V14" s="67"/>
    </row>
    <row r="15" spans="1:22" ht="16.5" customHeight="1">
      <c r="A15" s="1521">
        <v>9</v>
      </c>
      <c r="B15" s="1532" t="s">
        <v>7076</v>
      </c>
      <c r="C15" s="1535">
        <f>SUM(C16:C20)</f>
        <v>0</v>
      </c>
      <c r="D15" s="1535">
        <f>SUM(D16:D20)</f>
        <v>0</v>
      </c>
      <c r="E15" s="1535">
        <f>SUM(E16:E20)</f>
        <v>0</v>
      </c>
      <c r="F15" s="1534" t="str">
        <f t="shared" si="1"/>
        <v/>
      </c>
      <c r="G15" s="1535">
        <f>SUM(G16:G20)</f>
        <v>0</v>
      </c>
      <c r="H15" s="1535">
        <f>SUM(H16:H20)</f>
        <v>0</v>
      </c>
      <c r="I15" s="1535">
        <f>SUM(I16:I20)</f>
        <v>0</v>
      </c>
      <c r="J15" s="1534" t="str">
        <f t="shared" si="2"/>
        <v/>
      </c>
      <c r="K15" s="1533">
        <f t="shared" si="0"/>
        <v>0</v>
      </c>
      <c r="L15" s="1533">
        <f t="shared" si="0"/>
        <v>0</v>
      </c>
      <c r="M15" s="1533">
        <f t="shared" si="0"/>
        <v>0</v>
      </c>
      <c r="N15" s="1534" t="str">
        <f t="shared" si="3"/>
        <v/>
      </c>
      <c r="O15" s="1533"/>
      <c r="P15" s="1533"/>
      <c r="Q15" s="1533"/>
      <c r="R15" s="1534" t="str">
        <f t="shared" si="4"/>
        <v/>
      </c>
      <c r="S15" s="67"/>
      <c r="T15" s="67"/>
      <c r="U15" s="67"/>
      <c r="V15" s="67"/>
    </row>
    <row r="16" spans="1:22" ht="16.5" customHeight="1">
      <c r="A16" s="1521">
        <v>10</v>
      </c>
      <c r="B16" s="1532" t="s">
        <v>7089</v>
      </c>
      <c r="C16" s="1535"/>
      <c r="D16" s="1535"/>
      <c r="E16" s="1535"/>
      <c r="F16" s="1534" t="str">
        <f t="shared" si="1"/>
        <v/>
      </c>
      <c r="G16" s="1535"/>
      <c r="H16" s="1535"/>
      <c r="I16" s="1535"/>
      <c r="J16" s="1534" t="str">
        <f t="shared" si="2"/>
        <v/>
      </c>
      <c r="K16" s="1533">
        <f t="shared" ref="K16:M21" si="5">C16+G16</f>
        <v>0</v>
      </c>
      <c r="L16" s="1533">
        <f t="shared" si="5"/>
        <v>0</v>
      </c>
      <c r="M16" s="1533">
        <f t="shared" si="5"/>
        <v>0</v>
      </c>
      <c r="N16" s="1534" t="str">
        <f t="shared" si="3"/>
        <v/>
      </c>
      <c r="O16" s="1533"/>
      <c r="P16" s="1533"/>
      <c r="Q16" s="1533"/>
      <c r="R16" s="1534" t="str">
        <f t="shared" si="4"/>
        <v/>
      </c>
      <c r="S16" s="67"/>
      <c r="T16" s="67"/>
      <c r="U16" s="67"/>
      <c r="V16" s="67"/>
    </row>
    <row r="17" spans="1:22" ht="16.5" customHeight="1">
      <c r="A17" s="1521">
        <v>11</v>
      </c>
      <c r="B17" s="1532" t="s">
        <v>7090</v>
      </c>
      <c r="C17" s="1535"/>
      <c r="D17" s="1535"/>
      <c r="E17" s="1535"/>
      <c r="F17" s="1534" t="str">
        <f t="shared" si="1"/>
        <v/>
      </c>
      <c r="G17" s="1535"/>
      <c r="H17" s="1535"/>
      <c r="I17" s="1535"/>
      <c r="J17" s="1534" t="str">
        <f t="shared" si="2"/>
        <v/>
      </c>
      <c r="K17" s="1533">
        <f t="shared" si="5"/>
        <v>0</v>
      </c>
      <c r="L17" s="1533">
        <f t="shared" si="5"/>
        <v>0</v>
      </c>
      <c r="M17" s="1533">
        <f t="shared" si="5"/>
        <v>0</v>
      </c>
      <c r="N17" s="1534" t="str">
        <f t="shared" si="3"/>
        <v/>
      </c>
      <c r="O17" s="1535"/>
      <c r="P17" s="1535"/>
      <c r="Q17" s="1535"/>
      <c r="R17" s="1534" t="str">
        <f t="shared" si="4"/>
        <v/>
      </c>
      <c r="S17" s="67"/>
      <c r="T17" s="67"/>
      <c r="U17" s="67"/>
      <c r="V17" s="67"/>
    </row>
    <row r="18" spans="1:22" ht="16.5" customHeight="1">
      <c r="A18" s="1521">
        <v>12</v>
      </c>
      <c r="B18" s="1532" t="s">
        <v>7091</v>
      </c>
      <c r="C18" s="1535"/>
      <c r="D18" s="1535"/>
      <c r="E18" s="1535"/>
      <c r="F18" s="1534" t="str">
        <f t="shared" si="1"/>
        <v/>
      </c>
      <c r="G18" s="1535"/>
      <c r="H18" s="1535"/>
      <c r="I18" s="1535"/>
      <c r="J18" s="1534" t="str">
        <f t="shared" si="2"/>
        <v/>
      </c>
      <c r="K18" s="1533">
        <f t="shared" si="5"/>
        <v>0</v>
      </c>
      <c r="L18" s="1533">
        <f t="shared" si="5"/>
        <v>0</v>
      </c>
      <c r="M18" s="1533">
        <f t="shared" si="5"/>
        <v>0</v>
      </c>
      <c r="N18" s="1534" t="str">
        <f t="shared" si="3"/>
        <v/>
      </c>
      <c r="O18" s="1535"/>
      <c r="P18" s="1535"/>
      <c r="Q18" s="1535"/>
      <c r="R18" s="1534" t="str">
        <f t="shared" si="4"/>
        <v/>
      </c>
      <c r="S18" s="67"/>
      <c r="T18" s="67"/>
      <c r="U18" s="67"/>
      <c r="V18" s="67"/>
    </row>
    <row r="19" spans="1:22" ht="16.5" customHeight="1">
      <c r="A19" s="1521">
        <v>13</v>
      </c>
      <c r="B19" s="1532" t="s">
        <v>7092</v>
      </c>
      <c r="C19" s="1535"/>
      <c r="D19" s="1535"/>
      <c r="E19" s="1535"/>
      <c r="F19" s="1534" t="str">
        <f t="shared" si="1"/>
        <v/>
      </c>
      <c r="G19" s="1535"/>
      <c r="H19" s="1535"/>
      <c r="I19" s="1535"/>
      <c r="J19" s="1534" t="str">
        <f t="shared" si="2"/>
        <v/>
      </c>
      <c r="K19" s="1533">
        <f t="shared" si="5"/>
        <v>0</v>
      </c>
      <c r="L19" s="1533">
        <f t="shared" si="5"/>
        <v>0</v>
      </c>
      <c r="M19" s="1533">
        <f t="shared" si="5"/>
        <v>0</v>
      </c>
      <c r="N19" s="1534" t="str">
        <f t="shared" si="3"/>
        <v/>
      </c>
      <c r="O19" s="1535"/>
      <c r="P19" s="1535"/>
      <c r="Q19" s="1535"/>
      <c r="R19" s="1534" t="str">
        <f t="shared" si="4"/>
        <v/>
      </c>
      <c r="S19" s="67"/>
      <c r="T19" s="67"/>
      <c r="U19" s="67"/>
      <c r="V19" s="67"/>
    </row>
    <row r="20" spans="1:22" ht="16.5" customHeight="1">
      <c r="A20" s="1521">
        <v>14</v>
      </c>
      <c r="B20" s="1532" t="s">
        <v>7093</v>
      </c>
      <c r="C20" s="1535"/>
      <c r="D20" s="1535"/>
      <c r="E20" s="1535"/>
      <c r="F20" s="1534" t="str">
        <f t="shared" si="1"/>
        <v/>
      </c>
      <c r="G20" s="1535"/>
      <c r="H20" s="1535"/>
      <c r="I20" s="1535"/>
      <c r="J20" s="1534" t="str">
        <f t="shared" si="2"/>
        <v/>
      </c>
      <c r="K20" s="1533">
        <f t="shared" si="5"/>
        <v>0</v>
      </c>
      <c r="L20" s="1533">
        <f t="shared" si="5"/>
        <v>0</v>
      </c>
      <c r="M20" s="1533">
        <f t="shared" si="5"/>
        <v>0</v>
      </c>
      <c r="N20" s="1534" t="str">
        <f t="shared" si="3"/>
        <v/>
      </c>
      <c r="O20" s="1535"/>
      <c r="P20" s="1535"/>
      <c r="Q20" s="1535"/>
      <c r="R20" s="1534" t="str">
        <f t="shared" si="4"/>
        <v/>
      </c>
      <c r="S20" s="67"/>
      <c r="T20" s="67"/>
      <c r="U20" s="67"/>
      <c r="V20" s="67"/>
    </row>
    <row r="21" spans="1:22" ht="16.5" customHeight="1">
      <c r="A21" s="1521">
        <v>15</v>
      </c>
      <c r="B21" s="1475" t="s">
        <v>6003</v>
      </c>
      <c r="C21" s="1535">
        <f>C7+C15</f>
        <v>0</v>
      </c>
      <c r="D21" s="1535">
        <f>D7+D15</f>
        <v>0</v>
      </c>
      <c r="E21" s="1535">
        <f>E7+E15</f>
        <v>0</v>
      </c>
      <c r="F21" s="1534" t="str">
        <f>IF(C21=0,"",(D21-D13-D14)/(C21-C13-C14))</f>
        <v/>
      </c>
      <c r="G21" s="1535">
        <f>G7+G15</f>
        <v>0</v>
      </c>
      <c r="H21" s="1535">
        <f>H7+H15</f>
        <v>0</v>
      </c>
      <c r="I21" s="1535">
        <f>I7+I15</f>
        <v>0</v>
      </c>
      <c r="J21" s="1534" t="str">
        <f>IF(G21=0,"",(H21-H13-H14)/(G21-G13-G14))</f>
        <v/>
      </c>
      <c r="K21" s="1533">
        <f t="shared" si="5"/>
        <v>0</v>
      </c>
      <c r="L21" s="1533">
        <f t="shared" si="5"/>
        <v>0</v>
      </c>
      <c r="M21" s="1533">
        <f t="shared" si="5"/>
        <v>0</v>
      </c>
      <c r="N21" s="1534" t="str">
        <f>IF(K21=0,"",(L21-L13-L14)/(K21-K13-K14))</f>
        <v/>
      </c>
      <c r="O21" s="1533">
        <f>O7+O15</f>
        <v>0</v>
      </c>
      <c r="P21" s="1533">
        <f>P7+P15</f>
        <v>0</v>
      </c>
      <c r="Q21" s="1533">
        <f>Q7+Q15</f>
        <v>0</v>
      </c>
      <c r="R21" s="1534" t="str">
        <f>IF(O21=0,"",(P21-P13-P14)/(O21-O13-O14))</f>
        <v/>
      </c>
      <c r="S21" s="67"/>
      <c r="T21" s="67"/>
      <c r="U21" s="67"/>
      <c r="V21" s="67"/>
    </row>
    <row r="22" spans="1:22" ht="16.5" customHeight="1">
      <c r="A22" s="1538" t="s">
        <v>560</v>
      </c>
      <c r="B22" s="1539"/>
      <c r="C22" s="1540"/>
      <c r="D22" s="1540"/>
      <c r="E22" s="1540"/>
      <c r="F22" s="1541"/>
      <c r="G22" s="1540"/>
      <c r="H22" s="1540"/>
      <c r="I22" s="1540"/>
      <c r="J22" s="1541"/>
      <c r="K22" s="1540"/>
      <c r="L22" s="1540"/>
      <c r="M22" s="1540"/>
      <c r="N22" s="1541"/>
    </row>
    <row r="23" spans="1:22" s="69" customFormat="1" ht="16.5" customHeight="1">
      <c r="A23" s="1423">
        <v>1</v>
      </c>
      <c r="B23" s="1423" t="s">
        <v>561</v>
      </c>
      <c r="C23" s="67"/>
      <c r="D23" s="67"/>
      <c r="E23" s="67"/>
      <c r="F23" s="1423"/>
      <c r="G23" s="67"/>
      <c r="H23" s="67"/>
      <c r="I23" s="67"/>
      <c r="J23" s="1423"/>
      <c r="K23" s="67"/>
      <c r="L23" s="67"/>
      <c r="M23" s="67"/>
      <c r="N23" s="1423"/>
    </row>
    <row r="24" spans="1:22" ht="16.5" customHeight="1">
      <c r="A24" s="1423">
        <v>2</v>
      </c>
      <c r="B24" s="1423" t="s">
        <v>562</v>
      </c>
    </row>
    <row r="25" spans="1:22">
      <c r="A25" s="69">
        <v>3</v>
      </c>
      <c r="B25" s="1423" t="s">
        <v>147</v>
      </c>
    </row>
    <row r="26" spans="1:22">
      <c r="A26" s="1423">
        <v>4</v>
      </c>
      <c r="B26" s="1423" t="s">
        <v>1098</v>
      </c>
    </row>
    <row r="27" spans="1:22">
      <c r="A27" s="1423">
        <v>5</v>
      </c>
      <c r="B27" s="1423" t="s">
        <v>1099</v>
      </c>
    </row>
    <row r="28" spans="1:22">
      <c r="A28" s="1423">
        <v>6</v>
      </c>
      <c r="B28" s="1423" t="s">
        <v>1100</v>
      </c>
    </row>
  </sheetData>
  <mergeCells count="7">
    <mergeCell ref="A3:A6"/>
    <mergeCell ref="B3:B6"/>
    <mergeCell ref="C3:N3"/>
    <mergeCell ref="O3:R4"/>
    <mergeCell ref="C4:F4"/>
    <mergeCell ref="G4:J4"/>
    <mergeCell ref="K4:N4"/>
  </mergeCells>
  <phoneticPr fontId="28" type="noConversion"/>
  <printOptions horizontalCentered="1"/>
  <pageMargins left="0.39370078740157483" right="0.19685039370078741" top="0.39370078740157483" bottom="0.39370078740157483" header="0" footer="0"/>
  <pageSetup paperSize="9" scale="66" orientation="landscape"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T53"/>
  <sheetViews>
    <sheetView view="pageBreakPreview" zoomScale="110" zoomScaleNormal="60" zoomScaleSheetLayoutView="110" workbookViewId="0">
      <selection activeCell="A125" sqref="A1:XFD1048576"/>
    </sheetView>
  </sheetViews>
  <sheetFormatPr defaultColWidth="10" defaultRowHeight="14.25"/>
  <cols>
    <col min="1" max="1" width="5.125" style="75" customWidth="1"/>
    <col min="2" max="2" width="27" style="65" customWidth="1"/>
    <col min="3" max="3" width="11.375" style="65" customWidth="1"/>
    <col min="4" max="4" width="11" style="65" customWidth="1"/>
    <col min="5" max="5" width="12.125" style="65" customWidth="1"/>
    <col min="6" max="6" width="11" style="65" customWidth="1"/>
    <col min="7" max="7" width="11.625" style="65" customWidth="1"/>
    <col min="8" max="8" width="12.25" style="65" customWidth="1"/>
    <col min="9" max="9" width="11.375" style="65" customWidth="1"/>
    <col min="10" max="10" width="11.5" style="65" customWidth="1"/>
    <col min="11" max="11" width="12" style="65" customWidth="1"/>
    <col min="12" max="13" width="11.375" style="65" customWidth="1"/>
    <col min="14" max="14" width="15" style="65" customWidth="1"/>
    <col min="15" max="16384" width="10" style="65"/>
  </cols>
  <sheetData>
    <row r="1" spans="1:20">
      <c r="A1" s="215" t="str">
        <f>表03!A1</f>
        <v xml:space="preserve"> 保險股份有限公司    年度(月)報表</v>
      </c>
      <c r="B1" s="64"/>
      <c r="C1" s="64"/>
      <c r="D1" s="64"/>
      <c r="E1" s="64"/>
      <c r="F1" s="64"/>
      <c r="G1" s="64"/>
      <c r="H1" s="64"/>
      <c r="I1" s="64"/>
      <c r="J1" s="64"/>
      <c r="K1" s="64"/>
      <c r="L1" s="64"/>
      <c r="M1" s="64"/>
      <c r="N1" s="64"/>
    </row>
    <row r="2" spans="1:20">
      <c r="A2" s="1424" t="s">
        <v>310</v>
      </c>
      <c r="N2" s="389" t="s">
        <v>311</v>
      </c>
    </row>
    <row r="3" spans="1:20" ht="16.5" customHeight="1">
      <c r="A3" s="2973" t="s">
        <v>183</v>
      </c>
      <c r="B3" s="2973" t="s">
        <v>312</v>
      </c>
      <c r="C3" s="2976" t="s">
        <v>7043</v>
      </c>
      <c r="D3" s="2977"/>
      <c r="E3" s="2977"/>
      <c r="F3" s="2977"/>
      <c r="G3" s="2977"/>
      <c r="H3" s="2978"/>
      <c r="I3" s="2976" t="s">
        <v>7044</v>
      </c>
      <c r="J3" s="2977"/>
      <c r="K3" s="2977"/>
      <c r="L3" s="2977"/>
      <c r="M3" s="2977"/>
      <c r="N3" s="2978"/>
    </row>
    <row r="4" spans="1:20" ht="15" customHeight="1">
      <c r="A4" s="2974"/>
      <c r="B4" s="2974"/>
      <c r="C4" s="2962" t="s">
        <v>313</v>
      </c>
      <c r="D4" s="2962"/>
      <c r="E4" s="2963"/>
      <c r="F4" s="2961" t="s">
        <v>314</v>
      </c>
      <c r="G4" s="2962"/>
      <c r="H4" s="2963"/>
      <c r="I4" s="2979" t="s">
        <v>313</v>
      </c>
      <c r="J4" s="2980"/>
      <c r="K4" s="2981"/>
      <c r="L4" s="2961" t="s">
        <v>314</v>
      </c>
      <c r="M4" s="2962"/>
      <c r="N4" s="2963"/>
    </row>
    <row r="5" spans="1:20" ht="15" customHeight="1">
      <c r="A5" s="2974"/>
      <c r="B5" s="2974"/>
      <c r="C5" s="1519" t="s">
        <v>87</v>
      </c>
      <c r="D5" s="1481" t="s">
        <v>315</v>
      </c>
      <c r="E5" s="1481" t="s">
        <v>200</v>
      </c>
      <c r="F5" s="1481" t="s">
        <v>87</v>
      </c>
      <c r="G5" s="1481" t="s">
        <v>315</v>
      </c>
      <c r="H5" s="1481" t="s">
        <v>200</v>
      </c>
      <c r="I5" s="1481" t="s">
        <v>87</v>
      </c>
      <c r="J5" s="1481" t="s">
        <v>315</v>
      </c>
      <c r="K5" s="1481" t="s">
        <v>200</v>
      </c>
      <c r="L5" s="1481" t="s">
        <v>87</v>
      </c>
      <c r="M5" s="1481" t="s">
        <v>315</v>
      </c>
      <c r="N5" s="1481" t="s">
        <v>200</v>
      </c>
    </row>
    <row r="6" spans="1:20" s="1525" customFormat="1">
      <c r="A6" s="2975"/>
      <c r="B6" s="2975"/>
      <c r="C6" s="1405" t="s">
        <v>316</v>
      </c>
      <c r="D6" s="1404" t="s">
        <v>383</v>
      </c>
      <c r="E6" s="1404" t="s">
        <v>317</v>
      </c>
      <c r="F6" s="1404" t="s">
        <v>318</v>
      </c>
      <c r="G6" s="1404" t="s">
        <v>384</v>
      </c>
      <c r="H6" s="1404" t="s">
        <v>319</v>
      </c>
      <c r="I6" s="1404" t="s">
        <v>320</v>
      </c>
      <c r="J6" s="1404" t="s">
        <v>385</v>
      </c>
      <c r="K6" s="1404" t="s">
        <v>321</v>
      </c>
      <c r="L6" s="1404" t="s">
        <v>387</v>
      </c>
      <c r="M6" s="1404" t="s">
        <v>322</v>
      </c>
      <c r="N6" s="1404" t="s">
        <v>323</v>
      </c>
    </row>
    <row r="7" spans="1:20" s="1485" customFormat="1">
      <c r="A7" s="1521">
        <v>1</v>
      </c>
      <c r="B7" s="1466" t="s">
        <v>7045</v>
      </c>
      <c r="C7" s="1523">
        <f>SUM(C8:C37)</f>
        <v>0</v>
      </c>
      <c r="D7" s="1523">
        <f>SUM(D8:D37)</f>
        <v>0</v>
      </c>
      <c r="E7" s="1523">
        <f t="shared" ref="E7:E47" si="0">C7-D7</f>
        <v>0</v>
      </c>
      <c r="F7" s="1523">
        <f>SUM(F8:F37)</f>
        <v>0</v>
      </c>
      <c r="G7" s="1523">
        <f>SUM(G8:G37)</f>
        <v>0</v>
      </c>
      <c r="H7" s="1523">
        <f t="shared" ref="H7:H47" si="1">F7-G7</f>
        <v>0</v>
      </c>
      <c r="I7" s="1523">
        <f>SUM(I8:I37)</f>
        <v>0</v>
      </c>
      <c r="J7" s="1523">
        <f>SUM(J8:J37)</f>
        <v>0</v>
      </c>
      <c r="K7" s="1523">
        <f t="shared" ref="K7:K47" si="2">I7-J7</f>
        <v>0</v>
      </c>
      <c r="L7" s="1523">
        <f>SUM(L8:L37)</f>
        <v>0</v>
      </c>
      <c r="M7" s="1523">
        <f>SUM(M8:M37)</f>
        <v>0</v>
      </c>
      <c r="N7" s="1523">
        <f t="shared" ref="N7:N47" si="3">L7-M7</f>
        <v>0</v>
      </c>
      <c r="O7" s="1524"/>
      <c r="P7" s="1524"/>
      <c r="Q7" s="1524"/>
      <c r="R7" s="1524"/>
      <c r="S7" s="1524"/>
      <c r="T7" s="1524"/>
    </row>
    <row r="8" spans="1:20">
      <c r="A8" s="1521">
        <f>A7+1</f>
        <v>2</v>
      </c>
      <c r="B8" s="1466" t="s">
        <v>7046</v>
      </c>
      <c r="C8" s="1523"/>
      <c r="D8" s="1523"/>
      <c r="E8" s="1523">
        <f t="shared" si="0"/>
        <v>0</v>
      </c>
      <c r="F8" s="1523"/>
      <c r="G8" s="1523"/>
      <c r="H8" s="1523">
        <f t="shared" si="1"/>
        <v>0</v>
      </c>
      <c r="I8" s="1523"/>
      <c r="J8" s="1523"/>
      <c r="K8" s="1523">
        <f t="shared" si="2"/>
        <v>0</v>
      </c>
      <c r="L8" s="1523"/>
      <c r="M8" s="1523"/>
      <c r="N8" s="1523">
        <f t="shared" si="3"/>
        <v>0</v>
      </c>
      <c r="O8" s="1524"/>
      <c r="P8" s="1524"/>
      <c r="Q8" s="1524"/>
      <c r="R8" s="1524"/>
      <c r="S8" s="1524"/>
      <c r="T8" s="1524"/>
    </row>
    <row r="9" spans="1:20">
      <c r="A9" s="1521">
        <f t="shared" ref="A9:A47" si="4">A8+1</f>
        <v>3</v>
      </c>
      <c r="B9" s="1471" t="s">
        <v>7047</v>
      </c>
      <c r="C9" s="1523"/>
      <c r="D9" s="1523"/>
      <c r="E9" s="1523">
        <f t="shared" si="0"/>
        <v>0</v>
      </c>
      <c r="F9" s="1523"/>
      <c r="G9" s="1523"/>
      <c r="H9" s="1523">
        <f t="shared" si="1"/>
        <v>0</v>
      </c>
      <c r="I9" s="1523"/>
      <c r="J9" s="1523"/>
      <c r="K9" s="1523">
        <f t="shared" si="2"/>
        <v>0</v>
      </c>
      <c r="L9" s="1523"/>
      <c r="M9" s="1523"/>
      <c r="N9" s="1523">
        <f t="shared" si="3"/>
        <v>0</v>
      </c>
      <c r="O9" s="1524"/>
      <c r="P9" s="1524"/>
      <c r="Q9" s="1524"/>
      <c r="R9" s="1524"/>
      <c r="S9" s="1524"/>
      <c r="T9" s="1524"/>
    </row>
    <row r="10" spans="1:20">
      <c r="A10" s="1521">
        <f t="shared" si="4"/>
        <v>4</v>
      </c>
      <c r="B10" s="1471" t="s">
        <v>7048</v>
      </c>
      <c r="C10" s="1523"/>
      <c r="D10" s="1523"/>
      <c r="E10" s="1523">
        <f t="shared" si="0"/>
        <v>0</v>
      </c>
      <c r="F10" s="1523"/>
      <c r="G10" s="1523"/>
      <c r="H10" s="1523">
        <f t="shared" si="1"/>
        <v>0</v>
      </c>
      <c r="I10" s="1523"/>
      <c r="J10" s="1523"/>
      <c r="K10" s="1523">
        <f t="shared" si="2"/>
        <v>0</v>
      </c>
      <c r="L10" s="1523"/>
      <c r="M10" s="1523"/>
      <c r="N10" s="1523">
        <f t="shared" si="3"/>
        <v>0</v>
      </c>
      <c r="O10" s="1524"/>
      <c r="P10" s="1524"/>
      <c r="Q10" s="1524"/>
      <c r="R10" s="1524"/>
      <c r="S10" s="1524"/>
      <c r="T10" s="1524"/>
    </row>
    <row r="11" spans="1:20">
      <c r="A11" s="1521">
        <f t="shared" si="4"/>
        <v>5</v>
      </c>
      <c r="B11" s="1471" t="s">
        <v>7049</v>
      </c>
      <c r="C11" s="1523"/>
      <c r="D11" s="1523"/>
      <c r="E11" s="1523">
        <f t="shared" si="0"/>
        <v>0</v>
      </c>
      <c r="F11" s="1523"/>
      <c r="G11" s="1523"/>
      <c r="H11" s="1523">
        <f t="shared" si="1"/>
        <v>0</v>
      </c>
      <c r="I11" s="1523"/>
      <c r="J11" s="1523"/>
      <c r="K11" s="1523">
        <f t="shared" si="2"/>
        <v>0</v>
      </c>
      <c r="L11" s="1523"/>
      <c r="M11" s="1523"/>
      <c r="N11" s="1523">
        <f t="shared" si="3"/>
        <v>0</v>
      </c>
      <c r="O11" s="1524"/>
      <c r="P11" s="1524"/>
      <c r="Q11" s="1524"/>
      <c r="R11" s="1524"/>
      <c r="S11" s="1524"/>
      <c r="T11" s="1524"/>
    </row>
    <row r="12" spans="1:20">
      <c r="A12" s="1521">
        <f t="shared" si="4"/>
        <v>6</v>
      </c>
      <c r="B12" s="1471" t="s">
        <v>7050</v>
      </c>
      <c r="C12" s="1523"/>
      <c r="D12" s="1523"/>
      <c r="E12" s="1523">
        <f t="shared" si="0"/>
        <v>0</v>
      </c>
      <c r="F12" s="1523"/>
      <c r="G12" s="1523"/>
      <c r="H12" s="1523">
        <f t="shared" si="1"/>
        <v>0</v>
      </c>
      <c r="I12" s="1523"/>
      <c r="J12" s="1523"/>
      <c r="K12" s="1523">
        <f t="shared" si="2"/>
        <v>0</v>
      </c>
      <c r="L12" s="1523"/>
      <c r="M12" s="1523"/>
      <c r="N12" s="1523">
        <f t="shared" si="3"/>
        <v>0</v>
      </c>
      <c r="O12" s="1524"/>
      <c r="P12" s="1524"/>
      <c r="Q12" s="1524"/>
      <c r="R12" s="1524"/>
      <c r="S12" s="1524"/>
      <c r="T12" s="1524"/>
    </row>
    <row r="13" spans="1:20">
      <c r="A13" s="1521">
        <f t="shared" si="4"/>
        <v>7</v>
      </c>
      <c r="B13" s="1471" t="s">
        <v>7051</v>
      </c>
      <c r="C13" s="1523"/>
      <c r="D13" s="1523"/>
      <c r="E13" s="1523">
        <f t="shared" si="0"/>
        <v>0</v>
      </c>
      <c r="F13" s="1523"/>
      <c r="G13" s="1523"/>
      <c r="H13" s="1523">
        <f t="shared" si="1"/>
        <v>0</v>
      </c>
      <c r="I13" s="1523"/>
      <c r="J13" s="1523"/>
      <c r="K13" s="1523">
        <f t="shared" si="2"/>
        <v>0</v>
      </c>
      <c r="L13" s="1523"/>
      <c r="M13" s="1523"/>
      <c r="N13" s="1523">
        <f t="shared" si="3"/>
        <v>0</v>
      </c>
      <c r="O13" s="1524"/>
      <c r="P13" s="1524"/>
      <c r="Q13" s="1524"/>
      <c r="R13" s="1524"/>
      <c r="S13" s="1524"/>
      <c r="T13" s="1524"/>
    </row>
    <row r="14" spans="1:20">
      <c r="A14" s="1521">
        <f t="shared" si="4"/>
        <v>8</v>
      </c>
      <c r="B14" s="1471" t="s">
        <v>7052</v>
      </c>
      <c r="C14" s="1523"/>
      <c r="D14" s="1523"/>
      <c r="E14" s="1523">
        <f t="shared" si="0"/>
        <v>0</v>
      </c>
      <c r="F14" s="1523"/>
      <c r="G14" s="1523"/>
      <c r="H14" s="1523">
        <f t="shared" si="1"/>
        <v>0</v>
      </c>
      <c r="I14" s="1523"/>
      <c r="J14" s="1523"/>
      <c r="K14" s="1523">
        <f t="shared" si="2"/>
        <v>0</v>
      </c>
      <c r="L14" s="1523"/>
      <c r="M14" s="1523"/>
      <c r="N14" s="1523">
        <f t="shared" si="3"/>
        <v>0</v>
      </c>
      <c r="O14" s="1524"/>
      <c r="P14" s="1524"/>
      <c r="Q14" s="1524"/>
      <c r="R14" s="1524"/>
      <c r="S14" s="1524"/>
      <c r="T14" s="1524"/>
    </row>
    <row r="15" spans="1:20">
      <c r="A15" s="1521">
        <f t="shared" si="4"/>
        <v>9</v>
      </c>
      <c r="B15" s="1471" t="s">
        <v>7053</v>
      </c>
      <c r="C15" s="1523"/>
      <c r="D15" s="1523"/>
      <c r="E15" s="1523">
        <f t="shared" si="0"/>
        <v>0</v>
      </c>
      <c r="F15" s="1523"/>
      <c r="G15" s="1523"/>
      <c r="H15" s="1523">
        <f t="shared" si="1"/>
        <v>0</v>
      </c>
      <c r="I15" s="1523"/>
      <c r="J15" s="1523"/>
      <c r="K15" s="1523">
        <f t="shared" si="2"/>
        <v>0</v>
      </c>
      <c r="L15" s="1523"/>
      <c r="M15" s="1523"/>
      <c r="N15" s="1523">
        <f t="shared" si="3"/>
        <v>0</v>
      </c>
      <c r="O15" s="1524"/>
      <c r="P15" s="1524"/>
      <c r="Q15" s="1524"/>
      <c r="R15" s="1524"/>
      <c r="S15" s="1524"/>
      <c r="T15" s="1524"/>
    </row>
    <row r="16" spans="1:20">
      <c r="A16" s="1521">
        <f t="shared" si="4"/>
        <v>10</v>
      </c>
      <c r="B16" s="1471" t="s">
        <v>7054</v>
      </c>
      <c r="C16" s="1523"/>
      <c r="D16" s="1523"/>
      <c r="E16" s="1523">
        <f t="shared" si="0"/>
        <v>0</v>
      </c>
      <c r="F16" s="1523"/>
      <c r="G16" s="1523"/>
      <c r="H16" s="1523">
        <f t="shared" si="1"/>
        <v>0</v>
      </c>
      <c r="I16" s="1523"/>
      <c r="J16" s="1523"/>
      <c r="K16" s="1523">
        <f t="shared" si="2"/>
        <v>0</v>
      </c>
      <c r="L16" s="1523"/>
      <c r="M16" s="1523"/>
      <c r="N16" s="1523">
        <f t="shared" si="3"/>
        <v>0</v>
      </c>
      <c r="O16" s="1524"/>
      <c r="P16" s="1524"/>
      <c r="Q16" s="1524"/>
      <c r="R16" s="1524"/>
      <c r="S16" s="1524"/>
      <c r="T16" s="1524"/>
    </row>
    <row r="17" spans="1:20">
      <c r="A17" s="1521">
        <f t="shared" si="4"/>
        <v>11</v>
      </c>
      <c r="B17" s="1471" t="s">
        <v>7055</v>
      </c>
      <c r="C17" s="1523"/>
      <c r="D17" s="1523"/>
      <c r="E17" s="1523">
        <f t="shared" si="0"/>
        <v>0</v>
      </c>
      <c r="F17" s="1523"/>
      <c r="G17" s="1523"/>
      <c r="H17" s="1523">
        <f t="shared" si="1"/>
        <v>0</v>
      </c>
      <c r="I17" s="1523"/>
      <c r="J17" s="1523"/>
      <c r="K17" s="1523">
        <f t="shared" si="2"/>
        <v>0</v>
      </c>
      <c r="L17" s="1523"/>
      <c r="M17" s="1523"/>
      <c r="N17" s="1523">
        <f t="shared" si="3"/>
        <v>0</v>
      </c>
      <c r="O17" s="1524"/>
      <c r="P17" s="1524"/>
      <c r="Q17" s="1524"/>
      <c r="R17" s="1524"/>
      <c r="S17" s="1524"/>
      <c r="T17" s="1524"/>
    </row>
    <row r="18" spans="1:20">
      <c r="A18" s="1521">
        <f t="shared" si="4"/>
        <v>12</v>
      </c>
      <c r="B18" s="1471" t="s">
        <v>7056</v>
      </c>
      <c r="C18" s="1523"/>
      <c r="D18" s="1523"/>
      <c r="E18" s="1523">
        <f t="shared" si="0"/>
        <v>0</v>
      </c>
      <c r="F18" s="1523"/>
      <c r="G18" s="1523"/>
      <c r="H18" s="1523">
        <f t="shared" si="1"/>
        <v>0</v>
      </c>
      <c r="I18" s="1523"/>
      <c r="J18" s="1523"/>
      <c r="K18" s="1523">
        <f t="shared" si="2"/>
        <v>0</v>
      </c>
      <c r="L18" s="1523"/>
      <c r="M18" s="1523"/>
      <c r="N18" s="1523">
        <f t="shared" si="3"/>
        <v>0</v>
      </c>
      <c r="O18" s="1524"/>
      <c r="P18" s="1524"/>
      <c r="Q18" s="1524"/>
      <c r="R18" s="1524"/>
      <c r="S18" s="1524"/>
      <c r="T18" s="1524"/>
    </row>
    <row r="19" spans="1:20">
      <c r="A19" s="1521">
        <f t="shared" si="4"/>
        <v>13</v>
      </c>
      <c r="B19" s="1471" t="s">
        <v>7057</v>
      </c>
      <c r="C19" s="1523"/>
      <c r="D19" s="1523"/>
      <c r="E19" s="1523">
        <f t="shared" si="0"/>
        <v>0</v>
      </c>
      <c r="F19" s="1523"/>
      <c r="G19" s="1523"/>
      <c r="H19" s="1523">
        <f t="shared" si="1"/>
        <v>0</v>
      </c>
      <c r="I19" s="1523"/>
      <c r="J19" s="1523"/>
      <c r="K19" s="1523">
        <f t="shared" si="2"/>
        <v>0</v>
      </c>
      <c r="L19" s="1523"/>
      <c r="M19" s="1523"/>
      <c r="N19" s="1523">
        <f t="shared" si="3"/>
        <v>0</v>
      </c>
      <c r="O19" s="1524"/>
      <c r="P19" s="1524"/>
      <c r="Q19" s="1524"/>
      <c r="R19" s="1524"/>
      <c r="S19" s="1524"/>
      <c r="T19" s="1524"/>
    </row>
    <row r="20" spans="1:20">
      <c r="A20" s="1521">
        <f t="shared" si="4"/>
        <v>14</v>
      </c>
      <c r="B20" s="1471" t="s">
        <v>7058</v>
      </c>
      <c r="C20" s="1523"/>
      <c r="D20" s="1523"/>
      <c r="E20" s="1523">
        <f t="shared" si="0"/>
        <v>0</v>
      </c>
      <c r="F20" s="1523"/>
      <c r="G20" s="1523"/>
      <c r="H20" s="1523">
        <f t="shared" si="1"/>
        <v>0</v>
      </c>
      <c r="I20" s="1523"/>
      <c r="J20" s="1523"/>
      <c r="K20" s="1523">
        <f t="shared" si="2"/>
        <v>0</v>
      </c>
      <c r="L20" s="1523"/>
      <c r="M20" s="1523"/>
      <c r="N20" s="1523">
        <f t="shared" si="3"/>
        <v>0</v>
      </c>
      <c r="O20" s="1524"/>
      <c r="P20" s="1524"/>
      <c r="Q20" s="1524"/>
      <c r="R20" s="1524"/>
      <c r="S20" s="1524"/>
      <c r="T20" s="1524"/>
    </row>
    <row r="21" spans="1:20">
      <c r="A21" s="1521">
        <f t="shared" si="4"/>
        <v>15</v>
      </c>
      <c r="B21" s="1471" t="s">
        <v>7059</v>
      </c>
      <c r="C21" s="1523"/>
      <c r="D21" s="1523"/>
      <c r="E21" s="1523">
        <f t="shared" si="0"/>
        <v>0</v>
      </c>
      <c r="F21" s="1523"/>
      <c r="G21" s="1523"/>
      <c r="H21" s="1523">
        <f t="shared" si="1"/>
        <v>0</v>
      </c>
      <c r="I21" s="1523"/>
      <c r="J21" s="1523"/>
      <c r="K21" s="1523">
        <f t="shared" si="2"/>
        <v>0</v>
      </c>
      <c r="L21" s="1523"/>
      <c r="M21" s="1523"/>
      <c r="N21" s="1523">
        <f t="shared" si="3"/>
        <v>0</v>
      </c>
      <c r="O21" s="1524"/>
      <c r="P21" s="1524"/>
      <c r="Q21" s="1524"/>
      <c r="R21" s="1524"/>
      <c r="S21" s="1524"/>
      <c r="T21" s="1524"/>
    </row>
    <row r="22" spans="1:20">
      <c r="A22" s="1521">
        <f t="shared" si="4"/>
        <v>16</v>
      </c>
      <c r="B22" s="1471" t="s">
        <v>7060</v>
      </c>
      <c r="C22" s="1523"/>
      <c r="D22" s="1523"/>
      <c r="E22" s="1523">
        <f t="shared" si="0"/>
        <v>0</v>
      </c>
      <c r="F22" s="1523"/>
      <c r="G22" s="1523"/>
      <c r="H22" s="1523">
        <f t="shared" si="1"/>
        <v>0</v>
      </c>
      <c r="I22" s="1523"/>
      <c r="J22" s="1523"/>
      <c r="K22" s="1523">
        <f t="shared" si="2"/>
        <v>0</v>
      </c>
      <c r="L22" s="1523"/>
      <c r="M22" s="1523"/>
      <c r="N22" s="1523">
        <f t="shared" si="3"/>
        <v>0</v>
      </c>
      <c r="O22" s="1524"/>
      <c r="P22" s="1524"/>
      <c r="Q22" s="1524"/>
      <c r="R22" s="1524"/>
      <c r="S22" s="1524"/>
      <c r="T22" s="1524"/>
    </row>
    <row r="23" spans="1:20">
      <c r="A23" s="1521">
        <f t="shared" si="4"/>
        <v>17</v>
      </c>
      <c r="B23" s="1471" t="s">
        <v>7061</v>
      </c>
      <c r="C23" s="1523"/>
      <c r="D23" s="1523"/>
      <c r="E23" s="1523">
        <f t="shared" si="0"/>
        <v>0</v>
      </c>
      <c r="F23" s="1523"/>
      <c r="G23" s="1523"/>
      <c r="H23" s="1523">
        <f t="shared" si="1"/>
        <v>0</v>
      </c>
      <c r="I23" s="1523"/>
      <c r="J23" s="1523"/>
      <c r="K23" s="1523">
        <f t="shared" si="2"/>
        <v>0</v>
      </c>
      <c r="L23" s="1523"/>
      <c r="M23" s="1523"/>
      <c r="N23" s="1523">
        <f t="shared" si="3"/>
        <v>0</v>
      </c>
      <c r="O23" s="1524"/>
      <c r="P23" s="1524"/>
      <c r="Q23" s="1524"/>
      <c r="R23" s="1524"/>
      <c r="S23" s="1524"/>
      <c r="T23" s="1524"/>
    </row>
    <row r="24" spans="1:20">
      <c r="A24" s="1521">
        <f t="shared" si="4"/>
        <v>18</v>
      </c>
      <c r="B24" s="1471" t="s">
        <v>7062</v>
      </c>
      <c r="C24" s="1523"/>
      <c r="D24" s="1523"/>
      <c r="E24" s="1523">
        <f t="shared" si="0"/>
        <v>0</v>
      </c>
      <c r="F24" s="1523"/>
      <c r="G24" s="1523"/>
      <c r="H24" s="1523">
        <f t="shared" si="1"/>
        <v>0</v>
      </c>
      <c r="I24" s="1523"/>
      <c r="J24" s="1523"/>
      <c r="K24" s="1523">
        <f t="shared" si="2"/>
        <v>0</v>
      </c>
      <c r="L24" s="1523"/>
      <c r="M24" s="1523"/>
      <c r="N24" s="1523">
        <f t="shared" si="3"/>
        <v>0</v>
      </c>
      <c r="O24" s="1524"/>
      <c r="P24" s="1524"/>
      <c r="Q24" s="1524"/>
      <c r="R24" s="1524"/>
      <c r="S24" s="1524"/>
      <c r="T24" s="1524"/>
    </row>
    <row r="25" spans="1:20">
      <c r="A25" s="1521">
        <f t="shared" si="4"/>
        <v>19</v>
      </c>
      <c r="B25" s="1471" t="s">
        <v>7063</v>
      </c>
      <c r="C25" s="1523"/>
      <c r="D25" s="1523"/>
      <c r="E25" s="1523">
        <f t="shared" si="0"/>
        <v>0</v>
      </c>
      <c r="F25" s="1523"/>
      <c r="G25" s="1523"/>
      <c r="H25" s="1523">
        <f t="shared" si="1"/>
        <v>0</v>
      </c>
      <c r="I25" s="1523"/>
      <c r="J25" s="1523"/>
      <c r="K25" s="1523">
        <f t="shared" si="2"/>
        <v>0</v>
      </c>
      <c r="L25" s="1523"/>
      <c r="M25" s="1523"/>
      <c r="N25" s="1523">
        <f t="shared" si="3"/>
        <v>0</v>
      </c>
      <c r="O25" s="1524"/>
      <c r="P25" s="1524"/>
      <c r="Q25" s="1524"/>
      <c r="R25" s="1524"/>
      <c r="S25" s="1524"/>
      <c r="T25" s="1524"/>
    </row>
    <row r="26" spans="1:20">
      <c r="A26" s="1521">
        <f t="shared" si="4"/>
        <v>20</v>
      </c>
      <c r="B26" s="1471" t="s">
        <v>7064</v>
      </c>
      <c r="C26" s="1523"/>
      <c r="D26" s="1523"/>
      <c r="E26" s="1523">
        <f t="shared" si="0"/>
        <v>0</v>
      </c>
      <c r="F26" s="1523"/>
      <c r="G26" s="1523"/>
      <c r="H26" s="1523">
        <f t="shared" si="1"/>
        <v>0</v>
      </c>
      <c r="I26" s="1523"/>
      <c r="J26" s="1523"/>
      <c r="K26" s="1523">
        <f t="shared" si="2"/>
        <v>0</v>
      </c>
      <c r="L26" s="1523"/>
      <c r="M26" s="1523"/>
      <c r="N26" s="1523">
        <f t="shared" si="3"/>
        <v>0</v>
      </c>
      <c r="O26" s="1524"/>
      <c r="P26" s="1524"/>
      <c r="Q26" s="1524"/>
      <c r="R26" s="1524"/>
      <c r="S26" s="1524"/>
      <c r="T26" s="1524"/>
    </row>
    <row r="27" spans="1:20">
      <c r="A27" s="1521">
        <f t="shared" si="4"/>
        <v>21</v>
      </c>
      <c r="B27" s="1471" t="s">
        <v>7065</v>
      </c>
      <c r="C27" s="1523"/>
      <c r="D27" s="1523"/>
      <c r="E27" s="1523">
        <f t="shared" si="0"/>
        <v>0</v>
      </c>
      <c r="F27" s="1523"/>
      <c r="G27" s="1523"/>
      <c r="H27" s="1523">
        <f t="shared" si="1"/>
        <v>0</v>
      </c>
      <c r="I27" s="1523"/>
      <c r="J27" s="1523"/>
      <c r="K27" s="1523">
        <f t="shared" si="2"/>
        <v>0</v>
      </c>
      <c r="L27" s="1523"/>
      <c r="M27" s="1523"/>
      <c r="N27" s="1523">
        <f t="shared" si="3"/>
        <v>0</v>
      </c>
      <c r="O27" s="1524"/>
      <c r="P27" s="1524"/>
      <c r="Q27" s="1524"/>
      <c r="R27" s="1524"/>
      <c r="S27" s="1524"/>
      <c r="T27" s="1524"/>
    </row>
    <row r="28" spans="1:20" ht="16.5" customHeight="1">
      <c r="A28" s="1521">
        <f t="shared" si="4"/>
        <v>22</v>
      </c>
      <c r="B28" s="1471" t="s">
        <v>7066</v>
      </c>
      <c r="C28" s="1523"/>
      <c r="D28" s="1523"/>
      <c r="E28" s="1523">
        <f t="shared" si="0"/>
        <v>0</v>
      </c>
      <c r="F28" s="1523"/>
      <c r="G28" s="1523"/>
      <c r="H28" s="1523">
        <f t="shared" si="1"/>
        <v>0</v>
      </c>
      <c r="I28" s="1523"/>
      <c r="J28" s="1523"/>
      <c r="K28" s="1523">
        <f t="shared" si="2"/>
        <v>0</v>
      </c>
      <c r="L28" s="1523"/>
      <c r="M28" s="1523"/>
      <c r="N28" s="1523">
        <f t="shared" si="3"/>
        <v>0</v>
      </c>
      <c r="O28" s="1524"/>
      <c r="P28" s="1524"/>
      <c r="Q28" s="1524"/>
      <c r="R28" s="1524"/>
      <c r="S28" s="1524"/>
      <c r="T28" s="1524"/>
    </row>
    <row r="29" spans="1:20">
      <c r="A29" s="1521">
        <f t="shared" si="4"/>
        <v>23</v>
      </c>
      <c r="B29" s="1471" t="s">
        <v>7067</v>
      </c>
      <c r="C29" s="1523"/>
      <c r="D29" s="1523"/>
      <c r="E29" s="1523">
        <f t="shared" si="0"/>
        <v>0</v>
      </c>
      <c r="F29" s="1523"/>
      <c r="G29" s="1523"/>
      <c r="H29" s="1523">
        <f t="shared" si="1"/>
        <v>0</v>
      </c>
      <c r="I29" s="1523"/>
      <c r="J29" s="1523"/>
      <c r="K29" s="1523">
        <f t="shared" si="2"/>
        <v>0</v>
      </c>
      <c r="L29" s="1523"/>
      <c r="M29" s="1523"/>
      <c r="N29" s="1523">
        <f t="shared" si="3"/>
        <v>0</v>
      </c>
      <c r="O29" s="1524"/>
      <c r="P29" s="1524"/>
      <c r="Q29" s="1524"/>
      <c r="R29" s="1524"/>
      <c r="S29" s="1524"/>
      <c r="T29" s="1524"/>
    </row>
    <row r="30" spans="1:20">
      <c r="A30" s="1521">
        <f t="shared" si="4"/>
        <v>24</v>
      </c>
      <c r="B30" s="1471" t="s">
        <v>7068</v>
      </c>
      <c r="C30" s="1523"/>
      <c r="D30" s="1523"/>
      <c r="E30" s="1523">
        <f t="shared" si="0"/>
        <v>0</v>
      </c>
      <c r="F30" s="1523"/>
      <c r="G30" s="1523"/>
      <c r="H30" s="1523">
        <f t="shared" si="1"/>
        <v>0</v>
      </c>
      <c r="I30" s="1523"/>
      <c r="J30" s="1523"/>
      <c r="K30" s="1523">
        <f t="shared" si="2"/>
        <v>0</v>
      </c>
      <c r="L30" s="1523"/>
      <c r="M30" s="1523"/>
      <c r="N30" s="1523">
        <f t="shared" si="3"/>
        <v>0</v>
      </c>
      <c r="O30" s="1524"/>
      <c r="P30" s="1524"/>
      <c r="Q30" s="1524"/>
      <c r="R30" s="1524"/>
      <c r="S30" s="1524"/>
      <c r="T30" s="1524"/>
    </row>
    <row r="31" spans="1:20">
      <c r="A31" s="1521">
        <f t="shared" si="4"/>
        <v>25</v>
      </c>
      <c r="B31" s="1471" t="s">
        <v>7069</v>
      </c>
      <c r="C31" s="1523"/>
      <c r="D31" s="1523"/>
      <c r="E31" s="1523">
        <f t="shared" si="0"/>
        <v>0</v>
      </c>
      <c r="F31" s="1523"/>
      <c r="G31" s="1523"/>
      <c r="H31" s="1523">
        <f t="shared" si="1"/>
        <v>0</v>
      </c>
      <c r="I31" s="1523"/>
      <c r="J31" s="1523"/>
      <c r="K31" s="1523">
        <f t="shared" si="2"/>
        <v>0</v>
      </c>
      <c r="L31" s="1523"/>
      <c r="M31" s="1523"/>
      <c r="N31" s="1523">
        <f t="shared" si="3"/>
        <v>0</v>
      </c>
      <c r="O31" s="1524"/>
      <c r="P31" s="1524"/>
      <c r="Q31" s="1524"/>
      <c r="R31" s="1524"/>
      <c r="S31" s="1524"/>
      <c r="T31" s="1524"/>
    </row>
    <row r="32" spans="1:20">
      <c r="A32" s="1521">
        <f t="shared" si="4"/>
        <v>26</v>
      </c>
      <c r="B32" s="1472" t="s">
        <v>7070</v>
      </c>
      <c r="C32" s="1523"/>
      <c r="D32" s="1523"/>
      <c r="E32" s="1523">
        <f t="shared" si="0"/>
        <v>0</v>
      </c>
      <c r="F32" s="1523"/>
      <c r="G32" s="1523"/>
      <c r="H32" s="1523">
        <f t="shared" si="1"/>
        <v>0</v>
      </c>
      <c r="I32" s="1523"/>
      <c r="J32" s="1523"/>
      <c r="K32" s="1523">
        <f t="shared" si="2"/>
        <v>0</v>
      </c>
      <c r="L32" s="1523"/>
      <c r="M32" s="1523"/>
      <c r="N32" s="1523">
        <f t="shared" si="3"/>
        <v>0</v>
      </c>
      <c r="O32" s="1524"/>
      <c r="P32" s="1524"/>
      <c r="Q32" s="1524"/>
      <c r="R32" s="1524"/>
      <c r="S32" s="1524"/>
      <c r="T32" s="1524"/>
    </row>
    <row r="33" spans="1:20">
      <c r="A33" s="1521">
        <f t="shared" si="4"/>
        <v>27</v>
      </c>
      <c r="B33" s="1471" t="s">
        <v>7071</v>
      </c>
      <c r="C33" s="1523"/>
      <c r="D33" s="1523"/>
      <c r="E33" s="1523">
        <f t="shared" si="0"/>
        <v>0</v>
      </c>
      <c r="F33" s="1523"/>
      <c r="G33" s="1523"/>
      <c r="H33" s="1523">
        <f t="shared" si="1"/>
        <v>0</v>
      </c>
      <c r="I33" s="1523"/>
      <c r="J33" s="1523"/>
      <c r="K33" s="1523">
        <f t="shared" si="2"/>
        <v>0</v>
      </c>
      <c r="L33" s="1523"/>
      <c r="M33" s="1523"/>
      <c r="N33" s="1523">
        <f t="shared" si="3"/>
        <v>0</v>
      </c>
      <c r="O33" s="1524"/>
      <c r="P33" s="1524"/>
      <c r="Q33" s="1524"/>
      <c r="R33" s="1524"/>
      <c r="S33" s="1524"/>
      <c r="T33" s="1524"/>
    </row>
    <row r="34" spans="1:20">
      <c r="A34" s="1521">
        <f t="shared" si="4"/>
        <v>28</v>
      </c>
      <c r="B34" s="1471" t="s">
        <v>7072</v>
      </c>
      <c r="C34" s="1523"/>
      <c r="D34" s="1523"/>
      <c r="E34" s="1523">
        <f t="shared" si="0"/>
        <v>0</v>
      </c>
      <c r="F34" s="1523"/>
      <c r="G34" s="1523"/>
      <c r="H34" s="1523">
        <f t="shared" si="1"/>
        <v>0</v>
      </c>
      <c r="I34" s="1523"/>
      <c r="J34" s="1523"/>
      <c r="K34" s="1523">
        <f t="shared" si="2"/>
        <v>0</v>
      </c>
      <c r="L34" s="1523"/>
      <c r="M34" s="1523"/>
      <c r="N34" s="1523">
        <f t="shared" si="3"/>
        <v>0</v>
      </c>
      <c r="O34" s="1524"/>
      <c r="P34" s="1524"/>
      <c r="Q34" s="1524"/>
      <c r="R34" s="1524"/>
      <c r="S34" s="1524"/>
      <c r="T34" s="1524"/>
    </row>
    <row r="35" spans="1:20">
      <c r="A35" s="1521">
        <f t="shared" si="4"/>
        <v>29</v>
      </c>
      <c r="B35" s="1471" t="s">
        <v>7073</v>
      </c>
      <c r="C35" s="1523"/>
      <c r="D35" s="1523"/>
      <c r="E35" s="1523">
        <f t="shared" si="0"/>
        <v>0</v>
      </c>
      <c r="F35" s="1523"/>
      <c r="G35" s="1523"/>
      <c r="H35" s="1523">
        <f t="shared" si="1"/>
        <v>0</v>
      </c>
      <c r="I35" s="1523"/>
      <c r="J35" s="1523"/>
      <c r="K35" s="1523">
        <f t="shared" si="2"/>
        <v>0</v>
      </c>
      <c r="L35" s="1523"/>
      <c r="M35" s="1523"/>
      <c r="N35" s="1523">
        <f t="shared" si="3"/>
        <v>0</v>
      </c>
      <c r="O35" s="1524"/>
      <c r="P35" s="1524"/>
      <c r="Q35" s="1524"/>
      <c r="R35" s="1524"/>
      <c r="S35" s="1524"/>
      <c r="T35" s="1524"/>
    </row>
    <row r="36" spans="1:20">
      <c r="A36" s="1521">
        <f t="shared" si="4"/>
        <v>30</v>
      </c>
      <c r="B36" s="1471" t="s">
        <v>7074</v>
      </c>
      <c r="C36" s="1523"/>
      <c r="D36" s="1523"/>
      <c r="E36" s="1523">
        <f t="shared" si="0"/>
        <v>0</v>
      </c>
      <c r="F36" s="1523"/>
      <c r="G36" s="1523"/>
      <c r="H36" s="1523">
        <f t="shared" si="1"/>
        <v>0</v>
      </c>
      <c r="I36" s="1523"/>
      <c r="J36" s="1523"/>
      <c r="K36" s="1523">
        <f t="shared" si="2"/>
        <v>0</v>
      </c>
      <c r="L36" s="1523"/>
      <c r="M36" s="1523"/>
      <c r="N36" s="1523">
        <f t="shared" si="3"/>
        <v>0</v>
      </c>
      <c r="O36" s="1524"/>
      <c r="P36" s="1524"/>
      <c r="Q36" s="1524"/>
      <c r="R36" s="1524"/>
      <c r="S36" s="1524"/>
      <c r="T36" s="1524"/>
    </row>
    <row r="37" spans="1:20">
      <c r="A37" s="1521">
        <f t="shared" si="4"/>
        <v>31</v>
      </c>
      <c r="B37" s="1471" t="s">
        <v>7075</v>
      </c>
      <c r="C37" s="1526"/>
      <c r="D37" s="1526"/>
      <c r="E37" s="1523">
        <f t="shared" si="0"/>
        <v>0</v>
      </c>
      <c r="F37" s="1526"/>
      <c r="G37" s="1526"/>
      <c r="H37" s="1523">
        <f t="shared" si="1"/>
        <v>0</v>
      </c>
      <c r="I37" s="1526"/>
      <c r="J37" s="1526"/>
      <c r="K37" s="1523">
        <f t="shared" si="2"/>
        <v>0</v>
      </c>
      <c r="L37" s="1526"/>
      <c r="M37" s="1526"/>
      <c r="N37" s="1523">
        <f t="shared" si="3"/>
        <v>0</v>
      </c>
      <c r="O37" s="1524"/>
      <c r="P37" s="1524"/>
      <c r="Q37" s="1524"/>
      <c r="R37" s="1524"/>
      <c r="S37" s="1524"/>
      <c r="T37" s="1524"/>
    </row>
    <row r="38" spans="1:20">
      <c r="A38" s="1521">
        <f t="shared" si="4"/>
        <v>32</v>
      </c>
      <c r="B38" s="1473" t="s">
        <v>7076</v>
      </c>
      <c r="C38" s="1523">
        <f>SUM(C39:C46)</f>
        <v>0</v>
      </c>
      <c r="D38" s="1523">
        <f>SUM(D39:D46)</f>
        <v>0</v>
      </c>
      <c r="E38" s="1523">
        <f>C38-D38</f>
        <v>0</v>
      </c>
      <c r="F38" s="1523">
        <f>SUM(F39:F46)</f>
        <v>0</v>
      </c>
      <c r="G38" s="1523">
        <f>SUM(G39:G46)</f>
        <v>0</v>
      </c>
      <c r="H38" s="1523">
        <f t="shared" si="1"/>
        <v>0</v>
      </c>
      <c r="I38" s="1523">
        <f>SUM(I39:I46)</f>
        <v>0</v>
      </c>
      <c r="J38" s="1523">
        <f>SUM(J39:J46)</f>
        <v>0</v>
      </c>
      <c r="K38" s="1523">
        <f t="shared" si="2"/>
        <v>0</v>
      </c>
      <c r="L38" s="1523">
        <f>SUM(L39:L46)</f>
        <v>0</v>
      </c>
      <c r="M38" s="1523">
        <f>SUM(M39:M46)</f>
        <v>0</v>
      </c>
      <c r="N38" s="1523">
        <f t="shared" si="3"/>
        <v>0</v>
      </c>
      <c r="O38" s="1524"/>
      <c r="P38" s="1524"/>
      <c r="Q38" s="1524"/>
      <c r="R38" s="1524"/>
      <c r="S38" s="1524"/>
      <c r="T38" s="1524"/>
    </row>
    <row r="39" spans="1:20">
      <c r="A39" s="1521">
        <f t="shared" si="4"/>
        <v>33</v>
      </c>
      <c r="B39" s="1471" t="s">
        <v>7077</v>
      </c>
      <c r="C39" s="1526"/>
      <c r="D39" s="1526"/>
      <c r="E39" s="1523">
        <f>C39-D39</f>
        <v>0</v>
      </c>
      <c r="F39" s="1526"/>
      <c r="G39" s="1526"/>
      <c r="H39" s="1523">
        <f t="shared" ref="H39:H46" si="5">F39-G39</f>
        <v>0</v>
      </c>
      <c r="I39" s="1526"/>
      <c r="J39" s="1526"/>
      <c r="K39" s="1523">
        <f t="shared" ref="K39:K46" si="6">I39-J39</f>
        <v>0</v>
      </c>
      <c r="L39" s="1526"/>
      <c r="M39" s="1526"/>
      <c r="N39" s="1523">
        <f t="shared" ref="N39:N46" si="7">L39-M39</f>
        <v>0</v>
      </c>
      <c r="O39" s="1524"/>
      <c r="P39" s="1524"/>
      <c r="Q39" s="1524"/>
      <c r="R39" s="1524"/>
      <c r="S39" s="1524"/>
      <c r="T39" s="1524"/>
    </row>
    <row r="40" spans="1:20">
      <c r="A40" s="1521">
        <f t="shared" si="4"/>
        <v>34</v>
      </c>
      <c r="B40" s="1471" t="s">
        <v>7078</v>
      </c>
      <c r="C40" s="1523"/>
      <c r="D40" s="1523"/>
      <c r="E40" s="1523">
        <f t="shared" si="0"/>
        <v>0</v>
      </c>
      <c r="F40" s="1523"/>
      <c r="G40" s="1523"/>
      <c r="H40" s="1523">
        <f t="shared" si="5"/>
        <v>0</v>
      </c>
      <c r="I40" s="1523"/>
      <c r="J40" s="1523"/>
      <c r="K40" s="1523">
        <f t="shared" si="6"/>
        <v>0</v>
      </c>
      <c r="L40" s="1523"/>
      <c r="M40" s="1523"/>
      <c r="N40" s="1523">
        <f t="shared" si="7"/>
        <v>0</v>
      </c>
      <c r="O40" s="1524"/>
      <c r="P40" s="1524"/>
      <c r="Q40" s="1524"/>
      <c r="R40" s="1524"/>
      <c r="S40" s="1524"/>
      <c r="T40" s="1524"/>
    </row>
    <row r="41" spans="1:20">
      <c r="A41" s="1521">
        <f t="shared" si="4"/>
        <v>35</v>
      </c>
      <c r="B41" s="1471" t="s">
        <v>7079</v>
      </c>
      <c r="C41" s="1523"/>
      <c r="D41" s="1523"/>
      <c r="E41" s="1523">
        <f t="shared" si="0"/>
        <v>0</v>
      </c>
      <c r="F41" s="1523"/>
      <c r="G41" s="1523"/>
      <c r="H41" s="1523">
        <f t="shared" si="5"/>
        <v>0</v>
      </c>
      <c r="I41" s="1523"/>
      <c r="J41" s="1523"/>
      <c r="K41" s="1523">
        <f t="shared" si="6"/>
        <v>0</v>
      </c>
      <c r="L41" s="1523"/>
      <c r="M41" s="1523"/>
      <c r="N41" s="1523">
        <f t="shared" si="7"/>
        <v>0</v>
      </c>
      <c r="O41" s="1524"/>
      <c r="P41" s="1524"/>
      <c r="Q41" s="1524"/>
      <c r="R41" s="1524"/>
      <c r="S41" s="1524"/>
      <c r="T41" s="1524"/>
    </row>
    <row r="42" spans="1:20">
      <c r="A42" s="1521">
        <f t="shared" si="4"/>
        <v>36</v>
      </c>
      <c r="B42" s="1471" t="s">
        <v>7080</v>
      </c>
      <c r="C42" s="1523"/>
      <c r="D42" s="1523"/>
      <c r="E42" s="1523">
        <f t="shared" si="0"/>
        <v>0</v>
      </c>
      <c r="F42" s="1523"/>
      <c r="G42" s="1523"/>
      <c r="H42" s="1523">
        <f t="shared" si="5"/>
        <v>0</v>
      </c>
      <c r="I42" s="1523"/>
      <c r="J42" s="1523"/>
      <c r="K42" s="1523">
        <f t="shared" si="6"/>
        <v>0</v>
      </c>
      <c r="L42" s="1523"/>
      <c r="M42" s="1523"/>
      <c r="N42" s="1523">
        <f t="shared" si="7"/>
        <v>0</v>
      </c>
      <c r="O42" s="1524"/>
      <c r="P42" s="1524"/>
      <c r="Q42" s="1524"/>
      <c r="R42" s="1524"/>
      <c r="S42" s="1524"/>
      <c r="T42" s="1524"/>
    </row>
    <row r="43" spans="1:20">
      <c r="A43" s="1521">
        <f t="shared" si="4"/>
        <v>37</v>
      </c>
      <c r="B43" s="1471" t="s">
        <v>7081</v>
      </c>
      <c r="C43" s="1523"/>
      <c r="D43" s="1523"/>
      <c r="E43" s="1523">
        <f t="shared" si="0"/>
        <v>0</v>
      </c>
      <c r="F43" s="1523"/>
      <c r="G43" s="1523"/>
      <c r="H43" s="1523">
        <f t="shared" si="5"/>
        <v>0</v>
      </c>
      <c r="I43" s="1523"/>
      <c r="J43" s="1523"/>
      <c r="K43" s="1523">
        <f t="shared" si="6"/>
        <v>0</v>
      </c>
      <c r="L43" s="1523"/>
      <c r="M43" s="1523"/>
      <c r="N43" s="1523">
        <f t="shared" si="7"/>
        <v>0</v>
      </c>
      <c r="O43" s="1524"/>
      <c r="P43" s="1524"/>
      <c r="Q43" s="1524"/>
      <c r="R43" s="1524"/>
      <c r="S43" s="1524"/>
      <c r="T43" s="1524"/>
    </row>
    <row r="44" spans="1:20">
      <c r="A44" s="1521">
        <f t="shared" si="4"/>
        <v>38</v>
      </c>
      <c r="B44" s="1471" t="s">
        <v>7082</v>
      </c>
      <c r="C44" s="1523"/>
      <c r="D44" s="1523"/>
      <c r="E44" s="1523">
        <f t="shared" si="0"/>
        <v>0</v>
      </c>
      <c r="F44" s="1523"/>
      <c r="G44" s="1523"/>
      <c r="H44" s="1523">
        <f t="shared" si="5"/>
        <v>0</v>
      </c>
      <c r="I44" s="1523"/>
      <c r="J44" s="1523"/>
      <c r="K44" s="1523">
        <f t="shared" si="6"/>
        <v>0</v>
      </c>
      <c r="L44" s="1523"/>
      <c r="M44" s="1523"/>
      <c r="N44" s="1523">
        <f t="shared" si="7"/>
        <v>0</v>
      </c>
      <c r="O44" s="1524"/>
      <c r="P44" s="1524"/>
      <c r="Q44" s="1524"/>
      <c r="R44" s="1524"/>
      <c r="S44" s="1524"/>
      <c r="T44" s="1524"/>
    </row>
    <row r="45" spans="1:20">
      <c r="A45" s="1521">
        <f t="shared" si="4"/>
        <v>39</v>
      </c>
      <c r="B45" s="1471" t="s">
        <v>7083</v>
      </c>
      <c r="C45" s="1523"/>
      <c r="D45" s="1523"/>
      <c r="E45" s="1523">
        <f t="shared" si="0"/>
        <v>0</v>
      </c>
      <c r="F45" s="1523"/>
      <c r="G45" s="1523"/>
      <c r="H45" s="1523">
        <f t="shared" si="5"/>
        <v>0</v>
      </c>
      <c r="I45" s="1523"/>
      <c r="J45" s="1523"/>
      <c r="K45" s="1523">
        <f t="shared" si="6"/>
        <v>0</v>
      </c>
      <c r="L45" s="1523"/>
      <c r="M45" s="1523"/>
      <c r="N45" s="1523">
        <f t="shared" si="7"/>
        <v>0</v>
      </c>
      <c r="O45" s="1524"/>
      <c r="P45" s="1524"/>
      <c r="Q45" s="1524"/>
      <c r="R45" s="1524"/>
      <c r="S45" s="1524"/>
      <c r="T45" s="1524"/>
    </row>
    <row r="46" spans="1:20">
      <c r="A46" s="1521">
        <f t="shared" si="4"/>
        <v>40</v>
      </c>
      <c r="B46" s="1471" t="s">
        <v>7084</v>
      </c>
      <c r="C46" s="1523"/>
      <c r="D46" s="1523"/>
      <c r="E46" s="1523">
        <f t="shared" si="0"/>
        <v>0</v>
      </c>
      <c r="F46" s="1523"/>
      <c r="G46" s="1523"/>
      <c r="H46" s="1523">
        <f t="shared" si="5"/>
        <v>0</v>
      </c>
      <c r="I46" s="1523"/>
      <c r="J46" s="1523"/>
      <c r="K46" s="1523">
        <f t="shared" si="6"/>
        <v>0</v>
      </c>
      <c r="L46" s="1523"/>
      <c r="M46" s="1523"/>
      <c r="N46" s="1523">
        <f t="shared" si="7"/>
        <v>0</v>
      </c>
      <c r="O46" s="1524"/>
      <c r="P46" s="1524"/>
      <c r="Q46" s="1524"/>
      <c r="R46" s="1524"/>
      <c r="S46" s="1524"/>
      <c r="T46" s="1524"/>
    </row>
    <row r="47" spans="1:20">
      <c r="A47" s="1521">
        <f t="shared" si="4"/>
        <v>41</v>
      </c>
      <c r="B47" s="1475" t="s">
        <v>6003</v>
      </c>
      <c r="C47" s="1523">
        <f>C7+C38</f>
        <v>0</v>
      </c>
      <c r="D47" s="1523">
        <f>D7+D38</f>
        <v>0</v>
      </c>
      <c r="E47" s="1523">
        <f t="shared" si="0"/>
        <v>0</v>
      </c>
      <c r="F47" s="1523">
        <f>F7+F38</f>
        <v>0</v>
      </c>
      <c r="G47" s="1523">
        <f>G7+G38</f>
        <v>0</v>
      </c>
      <c r="H47" s="1523">
        <f t="shared" si="1"/>
        <v>0</v>
      </c>
      <c r="I47" s="1523">
        <f>I7+I38</f>
        <v>0</v>
      </c>
      <c r="J47" s="1523">
        <f>J7+J38</f>
        <v>0</v>
      </c>
      <c r="K47" s="1523">
        <f t="shared" si="2"/>
        <v>0</v>
      </c>
      <c r="L47" s="1523">
        <f>L7+L38</f>
        <v>0</v>
      </c>
      <c r="M47" s="1523">
        <f>M7+M38</f>
        <v>0</v>
      </c>
      <c r="N47" s="1523">
        <f t="shared" si="3"/>
        <v>0</v>
      </c>
      <c r="O47" s="1524"/>
      <c r="P47" s="1524"/>
      <c r="Q47" s="1524"/>
      <c r="R47" s="1524"/>
      <c r="S47" s="1524"/>
      <c r="T47" s="1524"/>
    </row>
    <row r="48" spans="1:20">
      <c r="A48" s="1527" t="s">
        <v>7095</v>
      </c>
      <c r="B48" s="1528"/>
      <c r="C48" s="1529"/>
      <c r="D48" s="1529"/>
      <c r="E48" s="1529"/>
      <c r="F48" s="1529"/>
      <c r="G48" s="1529"/>
      <c r="H48" s="1529"/>
      <c r="I48" s="1529"/>
      <c r="J48" s="1529"/>
      <c r="K48" s="1529"/>
      <c r="L48" s="1529"/>
      <c r="M48" s="1529"/>
      <c r="N48" s="1529"/>
    </row>
    <row r="49" spans="1:3">
      <c r="A49" s="1501">
        <v>1</v>
      </c>
      <c r="B49" s="65" t="s">
        <v>147</v>
      </c>
    </row>
    <row r="50" spans="1:3">
      <c r="A50" s="1501"/>
    </row>
    <row r="53" spans="1:3">
      <c r="C53" s="1501"/>
    </row>
  </sheetData>
  <mergeCells count="8">
    <mergeCell ref="L4:N4"/>
    <mergeCell ref="B3:B6"/>
    <mergeCell ref="A3:A6"/>
    <mergeCell ref="C3:H3"/>
    <mergeCell ref="I3:N3"/>
    <mergeCell ref="I4:K4"/>
    <mergeCell ref="C4:E4"/>
    <mergeCell ref="F4:H4"/>
  </mergeCells>
  <phoneticPr fontId="30" type="noConversion"/>
  <printOptions horizontalCentered="1"/>
  <pageMargins left="0.39370078740157483" right="0.19685039370078741" top="0.39370078740157483" bottom="0.39370078740157483" header="0" footer="0"/>
  <pageSetup paperSize="9" scale="80" orientation="landscape"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120" zoomScaleNormal="120" workbookViewId="0">
      <selection activeCell="A125" sqref="A1:XFD1048576"/>
    </sheetView>
  </sheetViews>
  <sheetFormatPr defaultColWidth="10" defaultRowHeight="14.25"/>
  <cols>
    <col min="1" max="1" width="5.125" style="75" customWidth="1"/>
    <col min="2" max="2" width="21.25" style="65" customWidth="1"/>
    <col min="3" max="3" width="12.375" style="65" customWidth="1"/>
    <col min="4" max="4" width="10.125" style="65" customWidth="1"/>
    <col min="5" max="5" width="11.5" style="65" customWidth="1"/>
    <col min="6" max="8" width="10.125" style="65" customWidth="1"/>
    <col min="9" max="9" width="12.125" style="65" customWidth="1"/>
    <col min="10" max="10" width="10.125" style="65" customWidth="1"/>
    <col min="11" max="11" width="11.75" style="65" customWidth="1"/>
    <col min="12" max="13" width="10.125" style="65" customWidth="1"/>
    <col min="14" max="14" width="13.875" style="65" customWidth="1"/>
    <col min="15" max="16384" width="10" style="65"/>
  </cols>
  <sheetData>
    <row r="1" spans="1:20">
      <c r="A1" s="215" t="str">
        <f>表03!A1</f>
        <v xml:space="preserve"> 保險股份有限公司    年度(月)報表</v>
      </c>
      <c r="B1" s="64"/>
      <c r="C1" s="64"/>
      <c r="D1" s="64"/>
      <c r="E1" s="64"/>
      <c r="F1" s="64"/>
      <c r="G1" s="64"/>
      <c r="H1" s="64"/>
      <c r="I1" s="64"/>
      <c r="J1" s="64"/>
      <c r="K1" s="64"/>
    </row>
    <row r="2" spans="1:20">
      <c r="A2" s="1424" t="s">
        <v>325</v>
      </c>
      <c r="N2" s="389" t="s">
        <v>311</v>
      </c>
    </row>
    <row r="3" spans="1:20" ht="15" customHeight="1">
      <c r="A3" s="2973" t="s">
        <v>183</v>
      </c>
      <c r="B3" s="2973" t="s">
        <v>312</v>
      </c>
      <c r="C3" s="2976" t="s">
        <v>7043</v>
      </c>
      <c r="D3" s="2977"/>
      <c r="E3" s="2977"/>
      <c r="F3" s="2977"/>
      <c r="G3" s="2977"/>
      <c r="H3" s="2978"/>
      <c r="I3" s="2976" t="s">
        <v>7044</v>
      </c>
      <c r="J3" s="2977"/>
      <c r="K3" s="2977"/>
      <c r="L3" s="2977"/>
      <c r="M3" s="2977"/>
      <c r="N3" s="2978"/>
    </row>
    <row r="4" spans="1:20" ht="15" customHeight="1">
      <c r="A4" s="2974"/>
      <c r="B4" s="2974"/>
      <c r="C4" s="2962" t="s">
        <v>313</v>
      </c>
      <c r="D4" s="2962"/>
      <c r="E4" s="2963"/>
      <c r="F4" s="2961" t="s">
        <v>314</v>
      </c>
      <c r="G4" s="2962"/>
      <c r="H4" s="2963"/>
      <c r="I4" s="2979" t="s">
        <v>313</v>
      </c>
      <c r="J4" s="2980"/>
      <c r="K4" s="2981"/>
      <c r="L4" s="2961" t="s">
        <v>314</v>
      </c>
      <c r="M4" s="2962"/>
      <c r="N4" s="2963"/>
    </row>
    <row r="5" spans="1:20" ht="15" customHeight="1">
      <c r="A5" s="2974"/>
      <c r="B5" s="2974"/>
      <c r="C5" s="1519" t="s">
        <v>87</v>
      </c>
      <c r="D5" s="1481" t="s">
        <v>315</v>
      </c>
      <c r="E5" s="1481" t="s">
        <v>200</v>
      </c>
      <c r="F5" s="1481" t="s">
        <v>87</v>
      </c>
      <c r="G5" s="1481" t="s">
        <v>315</v>
      </c>
      <c r="H5" s="1481" t="s">
        <v>200</v>
      </c>
      <c r="I5" s="1481" t="s">
        <v>87</v>
      </c>
      <c r="J5" s="1481" t="s">
        <v>315</v>
      </c>
      <c r="K5" s="1481" t="s">
        <v>200</v>
      </c>
      <c r="L5" s="1481" t="s">
        <v>87</v>
      </c>
      <c r="M5" s="1481" t="s">
        <v>315</v>
      </c>
      <c r="N5" s="1481" t="s">
        <v>200</v>
      </c>
    </row>
    <row r="6" spans="1:20" s="1485" customFormat="1">
      <c r="A6" s="2975"/>
      <c r="B6" s="2975"/>
      <c r="C6" s="1520" t="s">
        <v>316</v>
      </c>
      <c r="D6" s="1483" t="s">
        <v>383</v>
      </c>
      <c r="E6" s="1483" t="s">
        <v>317</v>
      </c>
      <c r="F6" s="1483" t="s">
        <v>318</v>
      </c>
      <c r="G6" s="1483" t="s">
        <v>384</v>
      </c>
      <c r="H6" s="1483" t="s">
        <v>319</v>
      </c>
      <c r="I6" s="1404" t="s">
        <v>320</v>
      </c>
      <c r="J6" s="1404" t="s">
        <v>385</v>
      </c>
      <c r="K6" s="1404" t="s">
        <v>321</v>
      </c>
      <c r="L6" s="1404" t="s">
        <v>387</v>
      </c>
      <c r="M6" s="1404" t="s">
        <v>322</v>
      </c>
      <c r="N6" s="1404" t="s">
        <v>323</v>
      </c>
    </row>
    <row r="7" spans="1:20" s="1485" customFormat="1" ht="21.75" customHeight="1">
      <c r="A7" s="1521">
        <v>1</v>
      </c>
      <c r="B7" s="1522" t="s">
        <v>7045</v>
      </c>
      <c r="C7" s="1523">
        <f>SUM(C8:C14)</f>
        <v>0</v>
      </c>
      <c r="D7" s="1523">
        <f>SUM(D8:D14)</f>
        <v>0</v>
      </c>
      <c r="E7" s="1523">
        <f>C7-D7</f>
        <v>0</v>
      </c>
      <c r="F7" s="1523">
        <f>SUM(F8:F14)</f>
        <v>0</v>
      </c>
      <c r="G7" s="1523">
        <f>SUM(G8:G14)</f>
        <v>0</v>
      </c>
      <c r="H7" s="1523">
        <f>F7-G7</f>
        <v>0</v>
      </c>
      <c r="I7" s="1523">
        <f>SUM(I8:I14)</f>
        <v>0</v>
      </c>
      <c r="J7" s="1523">
        <f>SUM(J8:J14)</f>
        <v>0</v>
      </c>
      <c r="K7" s="1523">
        <f>I7-J7</f>
        <v>0</v>
      </c>
      <c r="L7" s="1523">
        <f>SUM(L8:L14)</f>
        <v>0</v>
      </c>
      <c r="M7" s="1523">
        <f>SUM(M8:M14)</f>
        <v>0</v>
      </c>
      <c r="N7" s="1523">
        <f>L7-M7</f>
        <v>0</v>
      </c>
      <c r="O7" s="1524"/>
      <c r="P7" s="1524"/>
      <c r="Q7" s="1524"/>
      <c r="R7" s="1524"/>
      <c r="S7" s="1524"/>
      <c r="T7" s="1524"/>
    </row>
    <row r="8" spans="1:20" ht="21.75" customHeight="1">
      <c r="A8" s="1521">
        <v>2</v>
      </c>
      <c r="B8" s="1522" t="s">
        <v>7085</v>
      </c>
      <c r="C8" s="1523"/>
      <c r="D8" s="1523"/>
      <c r="E8" s="1523">
        <f t="shared" ref="E8:E21" si="0">C8-D8</f>
        <v>0</v>
      </c>
      <c r="F8" s="1523"/>
      <c r="G8" s="1523"/>
      <c r="H8" s="1523">
        <f t="shared" ref="H8:H21" si="1">F8-G8</f>
        <v>0</v>
      </c>
      <c r="I8" s="1523"/>
      <c r="J8" s="1523"/>
      <c r="K8" s="1523">
        <f t="shared" ref="K8:K21" si="2">I8-J8</f>
        <v>0</v>
      </c>
      <c r="L8" s="1523"/>
      <c r="M8" s="1523"/>
      <c r="N8" s="1523">
        <f t="shared" ref="N8:N21" si="3">L8-M8</f>
        <v>0</v>
      </c>
      <c r="O8" s="1524"/>
      <c r="P8" s="1524"/>
      <c r="Q8" s="1524"/>
      <c r="R8" s="1524"/>
      <c r="S8" s="1524"/>
      <c r="T8" s="1524"/>
    </row>
    <row r="9" spans="1:20" ht="21.75" customHeight="1">
      <c r="A9" s="1521">
        <v>3</v>
      </c>
      <c r="B9" s="1522" t="s">
        <v>7086</v>
      </c>
      <c r="C9" s="1523"/>
      <c r="D9" s="1523"/>
      <c r="E9" s="1523">
        <f t="shared" si="0"/>
        <v>0</v>
      </c>
      <c r="F9" s="1523"/>
      <c r="G9" s="1523"/>
      <c r="H9" s="1523">
        <f t="shared" si="1"/>
        <v>0</v>
      </c>
      <c r="I9" s="1523"/>
      <c r="J9" s="1523"/>
      <c r="K9" s="1523">
        <f t="shared" si="2"/>
        <v>0</v>
      </c>
      <c r="L9" s="1523"/>
      <c r="M9" s="1523"/>
      <c r="N9" s="1523">
        <f t="shared" si="3"/>
        <v>0</v>
      </c>
      <c r="O9" s="1524"/>
      <c r="P9" s="1524"/>
      <c r="Q9" s="1524"/>
      <c r="R9" s="1524"/>
      <c r="S9" s="1524"/>
      <c r="T9" s="1524"/>
    </row>
    <row r="10" spans="1:20" ht="21.75" customHeight="1">
      <c r="A10" s="1521">
        <v>4</v>
      </c>
      <c r="B10" s="1410" t="s">
        <v>1236</v>
      </c>
      <c r="C10" s="1523"/>
      <c r="D10" s="1523"/>
      <c r="E10" s="1523">
        <f t="shared" si="0"/>
        <v>0</v>
      </c>
      <c r="F10" s="1523"/>
      <c r="G10" s="1523"/>
      <c r="H10" s="1523">
        <f t="shared" si="1"/>
        <v>0</v>
      </c>
      <c r="I10" s="1523"/>
      <c r="J10" s="1523"/>
      <c r="K10" s="1523">
        <f t="shared" si="2"/>
        <v>0</v>
      </c>
      <c r="L10" s="1523">
        <v>0</v>
      </c>
      <c r="M10" s="1523">
        <v>0</v>
      </c>
      <c r="N10" s="1523">
        <f t="shared" si="3"/>
        <v>0</v>
      </c>
      <c r="O10" s="1524"/>
      <c r="P10" s="1524"/>
      <c r="Q10" s="1524"/>
      <c r="R10" s="1524"/>
      <c r="S10" s="1524"/>
      <c r="T10" s="1524"/>
    </row>
    <row r="11" spans="1:20" ht="21.75" customHeight="1">
      <c r="A11" s="1521">
        <v>5</v>
      </c>
      <c r="B11" s="1522" t="s">
        <v>7087</v>
      </c>
      <c r="C11" s="1523"/>
      <c r="D11" s="1523"/>
      <c r="E11" s="1523">
        <f t="shared" si="0"/>
        <v>0</v>
      </c>
      <c r="F11" s="1523"/>
      <c r="G11" s="1523"/>
      <c r="H11" s="1523">
        <f t="shared" si="1"/>
        <v>0</v>
      </c>
      <c r="I11" s="1523">
        <v>0</v>
      </c>
      <c r="J11" s="1523">
        <v>0</v>
      </c>
      <c r="K11" s="1523">
        <f t="shared" si="2"/>
        <v>0</v>
      </c>
      <c r="L11" s="1523">
        <v>0</v>
      </c>
      <c r="M11" s="1523">
        <v>0</v>
      </c>
      <c r="N11" s="1523">
        <f t="shared" si="3"/>
        <v>0</v>
      </c>
      <c r="O11" s="1524"/>
      <c r="P11" s="1524"/>
      <c r="Q11" s="1524"/>
      <c r="R11" s="1524"/>
      <c r="S11" s="1524"/>
      <c r="T11" s="1524"/>
    </row>
    <row r="12" spans="1:20" ht="21.75" customHeight="1">
      <c r="A12" s="1521">
        <v>6</v>
      </c>
      <c r="B12" s="1522" t="s">
        <v>7088</v>
      </c>
      <c r="C12" s="1523"/>
      <c r="D12" s="1523"/>
      <c r="E12" s="1523">
        <f t="shared" si="0"/>
        <v>0</v>
      </c>
      <c r="F12" s="1523"/>
      <c r="G12" s="1523"/>
      <c r="H12" s="1523">
        <f t="shared" si="1"/>
        <v>0</v>
      </c>
      <c r="I12" s="1523">
        <v>0</v>
      </c>
      <c r="J12" s="1523">
        <v>0</v>
      </c>
      <c r="K12" s="1523">
        <f t="shared" si="2"/>
        <v>0</v>
      </c>
      <c r="L12" s="1523">
        <v>0</v>
      </c>
      <c r="M12" s="1523">
        <v>0</v>
      </c>
      <c r="N12" s="1523">
        <f t="shared" si="3"/>
        <v>0</v>
      </c>
      <c r="O12" s="1524"/>
      <c r="P12" s="1524"/>
      <c r="Q12" s="1524"/>
      <c r="R12" s="1524"/>
      <c r="S12" s="1524"/>
      <c r="T12" s="1524"/>
    </row>
    <row r="13" spans="1:20" ht="21.75" customHeight="1">
      <c r="A13" s="1521">
        <v>7</v>
      </c>
      <c r="B13" s="1410" t="s">
        <v>1096</v>
      </c>
      <c r="C13" s="1523"/>
      <c r="D13" s="1523"/>
      <c r="E13" s="1523">
        <f t="shared" si="0"/>
        <v>0</v>
      </c>
      <c r="F13" s="1523"/>
      <c r="G13" s="1523"/>
      <c r="H13" s="1523">
        <f t="shared" si="1"/>
        <v>0</v>
      </c>
      <c r="I13" s="1523"/>
      <c r="J13" s="1523"/>
      <c r="K13" s="1523">
        <f t="shared" si="2"/>
        <v>0</v>
      </c>
      <c r="L13" s="1523"/>
      <c r="M13" s="1523"/>
      <c r="N13" s="1523">
        <f t="shared" si="3"/>
        <v>0</v>
      </c>
      <c r="O13" s="1524"/>
      <c r="P13" s="1524"/>
      <c r="Q13" s="1524"/>
      <c r="R13" s="1524"/>
      <c r="S13" s="1524"/>
      <c r="T13" s="1524"/>
    </row>
    <row r="14" spans="1:20" ht="21.75" customHeight="1">
      <c r="A14" s="1521">
        <v>8</v>
      </c>
      <c r="B14" s="1410" t="s">
        <v>1097</v>
      </c>
      <c r="C14" s="1523"/>
      <c r="D14" s="1523"/>
      <c r="E14" s="1523">
        <f t="shared" si="0"/>
        <v>0</v>
      </c>
      <c r="F14" s="1523"/>
      <c r="G14" s="1523"/>
      <c r="H14" s="1523">
        <f t="shared" si="1"/>
        <v>0</v>
      </c>
      <c r="I14" s="1523"/>
      <c r="J14" s="1523"/>
      <c r="K14" s="1523">
        <f t="shared" si="2"/>
        <v>0</v>
      </c>
      <c r="L14" s="1523"/>
      <c r="M14" s="1523"/>
      <c r="N14" s="1523">
        <f t="shared" si="3"/>
        <v>0</v>
      </c>
      <c r="O14" s="1524"/>
      <c r="P14" s="1524"/>
      <c r="Q14" s="1524"/>
      <c r="R14" s="1524"/>
      <c r="S14" s="1524"/>
      <c r="T14" s="1524"/>
    </row>
    <row r="15" spans="1:20" ht="21.75" customHeight="1">
      <c r="A15" s="1521">
        <v>9</v>
      </c>
      <c r="B15" s="1522" t="s">
        <v>7076</v>
      </c>
      <c r="C15" s="1523">
        <f>SUM(C16:C20)</f>
        <v>0</v>
      </c>
      <c r="D15" s="1523">
        <f>SUM(D16:D20)</f>
        <v>0</v>
      </c>
      <c r="E15" s="1523">
        <f>SUM(E16:E20)</f>
        <v>0</v>
      </c>
      <c r="F15" s="1523">
        <f>SUM(F16:F20)</f>
        <v>0</v>
      </c>
      <c r="G15" s="1523">
        <f>SUM(G16:G20)</f>
        <v>0</v>
      </c>
      <c r="H15" s="1523">
        <f t="shared" si="1"/>
        <v>0</v>
      </c>
      <c r="I15" s="1523">
        <f>SUM(I16:I20)</f>
        <v>0</v>
      </c>
      <c r="J15" s="1523">
        <f>SUM(J16:J20)</f>
        <v>0</v>
      </c>
      <c r="K15" s="1523">
        <f t="shared" si="2"/>
        <v>0</v>
      </c>
      <c r="L15" s="1523">
        <f>SUM(L16:L20)</f>
        <v>0</v>
      </c>
      <c r="M15" s="1523">
        <f>SUM(M16:M20)</f>
        <v>0</v>
      </c>
      <c r="N15" s="1523">
        <f t="shared" si="3"/>
        <v>0</v>
      </c>
      <c r="O15" s="1524"/>
      <c r="P15" s="1524"/>
      <c r="Q15" s="1524"/>
      <c r="R15" s="1524"/>
      <c r="S15" s="1524"/>
      <c r="T15" s="1524"/>
    </row>
    <row r="16" spans="1:20" ht="21.75" customHeight="1">
      <c r="A16" s="1521">
        <v>10</v>
      </c>
      <c r="B16" s="1522" t="s">
        <v>7089</v>
      </c>
      <c r="C16" s="1523"/>
      <c r="D16" s="1523"/>
      <c r="E16" s="1523">
        <f t="shared" si="0"/>
        <v>0</v>
      </c>
      <c r="F16" s="1523"/>
      <c r="G16" s="1523"/>
      <c r="H16" s="1523">
        <f t="shared" si="1"/>
        <v>0</v>
      </c>
      <c r="I16" s="1523"/>
      <c r="J16" s="1523"/>
      <c r="K16" s="1523">
        <f t="shared" si="2"/>
        <v>0</v>
      </c>
      <c r="L16" s="1523"/>
      <c r="M16" s="1523"/>
      <c r="N16" s="1523">
        <f t="shared" si="3"/>
        <v>0</v>
      </c>
      <c r="O16" s="1524"/>
      <c r="P16" s="1524"/>
      <c r="Q16" s="1524"/>
      <c r="R16" s="1524"/>
      <c r="S16" s="1524"/>
      <c r="T16" s="1524"/>
    </row>
    <row r="17" spans="1:20" ht="21.75" customHeight="1">
      <c r="A17" s="1521">
        <v>11</v>
      </c>
      <c r="B17" s="1522" t="s">
        <v>7090</v>
      </c>
      <c r="C17" s="1523"/>
      <c r="D17" s="1523"/>
      <c r="E17" s="1523">
        <f t="shared" si="0"/>
        <v>0</v>
      </c>
      <c r="F17" s="1523"/>
      <c r="G17" s="1523"/>
      <c r="H17" s="1523">
        <f t="shared" si="1"/>
        <v>0</v>
      </c>
      <c r="I17" s="1523">
        <v>0</v>
      </c>
      <c r="J17" s="1523">
        <v>0</v>
      </c>
      <c r="K17" s="1523">
        <f t="shared" si="2"/>
        <v>0</v>
      </c>
      <c r="L17" s="1523"/>
      <c r="M17" s="1523"/>
      <c r="N17" s="1523">
        <f t="shared" si="3"/>
        <v>0</v>
      </c>
      <c r="O17" s="1524"/>
      <c r="P17" s="1524"/>
      <c r="Q17" s="1524"/>
      <c r="R17" s="1524"/>
      <c r="S17" s="1524"/>
      <c r="T17" s="1524"/>
    </row>
    <row r="18" spans="1:20" ht="21.75" customHeight="1">
      <c r="A18" s="1521">
        <v>12</v>
      </c>
      <c r="B18" s="1522" t="s">
        <v>7091</v>
      </c>
      <c r="C18" s="1523"/>
      <c r="D18" s="1523"/>
      <c r="E18" s="1523">
        <f t="shared" si="0"/>
        <v>0</v>
      </c>
      <c r="F18" s="1523"/>
      <c r="G18" s="1523"/>
      <c r="H18" s="1523">
        <f t="shared" si="1"/>
        <v>0</v>
      </c>
      <c r="I18" s="1523">
        <v>0</v>
      </c>
      <c r="J18" s="1523">
        <v>0</v>
      </c>
      <c r="K18" s="1523">
        <f t="shared" si="2"/>
        <v>0</v>
      </c>
      <c r="L18" s="1523">
        <v>0</v>
      </c>
      <c r="M18" s="1523">
        <v>0</v>
      </c>
      <c r="N18" s="1523">
        <f t="shared" si="3"/>
        <v>0</v>
      </c>
      <c r="O18" s="1524"/>
      <c r="P18" s="1524"/>
      <c r="Q18" s="1524"/>
      <c r="R18" s="1524"/>
      <c r="S18" s="1524"/>
      <c r="T18" s="1524"/>
    </row>
    <row r="19" spans="1:20" ht="21.75" customHeight="1">
      <c r="A19" s="1521">
        <v>13</v>
      </c>
      <c r="B19" s="1522" t="s">
        <v>7092</v>
      </c>
      <c r="C19" s="1523"/>
      <c r="D19" s="1523"/>
      <c r="E19" s="1523">
        <f t="shared" si="0"/>
        <v>0</v>
      </c>
      <c r="F19" s="1523"/>
      <c r="G19" s="1523"/>
      <c r="H19" s="1523">
        <f t="shared" si="1"/>
        <v>0</v>
      </c>
      <c r="I19" s="1523">
        <v>0</v>
      </c>
      <c r="J19" s="1523">
        <v>0</v>
      </c>
      <c r="K19" s="1523">
        <f t="shared" si="2"/>
        <v>0</v>
      </c>
      <c r="L19" s="1523">
        <v>0</v>
      </c>
      <c r="M19" s="1523">
        <v>0</v>
      </c>
      <c r="N19" s="1523">
        <f t="shared" si="3"/>
        <v>0</v>
      </c>
      <c r="O19" s="1524"/>
      <c r="P19" s="1524"/>
      <c r="Q19" s="1524"/>
      <c r="R19" s="1524"/>
      <c r="S19" s="1524"/>
      <c r="T19" s="1524"/>
    </row>
    <row r="20" spans="1:20" ht="21.75" customHeight="1">
      <c r="A20" s="1521">
        <v>14</v>
      </c>
      <c r="B20" s="1522" t="s">
        <v>7093</v>
      </c>
      <c r="C20" s="1523"/>
      <c r="D20" s="1523"/>
      <c r="E20" s="1523">
        <f t="shared" si="0"/>
        <v>0</v>
      </c>
      <c r="F20" s="1523"/>
      <c r="G20" s="1523"/>
      <c r="H20" s="1523">
        <f t="shared" si="1"/>
        <v>0</v>
      </c>
      <c r="I20" s="1523">
        <v>0</v>
      </c>
      <c r="J20" s="1523">
        <v>0</v>
      </c>
      <c r="K20" s="1523">
        <f t="shared" si="2"/>
        <v>0</v>
      </c>
      <c r="L20" s="1523">
        <v>0</v>
      </c>
      <c r="M20" s="1523">
        <v>0</v>
      </c>
      <c r="N20" s="1523">
        <f t="shared" si="3"/>
        <v>0</v>
      </c>
      <c r="O20" s="1524"/>
      <c r="P20" s="1524"/>
      <c r="Q20" s="1524"/>
      <c r="R20" s="1524"/>
      <c r="S20" s="1524"/>
      <c r="T20" s="1524"/>
    </row>
    <row r="21" spans="1:20" ht="21.75" customHeight="1">
      <c r="A21" s="1521">
        <v>15</v>
      </c>
      <c r="B21" s="1475" t="s">
        <v>7094</v>
      </c>
      <c r="C21" s="1523">
        <f>C7+C15</f>
        <v>0</v>
      </c>
      <c r="D21" s="1523">
        <f>D7+D15</f>
        <v>0</v>
      </c>
      <c r="E21" s="1523">
        <f t="shared" si="0"/>
        <v>0</v>
      </c>
      <c r="F21" s="1523">
        <f>F7+F15</f>
        <v>0</v>
      </c>
      <c r="G21" s="1523">
        <f>G7+G15</f>
        <v>0</v>
      </c>
      <c r="H21" s="1523">
        <f t="shared" si="1"/>
        <v>0</v>
      </c>
      <c r="I21" s="1523">
        <f>I7+I15</f>
        <v>0</v>
      </c>
      <c r="J21" s="1523">
        <f>J7+J15</f>
        <v>0</v>
      </c>
      <c r="K21" s="1523">
        <f t="shared" si="2"/>
        <v>0</v>
      </c>
      <c r="L21" s="1523">
        <f>L7+L15</f>
        <v>0</v>
      </c>
      <c r="M21" s="1523">
        <f>M7+M15</f>
        <v>0</v>
      </c>
      <c r="N21" s="1523">
        <f t="shared" si="3"/>
        <v>0</v>
      </c>
      <c r="O21" s="1524"/>
      <c r="P21" s="1524"/>
      <c r="Q21" s="1524"/>
      <c r="R21" s="1524"/>
      <c r="S21" s="1524"/>
      <c r="T21" s="1524"/>
    </row>
    <row r="22" spans="1:20">
      <c r="A22" s="75" t="s">
        <v>7095</v>
      </c>
      <c r="L22" s="1423"/>
      <c r="M22" s="1423"/>
      <c r="N22" s="1423"/>
    </row>
    <row r="23" spans="1:20">
      <c r="A23" s="1501">
        <v>1</v>
      </c>
      <c r="B23" s="65" t="s">
        <v>147</v>
      </c>
    </row>
    <row r="24" spans="1:20">
      <c r="A24" s="1502">
        <v>2</v>
      </c>
      <c r="B24" s="69" t="s">
        <v>1095</v>
      </c>
    </row>
    <row r="26" spans="1:20">
      <c r="C26" s="1501"/>
    </row>
  </sheetData>
  <mergeCells count="8">
    <mergeCell ref="A3:A6"/>
    <mergeCell ref="B3:B6"/>
    <mergeCell ref="C3:H3"/>
    <mergeCell ref="I3:N3"/>
    <mergeCell ref="C4:E4"/>
    <mergeCell ref="F4:H4"/>
    <mergeCell ref="I4:K4"/>
    <mergeCell ref="L4:N4"/>
  </mergeCells>
  <phoneticPr fontId="30" type="noConversion"/>
  <printOptions horizontalCentered="1"/>
  <pageMargins left="0.39370078740157483" right="0.19685039370078741" top="0.39370078740157483" bottom="0.39370078740157483" header="0" footer="0"/>
  <pageSetup paperSize="9" scale="89" orientation="landscape"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pageSetUpPr fitToPage="1"/>
  </sheetPr>
  <dimension ref="A1:X56"/>
  <sheetViews>
    <sheetView zoomScaleNormal="100" workbookViewId="0">
      <pane xSplit="2" ySplit="6" topLeftCell="C7"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10" defaultRowHeight="14.25"/>
  <cols>
    <col min="1" max="1" width="6" style="75" customWidth="1"/>
    <col min="2" max="2" width="11.625" style="65" customWidth="1"/>
    <col min="3" max="4" width="10.25" style="65" bestFit="1" customWidth="1"/>
    <col min="5" max="5" width="8.5" style="65" bestFit="1" customWidth="1"/>
    <col min="6" max="7" width="11.25" style="65" customWidth="1"/>
    <col min="8" max="9" width="10.25" style="65" bestFit="1" customWidth="1"/>
    <col min="10" max="10" width="8.5" style="65" bestFit="1" customWidth="1"/>
    <col min="11" max="12" width="11.25" style="65" customWidth="1"/>
    <col min="13" max="14" width="10.25" style="65" customWidth="1"/>
    <col min="15" max="16" width="11.25" style="65" customWidth="1"/>
    <col min="17" max="18" width="10.25" style="65" customWidth="1"/>
    <col min="19" max="20" width="11.25" style="65" customWidth="1"/>
    <col min="21" max="21" width="19.25" style="65" customWidth="1"/>
    <col min="22" max="22" width="21.25" style="65" customWidth="1"/>
    <col min="23" max="16384" width="10" style="65"/>
  </cols>
  <sheetData>
    <row r="1" spans="1:22">
      <c r="A1" s="215" t="str">
        <f>表03!A1</f>
        <v xml:space="preserve"> 保險股份有限公司    年度(月)報表</v>
      </c>
      <c r="B1" s="64"/>
      <c r="C1" s="64"/>
      <c r="D1" s="64"/>
      <c r="E1" s="64"/>
      <c r="F1" s="64"/>
      <c r="G1" s="64"/>
      <c r="H1" s="64"/>
      <c r="I1" s="64"/>
      <c r="J1" s="64"/>
      <c r="K1" s="64"/>
      <c r="L1" s="64"/>
      <c r="M1" s="64"/>
      <c r="N1" s="64"/>
      <c r="O1" s="64"/>
      <c r="P1" s="64"/>
      <c r="Q1" s="64"/>
      <c r="R1" s="64"/>
      <c r="S1" s="64"/>
      <c r="T1" s="64"/>
      <c r="U1" s="64"/>
    </row>
    <row r="2" spans="1:22">
      <c r="A2" s="1424" t="s">
        <v>326</v>
      </c>
      <c r="B2" s="1478"/>
      <c r="V2" s="1503" t="s">
        <v>311</v>
      </c>
    </row>
    <row r="3" spans="1:22" ht="16.5" customHeight="1">
      <c r="A3" s="2973" t="s">
        <v>183</v>
      </c>
      <c r="B3" s="2973" t="s">
        <v>86</v>
      </c>
      <c r="C3" s="2976" t="s">
        <v>7043</v>
      </c>
      <c r="D3" s="2977"/>
      <c r="E3" s="2977"/>
      <c r="F3" s="2977"/>
      <c r="G3" s="2977"/>
      <c r="H3" s="2977"/>
      <c r="I3" s="2977"/>
      <c r="J3" s="2977"/>
      <c r="K3" s="2977"/>
      <c r="L3" s="2977"/>
      <c r="M3" s="2987" t="s">
        <v>7044</v>
      </c>
      <c r="N3" s="2988"/>
      <c r="O3" s="2988"/>
      <c r="P3" s="2988"/>
      <c r="Q3" s="2988"/>
      <c r="R3" s="2988"/>
      <c r="S3" s="2988"/>
      <c r="T3" s="2988"/>
      <c r="U3" s="2883" t="s">
        <v>327</v>
      </c>
      <c r="V3" s="2984" t="s">
        <v>184</v>
      </c>
    </row>
    <row r="4" spans="1:22" ht="16.5" customHeight="1">
      <c r="A4" s="2974"/>
      <c r="B4" s="2974"/>
      <c r="C4" s="2976" t="s">
        <v>579</v>
      </c>
      <c r="D4" s="2977"/>
      <c r="E4" s="2977"/>
      <c r="F4" s="2977"/>
      <c r="G4" s="2978"/>
      <c r="H4" s="2976" t="s">
        <v>580</v>
      </c>
      <c r="I4" s="2977"/>
      <c r="J4" s="2977"/>
      <c r="K4" s="2977"/>
      <c r="L4" s="2978"/>
      <c r="M4" s="2976" t="s">
        <v>579</v>
      </c>
      <c r="N4" s="2977"/>
      <c r="O4" s="2977"/>
      <c r="P4" s="2978"/>
      <c r="Q4" s="2976" t="s">
        <v>580</v>
      </c>
      <c r="R4" s="2977"/>
      <c r="S4" s="2977"/>
      <c r="T4" s="2978"/>
      <c r="U4" s="2982"/>
      <c r="V4" s="2983"/>
    </row>
    <row r="5" spans="1:22" ht="28.5">
      <c r="A5" s="2974"/>
      <c r="B5" s="2974"/>
      <c r="C5" s="1480" t="s">
        <v>87</v>
      </c>
      <c r="D5" s="1481" t="s">
        <v>315</v>
      </c>
      <c r="E5" s="1481" t="s">
        <v>328</v>
      </c>
      <c r="F5" s="1449" t="s">
        <v>329</v>
      </c>
      <c r="G5" s="1449" t="s">
        <v>330</v>
      </c>
      <c r="H5" s="1480" t="s">
        <v>87</v>
      </c>
      <c r="I5" s="1481" t="s">
        <v>315</v>
      </c>
      <c r="J5" s="1481" t="s">
        <v>328</v>
      </c>
      <c r="K5" s="1449" t="s">
        <v>329</v>
      </c>
      <c r="L5" s="1449" t="s">
        <v>330</v>
      </c>
      <c r="M5" s="1480" t="s">
        <v>87</v>
      </c>
      <c r="N5" s="1481" t="s">
        <v>315</v>
      </c>
      <c r="O5" s="1449" t="s">
        <v>329</v>
      </c>
      <c r="P5" s="1449" t="s">
        <v>330</v>
      </c>
      <c r="Q5" s="1480" t="s">
        <v>87</v>
      </c>
      <c r="R5" s="1481" t="s">
        <v>315</v>
      </c>
      <c r="S5" s="1449" t="s">
        <v>329</v>
      </c>
      <c r="T5" s="1449" t="s">
        <v>330</v>
      </c>
      <c r="U5" s="2983"/>
      <c r="V5" s="2983"/>
    </row>
    <row r="6" spans="1:22" s="1485" customFormat="1" ht="42.75">
      <c r="A6" s="2975"/>
      <c r="B6" s="2975"/>
      <c r="C6" s="1482" t="s">
        <v>306</v>
      </c>
      <c r="D6" s="1482" t="s">
        <v>383</v>
      </c>
      <c r="E6" s="1482" t="s">
        <v>331</v>
      </c>
      <c r="F6" s="1483" t="s">
        <v>318</v>
      </c>
      <c r="G6" s="1483" t="s">
        <v>366</v>
      </c>
      <c r="H6" s="1482" t="s">
        <v>332</v>
      </c>
      <c r="I6" s="1482" t="s">
        <v>320</v>
      </c>
      <c r="J6" s="1482" t="s">
        <v>385</v>
      </c>
      <c r="K6" s="1483" t="s">
        <v>386</v>
      </c>
      <c r="L6" s="1483" t="s">
        <v>220</v>
      </c>
      <c r="M6" s="1482" t="s">
        <v>221</v>
      </c>
      <c r="N6" s="1482" t="s">
        <v>461</v>
      </c>
      <c r="O6" s="1483" t="s">
        <v>333</v>
      </c>
      <c r="P6" s="1483" t="s">
        <v>201</v>
      </c>
      <c r="Q6" s="1482" t="s">
        <v>581</v>
      </c>
      <c r="R6" s="1482" t="s">
        <v>203</v>
      </c>
      <c r="S6" s="1483" t="s">
        <v>204</v>
      </c>
      <c r="T6" s="1483" t="s">
        <v>409</v>
      </c>
      <c r="U6" s="1404" t="s">
        <v>582</v>
      </c>
      <c r="V6" s="1484" t="s">
        <v>207</v>
      </c>
    </row>
    <row r="7" spans="1:22" s="1485" customFormat="1">
      <c r="A7" s="1428">
        <v>1</v>
      </c>
      <c r="B7" s="1504" t="s">
        <v>137</v>
      </c>
      <c r="C7" s="1505">
        <f>SUM(C8:C37)</f>
        <v>0</v>
      </c>
      <c r="D7" s="1505">
        <f>SUM(D8:D37)</f>
        <v>0</v>
      </c>
      <c r="E7" s="1506"/>
      <c r="F7" s="1505">
        <f t="shared" ref="F7:P7" si="0">SUM(F8:F37)</f>
        <v>0</v>
      </c>
      <c r="G7" s="1505">
        <f t="shared" si="0"/>
        <v>0</v>
      </c>
      <c r="H7" s="1505">
        <f>SUM(H8:H37)</f>
        <v>0</v>
      </c>
      <c r="I7" s="1505">
        <f>SUM(I8:I37)</f>
        <v>0</v>
      </c>
      <c r="J7" s="1506"/>
      <c r="K7" s="1505">
        <f>SUM(K8:K37)</f>
        <v>0</v>
      </c>
      <c r="L7" s="1505">
        <f>SUM(L8:L37)</f>
        <v>0</v>
      </c>
      <c r="M7" s="1505">
        <f t="shared" si="0"/>
        <v>0</v>
      </c>
      <c r="N7" s="1505">
        <f t="shared" si="0"/>
        <v>0</v>
      </c>
      <c r="O7" s="1505">
        <f t="shared" si="0"/>
        <v>0</v>
      </c>
      <c r="P7" s="1505">
        <f t="shared" si="0"/>
        <v>0</v>
      </c>
      <c r="Q7" s="1505">
        <f>SUM(Q8:Q37)</f>
        <v>0</v>
      </c>
      <c r="R7" s="1505">
        <f>SUM(R8:R37)</f>
        <v>0</v>
      </c>
      <c r="S7" s="1505">
        <f>SUM(S8:S37)</f>
        <v>0</v>
      </c>
      <c r="T7" s="1505">
        <f>SUM(T8:T37)</f>
        <v>0</v>
      </c>
      <c r="U7" s="1505">
        <f>SUM(U8:U37)</f>
        <v>0</v>
      </c>
      <c r="V7" s="1507"/>
    </row>
    <row r="8" spans="1:22">
      <c r="A8" s="1428">
        <f>A7+1</f>
        <v>2</v>
      </c>
      <c r="B8" s="1504" t="s">
        <v>410</v>
      </c>
      <c r="C8" s="1508"/>
      <c r="D8" s="1508"/>
      <c r="E8" s="1506"/>
      <c r="F8" s="1508"/>
      <c r="G8" s="1508"/>
      <c r="H8" s="1508"/>
      <c r="I8" s="1508"/>
      <c r="J8" s="1506"/>
      <c r="K8" s="1508"/>
      <c r="L8" s="1508"/>
      <c r="M8" s="1508"/>
      <c r="N8" s="1508"/>
      <c r="O8" s="1508"/>
      <c r="P8" s="1508"/>
      <c r="Q8" s="1508"/>
      <c r="R8" s="1508"/>
      <c r="S8" s="1508"/>
      <c r="T8" s="1508"/>
      <c r="U8" s="1508">
        <f t="shared" ref="U8:U37" si="1">C8-D8-F8+G8+H8-I8-K8+L8</f>
        <v>0</v>
      </c>
      <c r="V8" s="1509"/>
    </row>
    <row r="9" spans="1:22">
      <c r="A9" s="1428">
        <f t="shared" ref="A9:A47" si="2">A8+1</f>
        <v>3</v>
      </c>
      <c r="B9" s="1510" t="s">
        <v>411</v>
      </c>
      <c r="C9" s="1508"/>
      <c r="D9" s="1508"/>
      <c r="E9" s="1506"/>
      <c r="F9" s="1508"/>
      <c r="G9" s="1508"/>
      <c r="H9" s="1508"/>
      <c r="I9" s="1508"/>
      <c r="J9" s="1506"/>
      <c r="K9" s="1508"/>
      <c r="L9" s="1508"/>
      <c r="M9" s="1508"/>
      <c r="N9" s="1508"/>
      <c r="O9" s="1508"/>
      <c r="P9" s="1508"/>
      <c r="Q9" s="1508"/>
      <c r="R9" s="1508"/>
      <c r="S9" s="1508"/>
      <c r="T9" s="1508"/>
      <c r="U9" s="1508">
        <f t="shared" si="1"/>
        <v>0</v>
      </c>
      <c r="V9" s="1509"/>
    </row>
    <row r="10" spans="1:22">
      <c r="A10" s="1428">
        <f t="shared" si="2"/>
        <v>4</v>
      </c>
      <c r="B10" s="1510" t="s">
        <v>412</v>
      </c>
      <c r="C10" s="1508"/>
      <c r="D10" s="1508"/>
      <c r="E10" s="1506"/>
      <c r="F10" s="1508"/>
      <c r="G10" s="1508"/>
      <c r="H10" s="1508"/>
      <c r="I10" s="1508"/>
      <c r="J10" s="1506"/>
      <c r="K10" s="1508"/>
      <c r="L10" s="1508"/>
      <c r="M10" s="1508"/>
      <c r="N10" s="1508"/>
      <c r="O10" s="1508"/>
      <c r="P10" s="1508"/>
      <c r="Q10" s="1508"/>
      <c r="R10" s="1508"/>
      <c r="S10" s="1508"/>
      <c r="T10" s="1508"/>
      <c r="U10" s="1508">
        <f t="shared" si="1"/>
        <v>0</v>
      </c>
      <c r="V10" s="1509"/>
    </row>
    <row r="11" spans="1:22">
      <c r="A11" s="1428">
        <f t="shared" si="2"/>
        <v>5</v>
      </c>
      <c r="B11" s="1510" t="s">
        <v>413</v>
      </c>
      <c r="C11" s="1508"/>
      <c r="D11" s="1508"/>
      <c r="E11" s="1506"/>
      <c r="F11" s="1508"/>
      <c r="G11" s="1508"/>
      <c r="H11" s="1508"/>
      <c r="I11" s="1508"/>
      <c r="J11" s="1506"/>
      <c r="K11" s="1508"/>
      <c r="L11" s="1508"/>
      <c r="M11" s="1508"/>
      <c r="N11" s="1508"/>
      <c r="O11" s="1508"/>
      <c r="P11" s="1508"/>
      <c r="Q11" s="1508"/>
      <c r="R11" s="1508"/>
      <c r="S11" s="1508"/>
      <c r="T11" s="1508"/>
      <c r="U11" s="1508">
        <f t="shared" si="1"/>
        <v>0</v>
      </c>
      <c r="V11" s="1509"/>
    </row>
    <row r="12" spans="1:22">
      <c r="A12" s="1428">
        <f t="shared" si="2"/>
        <v>6</v>
      </c>
      <c r="B12" s="1510" t="s">
        <v>414</v>
      </c>
      <c r="C12" s="1508"/>
      <c r="D12" s="1508"/>
      <c r="E12" s="1511"/>
      <c r="F12" s="1508"/>
      <c r="G12" s="1508"/>
      <c r="H12" s="1508"/>
      <c r="I12" s="1508"/>
      <c r="J12" s="1511"/>
      <c r="K12" s="1508"/>
      <c r="L12" s="1508"/>
      <c r="M12" s="1508"/>
      <c r="N12" s="1508"/>
      <c r="O12" s="1508"/>
      <c r="P12" s="1508"/>
      <c r="Q12" s="1508"/>
      <c r="R12" s="1508"/>
      <c r="S12" s="1508"/>
      <c r="T12" s="1508"/>
      <c r="U12" s="1508">
        <f t="shared" si="1"/>
        <v>0</v>
      </c>
      <c r="V12" s="1509"/>
    </row>
    <row r="13" spans="1:22">
      <c r="A13" s="1428">
        <f t="shared" si="2"/>
        <v>7</v>
      </c>
      <c r="B13" s="1510" t="s">
        <v>415</v>
      </c>
      <c r="C13" s="1508"/>
      <c r="D13" s="1508"/>
      <c r="E13" s="1511"/>
      <c r="F13" s="1508"/>
      <c r="G13" s="1508"/>
      <c r="H13" s="1508"/>
      <c r="I13" s="1508"/>
      <c r="J13" s="1511"/>
      <c r="K13" s="1508"/>
      <c r="L13" s="1508"/>
      <c r="M13" s="1508"/>
      <c r="N13" s="1508"/>
      <c r="O13" s="1508"/>
      <c r="P13" s="1508"/>
      <c r="Q13" s="1508"/>
      <c r="R13" s="1508"/>
      <c r="S13" s="1508"/>
      <c r="T13" s="1508"/>
      <c r="U13" s="1508">
        <f t="shared" si="1"/>
        <v>0</v>
      </c>
      <c r="V13" s="1509"/>
    </row>
    <row r="14" spans="1:22">
      <c r="A14" s="1428">
        <f t="shared" si="2"/>
        <v>8</v>
      </c>
      <c r="B14" s="1510" t="s">
        <v>416</v>
      </c>
      <c r="C14" s="1508"/>
      <c r="D14" s="1508"/>
      <c r="E14" s="1506"/>
      <c r="F14" s="1508"/>
      <c r="G14" s="1508"/>
      <c r="H14" s="1508"/>
      <c r="I14" s="1508"/>
      <c r="J14" s="1506"/>
      <c r="K14" s="1508"/>
      <c r="L14" s="1508"/>
      <c r="M14" s="1508"/>
      <c r="N14" s="1508"/>
      <c r="O14" s="1508"/>
      <c r="P14" s="1508"/>
      <c r="Q14" s="1508"/>
      <c r="R14" s="1508"/>
      <c r="S14" s="1508"/>
      <c r="T14" s="1508"/>
      <c r="U14" s="1508">
        <f t="shared" si="1"/>
        <v>0</v>
      </c>
      <c r="V14" s="1509"/>
    </row>
    <row r="15" spans="1:22">
      <c r="A15" s="1428">
        <f t="shared" si="2"/>
        <v>9</v>
      </c>
      <c r="B15" s="1510" t="s">
        <v>417</v>
      </c>
      <c r="C15" s="1508"/>
      <c r="D15" s="1508"/>
      <c r="E15" s="1506"/>
      <c r="F15" s="1508"/>
      <c r="G15" s="1508"/>
      <c r="H15" s="1508"/>
      <c r="I15" s="1508"/>
      <c r="J15" s="1506"/>
      <c r="K15" s="1508"/>
      <c r="L15" s="1508"/>
      <c r="M15" s="1508"/>
      <c r="N15" s="1508"/>
      <c r="O15" s="1508"/>
      <c r="P15" s="1508"/>
      <c r="Q15" s="1508"/>
      <c r="R15" s="1508"/>
      <c r="S15" s="1508"/>
      <c r="T15" s="1508"/>
      <c r="U15" s="1508">
        <f t="shared" si="1"/>
        <v>0</v>
      </c>
      <c r="V15" s="1509"/>
    </row>
    <row r="16" spans="1:22">
      <c r="A16" s="1428">
        <f t="shared" si="2"/>
        <v>10</v>
      </c>
      <c r="B16" s="1510" t="s">
        <v>418</v>
      </c>
      <c r="C16" s="1508"/>
      <c r="D16" s="1508"/>
      <c r="E16" s="1506"/>
      <c r="F16" s="1508"/>
      <c r="G16" s="1508"/>
      <c r="H16" s="1508"/>
      <c r="I16" s="1508"/>
      <c r="J16" s="1506"/>
      <c r="K16" s="1508"/>
      <c r="L16" s="1508"/>
      <c r="M16" s="1508"/>
      <c r="N16" s="1508"/>
      <c r="O16" s="1508"/>
      <c r="P16" s="1508"/>
      <c r="Q16" s="1508"/>
      <c r="R16" s="1508"/>
      <c r="S16" s="1508"/>
      <c r="T16" s="1508"/>
      <c r="U16" s="1508">
        <f t="shared" si="1"/>
        <v>0</v>
      </c>
      <c r="V16" s="1509"/>
    </row>
    <row r="17" spans="1:22">
      <c r="A17" s="1428">
        <f t="shared" si="2"/>
        <v>11</v>
      </c>
      <c r="B17" s="1510" t="s">
        <v>419</v>
      </c>
      <c r="C17" s="1508"/>
      <c r="D17" s="1508"/>
      <c r="E17" s="1506"/>
      <c r="F17" s="1508"/>
      <c r="G17" s="1508"/>
      <c r="H17" s="1508"/>
      <c r="I17" s="1508"/>
      <c r="J17" s="1506"/>
      <c r="K17" s="1508"/>
      <c r="L17" s="1508"/>
      <c r="M17" s="1508"/>
      <c r="N17" s="1508"/>
      <c r="O17" s="1508"/>
      <c r="P17" s="1508"/>
      <c r="Q17" s="1508"/>
      <c r="R17" s="1508"/>
      <c r="S17" s="1508"/>
      <c r="T17" s="1508"/>
      <c r="U17" s="1508">
        <f t="shared" si="1"/>
        <v>0</v>
      </c>
      <c r="V17" s="1509"/>
    </row>
    <row r="18" spans="1:22">
      <c r="A18" s="1428">
        <f t="shared" si="2"/>
        <v>12</v>
      </c>
      <c r="B18" s="1510" t="s">
        <v>420</v>
      </c>
      <c r="C18" s="1508"/>
      <c r="D18" s="1508"/>
      <c r="E18" s="1506"/>
      <c r="F18" s="1508"/>
      <c r="G18" s="1508"/>
      <c r="H18" s="1508"/>
      <c r="I18" s="1508"/>
      <c r="J18" s="1506"/>
      <c r="K18" s="1508"/>
      <c r="L18" s="1508"/>
      <c r="M18" s="1508"/>
      <c r="N18" s="1508"/>
      <c r="O18" s="1508"/>
      <c r="P18" s="1508"/>
      <c r="Q18" s="1508"/>
      <c r="R18" s="1508"/>
      <c r="S18" s="1508"/>
      <c r="T18" s="1508"/>
      <c r="U18" s="1508">
        <f t="shared" si="1"/>
        <v>0</v>
      </c>
      <c r="V18" s="1509"/>
    </row>
    <row r="19" spans="1:22">
      <c r="A19" s="1428">
        <f t="shared" si="2"/>
        <v>13</v>
      </c>
      <c r="B19" s="1510" t="s">
        <v>421</v>
      </c>
      <c r="C19" s="1508"/>
      <c r="D19" s="1508"/>
      <c r="E19" s="1506"/>
      <c r="F19" s="1508"/>
      <c r="G19" s="1508"/>
      <c r="H19" s="1508"/>
      <c r="I19" s="1508"/>
      <c r="J19" s="1506"/>
      <c r="K19" s="1508"/>
      <c r="L19" s="1508"/>
      <c r="M19" s="1508"/>
      <c r="N19" s="1508"/>
      <c r="O19" s="1508"/>
      <c r="P19" s="1508"/>
      <c r="Q19" s="1508"/>
      <c r="R19" s="1508"/>
      <c r="S19" s="1508"/>
      <c r="T19" s="1508"/>
      <c r="U19" s="1508">
        <f t="shared" si="1"/>
        <v>0</v>
      </c>
      <c r="V19" s="1509"/>
    </row>
    <row r="20" spans="1:22">
      <c r="A20" s="1428">
        <f t="shared" si="2"/>
        <v>14</v>
      </c>
      <c r="B20" s="1510" t="s">
        <v>422</v>
      </c>
      <c r="C20" s="1508"/>
      <c r="D20" s="1508"/>
      <c r="E20" s="1506"/>
      <c r="F20" s="1508"/>
      <c r="G20" s="1508"/>
      <c r="H20" s="1508"/>
      <c r="I20" s="1508"/>
      <c r="J20" s="1506"/>
      <c r="K20" s="1508"/>
      <c r="L20" s="1508"/>
      <c r="M20" s="1508"/>
      <c r="N20" s="1508"/>
      <c r="O20" s="1508"/>
      <c r="P20" s="1508"/>
      <c r="Q20" s="1508"/>
      <c r="R20" s="1508"/>
      <c r="S20" s="1508"/>
      <c r="T20" s="1508"/>
      <c r="U20" s="1508">
        <f t="shared" si="1"/>
        <v>0</v>
      </c>
      <c r="V20" s="1509"/>
    </row>
    <row r="21" spans="1:22">
      <c r="A21" s="1428">
        <f t="shared" si="2"/>
        <v>15</v>
      </c>
      <c r="B21" s="1510" t="s">
        <v>423</v>
      </c>
      <c r="C21" s="1508"/>
      <c r="D21" s="1508"/>
      <c r="E21" s="1506"/>
      <c r="F21" s="1508"/>
      <c r="G21" s="1508"/>
      <c r="H21" s="1508"/>
      <c r="I21" s="1508"/>
      <c r="J21" s="1506"/>
      <c r="K21" s="1508"/>
      <c r="L21" s="1508"/>
      <c r="M21" s="1508"/>
      <c r="N21" s="1508"/>
      <c r="O21" s="1508"/>
      <c r="P21" s="1508"/>
      <c r="Q21" s="1508"/>
      <c r="R21" s="1508"/>
      <c r="S21" s="1508"/>
      <c r="T21" s="1508"/>
      <c r="U21" s="1508">
        <f t="shared" si="1"/>
        <v>0</v>
      </c>
      <c r="V21" s="1509"/>
    </row>
    <row r="22" spans="1:22">
      <c r="A22" s="1428">
        <f t="shared" si="2"/>
        <v>16</v>
      </c>
      <c r="B22" s="1510" t="s">
        <v>424</v>
      </c>
      <c r="C22" s="1508"/>
      <c r="D22" s="1508"/>
      <c r="E22" s="1506"/>
      <c r="F22" s="1508"/>
      <c r="G22" s="1508"/>
      <c r="H22" s="1508"/>
      <c r="I22" s="1508"/>
      <c r="J22" s="1506"/>
      <c r="K22" s="1508"/>
      <c r="L22" s="1508"/>
      <c r="M22" s="1508"/>
      <c r="N22" s="1508"/>
      <c r="O22" s="1508"/>
      <c r="P22" s="1508"/>
      <c r="Q22" s="1508"/>
      <c r="R22" s="1508"/>
      <c r="S22" s="1508"/>
      <c r="T22" s="1508"/>
      <c r="U22" s="1508">
        <f t="shared" si="1"/>
        <v>0</v>
      </c>
      <c r="V22" s="1509"/>
    </row>
    <row r="23" spans="1:22">
      <c r="A23" s="1428">
        <f t="shared" si="2"/>
        <v>17</v>
      </c>
      <c r="B23" s="1510" t="s">
        <v>425</v>
      </c>
      <c r="C23" s="1508"/>
      <c r="D23" s="1508"/>
      <c r="E23" s="1506"/>
      <c r="F23" s="1508"/>
      <c r="G23" s="1508"/>
      <c r="H23" s="1508"/>
      <c r="I23" s="1508"/>
      <c r="J23" s="1506"/>
      <c r="K23" s="1508"/>
      <c r="L23" s="1508"/>
      <c r="M23" s="1508"/>
      <c r="N23" s="1508"/>
      <c r="O23" s="1508"/>
      <c r="P23" s="1508"/>
      <c r="Q23" s="1508"/>
      <c r="R23" s="1508"/>
      <c r="S23" s="1508"/>
      <c r="T23" s="1508"/>
      <c r="U23" s="1508">
        <f t="shared" si="1"/>
        <v>0</v>
      </c>
      <c r="V23" s="1509"/>
    </row>
    <row r="24" spans="1:22">
      <c r="A24" s="1428">
        <f t="shared" si="2"/>
        <v>18</v>
      </c>
      <c r="B24" s="1510" t="s">
        <v>426</v>
      </c>
      <c r="C24" s="1508"/>
      <c r="D24" s="1508"/>
      <c r="E24" s="1506"/>
      <c r="F24" s="1508"/>
      <c r="G24" s="1508"/>
      <c r="H24" s="1508"/>
      <c r="I24" s="1508"/>
      <c r="J24" s="1506"/>
      <c r="K24" s="1508"/>
      <c r="L24" s="1508"/>
      <c r="M24" s="1508"/>
      <c r="N24" s="1508"/>
      <c r="O24" s="1508"/>
      <c r="P24" s="1508"/>
      <c r="Q24" s="1508"/>
      <c r="R24" s="1508"/>
      <c r="S24" s="1508"/>
      <c r="T24" s="1508"/>
      <c r="U24" s="1508">
        <f t="shared" si="1"/>
        <v>0</v>
      </c>
      <c r="V24" s="1509"/>
    </row>
    <row r="25" spans="1:22">
      <c r="A25" s="1428">
        <f t="shared" si="2"/>
        <v>19</v>
      </c>
      <c r="B25" s="1510" t="s">
        <v>427</v>
      </c>
      <c r="C25" s="1508"/>
      <c r="D25" s="1508"/>
      <c r="E25" s="1506"/>
      <c r="F25" s="1508"/>
      <c r="G25" s="1508"/>
      <c r="H25" s="1508"/>
      <c r="I25" s="1508"/>
      <c r="J25" s="1506"/>
      <c r="K25" s="1508"/>
      <c r="L25" s="1508"/>
      <c r="M25" s="1508"/>
      <c r="N25" s="1508"/>
      <c r="O25" s="1508"/>
      <c r="P25" s="1508"/>
      <c r="Q25" s="1508"/>
      <c r="R25" s="1508"/>
      <c r="S25" s="1508"/>
      <c r="T25" s="1508"/>
      <c r="U25" s="1508">
        <f t="shared" si="1"/>
        <v>0</v>
      </c>
      <c r="V25" s="1509"/>
    </row>
    <row r="26" spans="1:22">
      <c r="A26" s="1428">
        <f t="shared" si="2"/>
        <v>20</v>
      </c>
      <c r="B26" s="1510" t="s">
        <v>428</v>
      </c>
      <c r="C26" s="1508"/>
      <c r="D26" s="1508"/>
      <c r="E26" s="1506"/>
      <c r="F26" s="1508"/>
      <c r="G26" s="1508"/>
      <c r="H26" s="1508"/>
      <c r="I26" s="1508"/>
      <c r="J26" s="1506"/>
      <c r="K26" s="1508"/>
      <c r="L26" s="1508"/>
      <c r="M26" s="1508"/>
      <c r="N26" s="1508"/>
      <c r="O26" s="1508"/>
      <c r="P26" s="1508"/>
      <c r="Q26" s="1508"/>
      <c r="R26" s="1508"/>
      <c r="S26" s="1508"/>
      <c r="T26" s="1508"/>
      <c r="U26" s="1508">
        <f t="shared" si="1"/>
        <v>0</v>
      </c>
      <c r="V26" s="1509"/>
    </row>
    <row r="27" spans="1:22">
      <c r="A27" s="1428">
        <f t="shared" si="2"/>
        <v>21</v>
      </c>
      <c r="B27" s="1510" t="s">
        <v>429</v>
      </c>
      <c r="C27" s="1508"/>
      <c r="D27" s="1508"/>
      <c r="E27" s="1506"/>
      <c r="F27" s="1508"/>
      <c r="G27" s="1508"/>
      <c r="H27" s="1508"/>
      <c r="I27" s="1508"/>
      <c r="J27" s="1506"/>
      <c r="K27" s="1508"/>
      <c r="L27" s="1508"/>
      <c r="M27" s="1508"/>
      <c r="N27" s="1508"/>
      <c r="O27" s="1508"/>
      <c r="P27" s="1508"/>
      <c r="Q27" s="1508"/>
      <c r="R27" s="1508"/>
      <c r="S27" s="1508"/>
      <c r="T27" s="1508"/>
      <c r="U27" s="1508">
        <f t="shared" si="1"/>
        <v>0</v>
      </c>
      <c r="V27" s="1509"/>
    </row>
    <row r="28" spans="1:22" ht="16.5" customHeight="1">
      <c r="A28" s="1428">
        <f t="shared" si="2"/>
        <v>22</v>
      </c>
      <c r="B28" s="1510" t="s">
        <v>430</v>
      </c>
      <c r="C28" s="1508"/>
      <c r="D28" s="1508"/>
      <c r="E28" s="1506"/>
      <c r="F28" s="1508"/>
      <c r="G28" s="1508"/>
      <c r="H28" s="1508"/>
      <c r="I28" s="1508"/>
      <c r="J28" s="1506"/>
      <c r="K28" s="1508"/>
      <c r="L28" s="1508"/>
      <c r="M28" s="1508"/>
      <c r="N28" s="1508"/>
      <c r="O28" s="1508"/>
      <c r="P28" s="1508"/>
      <c r="Q28" s="1508"/>
      <c r="R28" s="1508"/>
      <c r="S28" s="1508"/>
      <c r="T28" s="1508"/>
      <c r="U28" s="1508">
        <f t="shared" si="1"/>
        <v>0</v>
      </c>
      <c r="V28" s="1509"/>
    </row>
    <row r="29" spans="1:22">
      <c r="A29" s="1428">
        <f t="shared" si="2"/>
        <v>23</v>
      </c>
      <c r="B29" s="1510" t="s">
        <v>431</v>
      </c>
      <c r="C29" s="1508"/>
      <c r="D29" s="1508"/>
      <c r="E29" s="1506"/>
      <c r="F29" s="1508"/>
      <c r="G29" s="1508"/>
      <c r="H29" s="1508"/>
      <c r="I29" s="1508"/>
      <c r="J29" s="1506"/>
      <c r="K29" s="1508"/>
      <c r="L29" s="1508"/>
      <c r="M29" s="1508"/>
      <c r="N29" s="1508"/>
      <c r="O29" s="1508"/>
      <c r="P29" s="1508"/>
      <c r="Q29" s="1508"/>
      <c r="R29" s="1508"/>
      <c r="S29" s="1508"/>
      <c r="T29" s="1508"/>
      <c r="U29" s="1508">
        <f t="shared" si="1"/>
        <v>0</v>
      </c>
      <c r="V29" s="1509"/>
    </row>
    <row r="30" spans="1:22">
      <c r="A30" s="1428">
        <f t="shared" si="2"/>
        <v>24</v>
      </c>
      <c r="B30" s="1510" t="s">
        <v>432</v>
      </c>
      <c r="C30" s="1508"/>
      <c r="D30" s="1508"/>
      <c r="E30" s="1506"/>
      <c r="F30" s="1508"/>
      <c r="G30" s="1508"/>
      <c r="H30" s="1508"/>
      <c r="I30" s="1508"/>
      <c r="J30" s="1506"/>
      <c r="K30" s="1508"/>
      <c r="L30" s="1508"/>
      <c r="M30" s="1508"/>
      <c r="N30" s="1508"/>
      <c r="O30" s="1508"/>
      <c r="P30" s="1508"/>
      <c r="Q30" s="1508"/>
      <c r="R30" s="1508"/>
      <c r="S30" s="1508"/>
      <c r="T30" s="1508"/>
      <c r="U30" s="1508">
        <f t="shared" si="1"/>
        <v>0</v>
      </c>
      <c r="V30" s="1509"/>
    </row>
    <row r="31" spans="1:22">
      <c r="A31" s="1428">
        <f t="shared" si="2"/>
        <v>25</v>
      </c>
      <c r="B31" s="1510" t="s">
        <v>433</v>
      </c>
      <c r="C31" s="1508"/>
      <c r="D31" s="1508"/>
      <c r="E31" s="1506"/>
      <c r="F31" s="1508"/>
      <c r="G31" s="1508"/>
      <c r="H31" s="1508"/>
      <c r="I31" s="1508"/>
      <c r="J31" s="1506"/>
      <c r="K31" s="1508"/>
      <c r="L31" s="1508"/>
      <c r="M31" s="1508"/>
      <c r="N31" s="1508"/>
      <c r="O31" s="1508"/>
      <c r="P31" s="1508"/>
      <c r="Q31" s="1508"/>
      <c r="R31" s="1508"/>
      <c r="S31" s="1508"/>
      <c r="T31" s="1508"/>
      <c r="U31" s="1508">
        <f t="shared" si="1"/>
        <v>0</v>
      </c>
      <c r="V31" s="1509"/>
    </row>
    <row r="32" spans="1:22">
      <c r="A32" s="1428">
        <f t="shared" si="2"/>
        <v>26</v>
      </c>
      <c r="B32" s="1512" t="s">
        <v>434</v>
      </c>
      <c r="C32" s="1508"/>
      <c r="D32" s="1508"/>
      <c r="E32" s="1506"/>
      <c r="F32" s="1508"/>
      <c r="G32" s="1508"/>
      <c r="H32" s="1508"/>
      <c r="I32" s="1508"/>
      <c r="J32" s="1506"/>
      <c r="K32" s="1508"/>
      <c r="L32" s="1508"/>
      <c r="M32" s="1508"/>
      <c r="N32" s="1508"/>
      <c r="O32" s="1508"/>
      <c r="P32" s="1508"/>
      <c r="Q32" s="1508"/>
      <c r="R32" s="1508"/>
      <c r="S32" s="1508"/>
      <c r="T32" s="1508"/>
      <c r="U32" s="1508">
        <f t="shared" si="1"/>
        <v>0</v>
      </c>
      <c r="V32" s="1509"/>
    </row>
    <row r="33" spans="1:22">
      <c r="A33" s="1428">
        <f t="shared" si="2"/>
        <v>27</v>
      </c>
      <c r="B33" s="1510" t="s">
        <v>435</v>
      </c>
      <c r="C33" s="1508"/>
      <c r="D33" s="1508"/>
      <c r="E33" s="1506"/>
      <c r="F33" s="1508"/>
      <c r="G33" s="1508"/>
      <c r="H33" s="1508"/>
      <c r="I33" s="1508"/>
      <c r="J33" s="1506"/>
      <c r="K33" s="1508"/>
      <c r="L33" s="1508"/>
      <c r="M33" s="1508"/>
      <c r="N33" s="1508"/>
      <c r="O33" s="1508"/>
      <c r="P33" s="1508"/>
      <c r="Q33" s="1508"/>
      <c r="R33" s="1508"/>
      <c r="S33" s="1508"/>
      <c r="T33" s="1508"/>
      <c r="U33" s="1508">
        <f t="shared" si="1"/>
        <v>0</v>
      </c>
      <c r="V33" s="1509"/>
    </row>
    <row r="34" spans="1:22">
      <c r="A34" s="1428">
        <f t="shared" si="2"/>
        <v>28</v>
      </c>
      <c r="B34" s="1510" t="s">
        <v>436</v>
      </c>
      <c r="C34" s="1508"/>
      <c r="D34" s="1508"/>
      <c r="E34" s="1506"/>
      <c r="F34" s="1508"/>
      <c r="G34" s="1508"/>
      <c r="H34" s="1508"/>
      <c r="I34" s="1508"/>
      <c r="J34" s="1506"/>
      <c r="K34" s="1508"/>
      <c r="L34" s="1508"/>
      <c r="M34" s="1508"/>
      <c r="N34" s="1508"/>
      <c r="O34" s="1508"/>
      <c r="P34" s="1508"/>
      <c r="Q34" s="1508"/>
      <c r="R34" s="1508"/>
      <c r="S34" s="1508"/>
      <c r="T34" s="1508"/>
      <c r="U34" s="1508">
        <f t="shared" si="1"/>
        <v>0</v>
      </c>
      <c r="V34" s="1509"/>
    </row>
    <row r="35" spans="1:22">
      <c r="A35" s="1428">
        <f t="shared" si="2"/>
        <v>29</v>
      </c>
      <c r="B35" s="1510" t="s">
        <v>437</v>
      </c>
      <c r="C35" s="1508"/>
      <c r="D35" s="1508"/>
      <c r="E35" s="1506"/>
      <c r="F35" s="1508"/>
      <c r="G35" s="1508"/>
      <c r="H35" s="1508"/>
      <c r="I35" s="1508"/>
      <c r="J35" s="1506"/>
      <c r="K35" s="1508"/>
      <c r="L35" s="1508"/>
      <c r="M35" s="1508"/>
      <c r="N35" s="1508"/>
      <c r="O35" s="1508"/>
      <c r="P35" s="1508"/>
      <c r="Q35" s="1508"/>
      <c r="R35" s="1508"/>
      <c r="S35" s="1508"/>
      <c r="T35" s="1508"/>
      <c r="U35" s="1508">
        <f t="shared" si="1"/>
        <v>0</v>
      </c>
      <c r="V35" s="1509"/>
    </row>
    <row r="36" spans="1:22">
      <c r="A36" s="1428">
        <f t="shared" si="2"/>
        <v>30</v>
      </c>
      <c r="B36" s="1510" t="s">
        <v>358</v>
      </c>
      <c r="C36" s="1508"/>
      <c r="D36" s="1508"/>
      <c r="E36" s="1506"/>
      <c r="F36" s="1508"/>
      <c r="G36" s="1508"/>
      <c r="H36" s="1508"/>
      <c r="I36" s="1508"/>
      <c r="J36" s="1506"/>
      <c r="K36" s="1508"/>
      <c r="L36" s="1508"/>
      <c r="M36" s="1508"/>
      <c r="N36" s="1508"/>
      <c r="O36" s="1508"/>
      <c r="P36" s="1508"/>
      <c r="Q36" s="1508"/>
      <c r="R36" s="1508"/>
      <c r="S36" s="1508"/>
      <c r="T36" s="1508"/>
      <c r="U36" s="1508">
        <f t="shared" si="1"/>
        <v>0</v>
      </c>
      <c r="V36" s="1509"/>
    </row>
    <row r="37" spans="1:22">
      <c r="A37" s="1428">
        <f t="shared" si="2"/>
        <v>31</v>
      </c>
      <c r="B37" s="1510" t="s">
        <v>194</v>
      </c>
      <c r="C37" s="1508"/>
      <c r="D37" s="1508"/>
      <c r="E37" s="1506"/>
      <c r="F37" s="1508"/>
      <c r="G37" s="1508"/>
      <c r="H37" s="1508"/>
      <c r="I37" s="1508"/>
      <c r="J37" s="1506"/>
      <c r="K37" s="1508"/>
      <c r="L37" s="1508"/>
      <c r="M37" s="1508"/>
      <c r="N37" s="1508"/>
      <c r="O37" s="1508"/>
      <c r="P37" s="1508"/>
      <c r="Q37" s="1508"/>
      <c r="R37" s="1508"/>
      <c r="S37" s="1508"/>
      <c r="T37" s="1508"/>
      <c r="U37" s="1508">
        <f t="shared" si="1"/>
        <v>0</v>
      </c>
      <c r="V37" s="1509"/>
    </row>
    <row r="38" spans="1:22">
      <c r="A38" s="1428">
        <f t="shared" si="2"/>
        <v>32</v>
      </c>
      <c r="B38" s="1513" t="s">
        <v>143</v>
      </c>
      <c r="C38" s="1508">
        <f>SUM(C39:C46)</f>
        <v>0</v>
      </c>
      <c r="D38" s="1508">
        <f>SUM(D39:D46)</f>
        <v>0</v>
      </c>
      <c r="E38" s="1514"/>
      <c r="F38" s="1508">
        <f>SUM(F39:F46)</f>
        <v>0</v>
      </c>
      <c r="G38" s="1508">
        <f>SUM(G39:G46)</f>
        <v>0</v>
      </c>
      <c r="H38" s="1508">
        <f>SUM(H39:H46)</f>
        <v>0</v>
      </c>
      <c r="I38" s="1508">
        <f>SUM(I39:I46)</f>
        <v>0</v>
      </c>
      <c r="J38" s="1514"/>
      <c r="K38" s="1508">
        <f t="shared" ref="K38:U38" si="3">SUM(K39:K46)</f>
        <v>0</v>
      </c>
      <c r="L38" s="1508">
        <f t="shared" si="3"/>
        <v>0</v>
      </c>
      <c r="M38" s="1508">
        <f t="shared" si="3"/>
        <v>0</v>
      </c>
      <c r="N38" s="1508">
        <f t="shared" si="3"/>
        <v>0</v>
      </c>
      <c r="O38" s="1508">
        <f t="shared" si="3"/>
        <v>0</v>
      </c>
      <c r="P38" s="1508">
        <f t="shared" si="3"/>
        <v>0</v>
      </c>
      <c r="Q38" s="1508">
        <f t="shared" si="3"/>
        <v>0</v>
      </c>
      <c r="R38" s="1508">
        <f t="shared" si="3"/>
        <v>0</v>
      </c>
      <c r="S38" s="1508">
        <f t="shared" si="3"/>
        <v>0</v>
      </c>
      <c r="T38" s="1508">
        <f t="shared" si="3"/>
        <v>0</v>
      </c>
      <c r="U38" s="1508">
        <f t="shared" si="3"/>
        <v>0</v>
      </c>
      <c r="V38" s="1509"/>
    </row>
    <row r="39" spans="1:22">
      <c r="A39" s="1428">
        <f t="shared" si="2"/>
        <v>33</v>
      </c>
      <c r="B39" s="1510" t="s">
        <v>438</v>
      </c>
      <c r="C39" s="1508"/>
      <c r="D39" s="1508"/>
      <c r="E39" s="1506"/>
      <c r="F39" s="1508"/>
      <c r="G39" s="1508"/>
      <c r="H39" s="1508"/>
      <c r="I39" s="1508"/>
      <c r="J39" s="1506"/>
      <c r="K39" s="1508"/>
      <c r="L39" s="1508"/>
      <c r="M39" s="1508"/>
      <c r="N39" s="1508"/>
      <c r="O39" s="1508"/>
      <c r="P39" s="1508"/>
      <c r="Q39" s="1508"/>
      <c r="R39" s="1508"/>
      <c r="S39" s="1508"/>
      <c r="T39" s="1508"/>
      <c r="U39" s="1508">
        <f t="shared" ref="U39:U46" si="4">C39-D39-F39+G39+H39-I39-K39+L39</f>
        <v>0</v>
      </c>
      <c r="V39" s="1509"/>
    </row>
    <row r="40" spans="1:22">
      <c r="A40" s="1428">
        <f t="shared" si="2"/>
        <v>34</v>
      </c>
      <c r="B40" s="1510" t="s">
        <v>439</v>
      </c>
      <c r="C40" s="1508"/>
      <c r="D40" s="1508"/>
      <c r="E40" s="1511"/>
      <c r="F40" s="1508"/>
      <c r="G40" s="1508"/>
      <c r="H40" s="1508"/>
      <c r="I40" s="1508"/>
      <c r="J40" s="1511"/>
      <c r="K40" s="1508"/>
      <c r="L40" s="1508"/>
      <c r="M40" s="1508"/>
      <c r="N40" s="1508"/>
      <c r="O40" s="1508"/>
      <c r="P40" s="1508"/>
      <c r="Q40" s="1508"/>
      <c r="R40" s="1508"/>
      <c r="S40" s="1508"/>
      <c r="T40" s="1508"/>
      <c r="U40" s="1508">
        <f t="shared" si="4"/>
        <v>0</v>
      </c>
      <c r="V40" s="1509"/>
    </row>
    <row r="41" spans="1:22">
      <c r="A41" s="1428">
        <f t="shared" si="2"/>
        <v>35</v>
      </c>
      <c r="B41" s="1510" t="s">
        <v>440</v>
      </c>
      <c r="C41" s="1508"/>
      <c r="D41" s="1508"/>
      <c r="E41" s="1506"/>
      <c r="F41" s="1508"/>
      <c r="G41" s="1508"/>
      <c r="H41" s="1508"/>
      <c r="I41" s="1508"/>
      <c r="J41" s="1506"/>
      <c r="K41" s="1508"/>
      <c r="L41" s="1508"/>
      <c r="M41" s="1508"/>
      <c r="N41" s="1508"/>
      <c r="O41" s="1508"/>
      <c r="P41" s="1508"/>
      <c r="Q41" s="1508"/>
      <c r="R41" s="1508"/>
      <c r="S41" s="1508"/>
      <c r="T41" s="1508"/>
      <c r="U41" s="1508">
        <f t="shared" si="4"/>
        <v>0</v>
      </c>
      <c r="V41" s="1509"/>
    </row>
    <row r="42" spans="1:22">
      <c r="A42" s="1428">
        <f t="shared" si="2"/>
        <v>36</v>
      </c>
      <c r="B42" s="1510" t="s">
        <v>441</v>
      </c>
      <c r="C42" s="1508"/>
      <c r="D42" s="1508"/>
      <c r="E42" s="1506"/>
      <c r="F42" s="1508"/>
      <c r="G42" s="1508"/>
      <c r="H42" s="1508"/>
      <c r="I42" s="1508"/>
      <c r="J42" s="1506"/>
      <c r="K42" s="1508"/>
      <c r="L42" s="1508"/>
      <c r="M42" s="1508"/>
      <c r="N42" s="1508"/>
      <c r="O42" s="1508"/>
      <c r="P42" s="1508"/>
      <c r="Q42" s="1508"/>
      <c r="R42" s="1508"/>
      <c r="S42" s="1508"/>
      <c r="T42" s="1508"/>
      <c r="U42" s="1508">
        <f t="shared" si="4"/>
        <v>0</v>
      </c>
      <c r="V42" s="1509"/>
    </row>
    <row r="43" spans="1:22">
      <c r="A43" s="1428">
        <f t="shared" si="2"/>
        <v>37</v>
      </c>
      <c r="B43" s="1510" t="s">
        <v>442</v>
      </c>
      <c r="C43" s="1508"/>
      <c r="D43" s="1508"/>
      <c r="E43" s="1506"/>
      <c r="F43" s="1508"/>
      <c r="G43" s="1508"/>
      <c r="H43" s="1508"/>
      <c r="I43" s="1508"/>
      <c r="J43" s="1506"/>
      <c r="K43" s="1508"/>
      <c r="L43" s="1508"/>
      <c r="M43" s="1508"/>
      <c r="N43" s="1508"/>
      <c r="O43" s="1508"/>
      <c r="P43" s="1508"/>
      <c r="Q43" s="1508"/>
      <c r="R43" s="1508"/>
      <c r="S43" s="1508"/>
      <c r="T43" s="1508"/>
      <c r="U43" s="1508">
        <f t="shared" si="4"/>
        <v>0</v>
      </c>
      <c r="V43" s="1509"/>
    </row>
    <row r="44" spans="1:22">
      <c r="A44" s="1428">
        <f t="shared" si="2"/>
        <v>38</v>
      </c>
      <c r="B44" s="1510" t="s">
        <v>262</v>
      </c>
      <c r="C44" s="1508"/>
      <c r="D44" s="1508"/>
      <c r="E44" s="1506"/>
      <c r="F44" s="1508"/>
      <c r="G44" s="1508"/>
      <c r="H44" s="1508"/>
      <c r="I44" s="1508"/>
      <c r="J44" s="1506"/>
      <c r="K44" s="1508"/>
      <c r="L44" s="1508"/>
      <c r="M44" s="1508"/>
      <c r="N44" s="1508"/>
      <c r="O44" s="1508"/>
      <c r="P44" s="1508"/>
      <c r="Q44" s="1508"/>
      <c r="R44" s="1508"/>
      <c r="S44" s="1508"/>
      <c r="T44" s="1508"/>
      <c r="U44" s="1508">
        <f t="shared" si="4"/>
        <v>0</v>
      </c>
      <c r="V44" s="1509"/>
    </row>
    <row r="45" spans="1:22">
      <c r="A45" s="1428">
        <f t="shared" si="2"/>
        <v>39</v>
      </c>
      <c r="B45" s="1510" t="s">
        <v>263</v>
      </c>
      <c r="C45" s="1508"/>
      <c r="D45" s="1508"/>
      <c r="E45" s="1506"/>
      <c r="F45" s="1508"/>
      <c r="G45" s="1508"/>
      <c r="H45" s="1508"/>
      <c r="I45" s="1508"/>
      <c r="J45" s="1506"/>
      <c r="K45" s="1508"/>
      <c r="L45" s="1508"/>
      <c r="M45" s="1508"/>
      <c r="N45" s="1508"/>
      <c r="O45" s="1508"/>
      <c r="P45" s="1508"/>
      <c r="Q45" s="1508"/>
      <c r="R45" s="1508"/>
      <c r="S45" s="1508"/>
      <c r="T45" s="1508"/>
      <c r="U45" s="1508">
        <f t="shared" si="4"/>
        <v>0</v>
      </c>
      <c r="V45" s="1509"/>
    </row>
    <row r="46" spans="1:22">
      <c r="A46" s="1428">
        <f t="shared" si="2"/>
        <v>40</v>
      </c>
      <c r="B46" s="1510" t="s">
        <v>264</v>
      </c>
      <c r="C46" s="1508"/>
      <c r="D46" s="1508"/>
      <c r="E46" s="1506"/>
      <c r="F46" s="1508"/>
      <c r="G46" s="1508"/>
      <c r="H46" s="1508"/>
      <c r="I46" s="1508"/>
      <c r="J46" s="1506"/>
      <c r="K46" s="1508"/>
      <c r="L46" s="1508"/>
      <c r="M46" s="1508"/>
      <c r="N46" s="1508"/>
      <c r="O46" s="1508"/>
      <c r="P46" s="1508"/>
      <c r="Q46" s="1508"/>
      <c r="R46" s="1508"/>
      <c r="S46" s="1508"/>
      <c r="T46" s="1508"/>
      <c r="U46" s="1508">
        <f t="shared" si="4"/>
        <v>0</v>
      </c>
      <c r="V46" s="1509"/>
    </row>
    <row r="47" spans="1:22">
      <c r="A47" s="1428">
        <f t="shared" si="2"/>
        <v>41</v>
      </c>
      <c r="B47" s="1417" t="s">
        <v>195</v>
      </c>
      <c r="C47" s="1508">
        <f>C38+C7</f>
        <v>0</v>
      </c>
      <c r="D47" s="1508">
        <f>D38+D7</f>
        <v>0</v>
      </c>
      <c r="E47" s="1490"/>
      <c r="F47" s="1508">
        <f>F38+F7</f>
        <v>0</v>
      </c>
      <c r="G47" s="1508">
        <f>G38+G7</f>
        <v>0</v>
      </c>
      <c r="H47" s="1508">
        <f>H38+H7</f>
        <v>0</v>
      </c>
      <c r="I47" s="1508">
        <f>I38+I7</f>
        <v>0</v>
      </c>
      <c r="J47" s="1490"/>
      <c r="K47" s="1508">
        <f t="shared" ref="K47:U47" si="5">K38+K7</f>
        <v>0</v>
      </c>
      <c r="L47" s="1508">
        <f t="shared" si="5"/>
        <v>0</v>
      </c>
      <c r="M47" s="1508">
        <f t="shared" si="5"/>
        <v>0</v>
      </c>
      <c r="N47" s="1508">
        <f t="shared" si="5"/>
        <v>0</v>
      </c>
      <c r="O47" s="1508">
        <f t="shared" si="5"/>
        <v>0</v>
      </c>
      <c r="P47" s="1508">
        <f t="shared" si="5"/>
        <v>0</v>
      </c>
      <c r="Q47" s="1508">
        <f t="shared" si="5"/>
        <v>0</v>
      </c>
      <c r="R47" s="1508">
        <f t="shared" si="5"/>
        <v>0</v>
      </c>
      <c r="S47" s="1508">
        <f t="shared" si="5"/>
        <v>0</v>
      </c>
      <c r="T47" s="1508">
        <f t="shared" si="5"/>
        <v>0</v>
      </c>
      <c r="U47" s="1508">
        <f t="shared" si="5"/>
        <v>0</v>
      </c>
      <c r="V47" s="1509"/>
    </row>
    <row r="48" spans="1:22" s="1517" customFormat="1">
      <c r="A48" s="1515" t="s">
        <v>196</v>
      </c>
      <c r="B48" s="1516"/>
      <c r="C48" s="1496"/>
      <c r="D48" s="1496"/>
      <c r="E48" s="1496"/>
      <c r="F48" s="1496"/>
      <c r="G48" s="1496"/>
      <c r="H48" s="1496"/>
      <c r="I48" s="1496"/>
      <c r="J48" s="1496"/>
      <c r="K48" s="1496"/>
      <c r="L48" s="1496"/>
      <c r="M48" s="1497"/>
      <c r="N48" s="1497"/>
      <c r="O48" s="1497"/>
      <c r="P48" s="1497"/>
      <c r="Q48" s="1497"/>
      <c r="R48" s="1497"/>
      <c r="S48" s="1497"/>
      <c r="T48" s="1497"/>
      <c r="U48" s="1496"/>
    </row>
    <row r="49" spans="1:24" s="1517" customFormat="1">
      <c r="A49" s="1501">
        <v>1</v>
      </c>
      <c r="B49" s="1423" t="s">
        <v>585</v>
      </c>
      <c r="C49" s="1423"/>
      <c r="D49" s="1423"/>
      <c r="E49" s="1423"/>
      <c r="F49" s="1423"/>
      <c r="G49" s="1423"/>
      <c r="H49" s="1423"/>
      <c r="I49" s="1423"/>
      <c r="J49" s="1423"/>
      <c r="K49" s="1423"/>
      <c r="L49" s="1423"/>
      <c r="M49" s="1423"/>
      <c r="N49" s="1423"/>
      <c r="O49" s="1423"/>
      <c r="P49" s="1423"/>
      <c r="Q49" s="1423"/>
      <c r="R49" s="1423"/>
      <c r="S49" s="1423"/>
      <c r="T49" s="1423"/>
      <c r="U49" s="1423"/>
      <c r="V49" s="1500"/>
      <c r="W49" s="1500"/>
      <c r="X49" s="1500"/>
    </row>
    <row r="50" spans="1:24" s="1517" customFormat="1" ht="14.25" customHeight="1">
      <c r="A50" s="1501">
        <v>2</v>
      </c>
      <c r="B50" s="65" t="s">
        <v>334</v>
      </c>
      <c r="C50" s="65"/>
      <c r="D50" s="65"/>
      <c r="E50" s="65"/>
      <c r="F50" s="65"/>
      <c r="G50" s="65"/>
      <c r="H50" s="65"/>
      <c r="I50" s="65"/>
      <c r="J50" s="65"/>
      <c r="K50" s="65"/>
      <c r="L50" s="65"/>
      <c r="M50" s="65"/>
      <c r="N50" s="65"/>
      <c r="O50" s="65"/>
      <c r="P50" s="65"/>
      <c r="Q50" s="65"/>
      <c r="R50" s="65"/>
      <c r="S50" s="65"/>
      <c r="T50" s="65"/>
      <c r="U50" s="65"/>
      <c r="V50" s="1496"/>
      <c r="W50" s="1496"/>
      <c r="X50" s="1496"/>
    </row>
    <row r="51" spans="1:24" s="1517" customFormat="1">
      <c r="A51" s="1501">
        <v>3</v>
      </c>
      <c r="B51" s="2985" t="s">
        <v>1261</v>
      </c>
      <c r="C51" s="2985"/>
      <c r="D51" s="2985"/>
      <c r="E51" s="2985"/>
      <c r="F51" s="2985"/>
      <c r="G51" s="2985"/>
      <c r="H51" s="2985"/>
      <c r="I51" s="2985"/>
      <c r="J51" s="2985"/>
      <c r="K51" s="2985"/>
      <c r="L51" s="2985"/>
      <c r="M51" s="2985"/>
      <c r="N51" s="2985"/>
      <c r="O51" s="2985"/>
      <c r="P51" s="2985"/>
      <c r="Q51" s="1518"/>
      <c r="R51" s="1518"/>
      <c r="S51" s="1518"/>
      <c r="T51" s="1518"/>
      <c r="U51" s="1518"/>
      <c r="V51" s="1496"/>
      <c r="W51" s="1496"/>
      <c r="X51" s="1496"/>
    </row>
    <row r="52" spans="1:24" s="1517" customFormat="1">
      <c r="A52" s="1501">
        <v>4</v>
      </c>
      <c r="B52" s="2986" t="s">
        <v>265</v>
      </c>
      <c r="C52" s="2986"/>
      <c r="D52" s="2986"/>
      <c r="E52" s="2986"/>
      <c r="F52" s="2986"/>
      <c r="G52" s="2986"/>
      <c r="H52" s="2986"/>
      <c r="I52" s="2986"/>
      <c r="J52" s="2986"/>
      <c r="K52" s="2986"/>
      <c r="L52" s="2986"/>
      <c r="M52" s="2986"/>
      <c r="N52" s="1518"/>
      <c r="O52" s="1518"/>
      <c r="P52" s="1518"/>
      <c r="Q52" s="1518"/>
      <c r="R52" s="1518"/>
      <c r="S52" s="1518"/>
      <c r="T52" s="1518"/>
      <c r="U52" s="1518"/>
      <c r="V52" s="1496"/>
      <c r="W52" s="1496"/>
      <c r="X52" s="1496"/>
    </row>
    <row r="53" spans="1:24">
      <c r="A53" s="1501">
        <v>5</v>
      </c>
      <c r="B53" s="65" t="s">
        <v>586</v>
      </c>
      <c r="V53" s="1423"/>
      <c r="W53" s="1423"/>
      <c r="X53" s="1423"/>
    </row>
    <row r="54" spans="1:24">
      <c r="A54" s="1502">
        <v>6</v>
      </c>
      <c r="B54" s="65" t="s">
        <v>147</v>
      </c>
    </row>
    <row r="56" spans="1:24">
      <c r="C56" s="1501"/>
      <c r="D56" s="1501"/>
      <c r="E56" s="1501"/>
      <c r="F56" s="1501"/>
      <c r="H56" s="1501"/>
      <c r="I56" s="1501"/>
      <c r="J56" s="1501"/>
      <c r="K56" s="1501"/>
    </row>
  </sheetData>
  <mergeCells count="12">
    <mergeCell ref="B51:P51"/>
    <mergeCell ref="A3:A6"/>
    <mergeCell ref="B52:M52"/>
    <mergeCell ref="B3:B6"/>
    <mergeCell ref="C3:L3"/>
    <mergeCell ref="M3:T3"/>
    <mergeCell ref="U3:U5"/>
    <mergeCell ref="V3:V5"/>
    <mergeCell ref="C4:G4"/>
    <mergeCell ref="H4:L4"/>
    <mergeCell ref="M4:P4"/>
    <mergeCell ref="Q4:T4"/>
  </mergeCells>
  <phoneticPr fontId="28" type="noConversion"/>
  <printOptions horizontalCentered="1"/>
  <pageMargins left="0.39370078740157483" right="0.39370078740157483" top="0.39370078740157483" bottom="0.39370078740157483" header="0.31496062992125984" footer="0.19685039370078741"/>
  <pageSetup paperSize="9" scale="56" orientation="landscape"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zoomScaleNormal="100" zoomScaleSheetLayoutView="100" workbookViewId="0">
      <selection activeCell="A125" sqref="A1:XFD1048576"/>
    </sheetView>
  </sheetViews>
  <sheetFormatPr defaultColWidth="10" defaultRowHeight="14.25"/>
  <cols>
    <col min="1" max="1" width="5.25" style="75" customWidth="1"/>
    <col min="2" max="2" width="29.375" style="65" customWidth="1"/>
    <col min="3" max="5" width="10.75" style="65" customWidth="1"/>
    <col min="6" max="7" width="12" style="65" customWidth="1"/>
    <col min="8" max="10" width="10.75" style="65" customWidth="1"/>
    <col min="11" max="12" width="12" style="65" customWidth="1"/>
    <col min="13" max="14" width="10.75" style="65" customWidth="1"/>
    <col min="15" max="15" width="12.25" style="65" customWidth="1"/>
    <col min="16" max="16" width="11.875" style="65" customWidth="1"/>
    <col min="17" max="18" width="10.75" style="65" customWidth="1"/>
    <col min="19" max="19" width="12.25" style="65" customWidth="1"/>
    <col min="20" max="20" width="11.875" style="65" customWidth="1"/>
    <col min="21" max="21" width="18.25" style="65" customWidth="1"/>
    <col min="22" max="16384" width="10" style="65"/>
  </cols>
  <sheetData>
    <row r="1" spans="1:22">
      <c r="A1" s="215" t="str">
        <f>表03!A1</f>
        <v xml:space="preserve"> 保險股份有限公司    年度(月)報表</v>
      </c>
      <c r="B1" s="64"/>
      <c r="C1" s="64"/>
      <c r="D1" s="64"/>
      <c r="E1" s="64"/>
      <c r="F1" s="64"/>
      <c r="G1" s="64"/>
      <c r="H1" s="64"/>
      <c r="I1" s="64"/>
      <c r="J1" s="64"/>
      <c r="K1" s="64"/>
      <c r="L1" s="64"/>
      <c r="M1" s="64"/>
      <c r="Q1" s="64"/>
    </row>
    <row r="2" spans="1:22">
      <c r="A2" s="1424" t="s">
        <v>583</v>
      </c>
      <c r="B2" s="1478"/>
      <c r="V2" s="1479" t="s">
        <v>311</v>
      </c>
    </row>
    <row r="3" spans="1:22">
      <c r="A3" s="2973" t="s">
        <v>183</v>
      </c>
      <c r="B3" s="2973" t="s">
        <v>86</v>
      </c>
      <c r="C3" s="2976" t="s">
        <v>198</v>
      </c>
      <c r="D3" s="2977"/>
      <c r="E3" s="2977"/>
      <c r="F3" s="2977"/>
      <c r="G3" s="2977"/>
      <c r="H3" s="2977"/>
      <c r="I3" s="2977"/>
      <c r="J3" s="2977"/>
      <c r="K3" s="2977"/>
      <c r="L3" s="2978"/>
      <c r="M3" s="2976" t="s">
        <v>7044</v>
      </c>
      <c r="N3" s="2977"/>
      <c r="O3" s="2977"/>
      <c r="P3" s="2977"/>
      <c r="Q3" s="2977"/>
      <c r="R3" s="2977"/>
      <c r="S3" s="2977"/>
      <c r="T3" s="2978"/>
      <c r="U3" s="2883" t="s">
        <v>327</v>
      </c>
      <c r="V3" s="2984" t="s">
        <v>184</v>
      </c>
    </row>
    <row r="4" spans="1:22">
      <c r="A4" s="2974"/>
      <c r="B4" s="2974"/>
      <c r="C4" s="2976" t="s">
        <v>579</v>
      </c>
      <c r="D4" s="2977"/>
      <c r="E4" s="2977"/>
      <c r="F4" s="2977"/>
      <c r="G4" s="2978"/>
      <c r="H4" s="2976" t="s">
        <v>580</v>
      </c>
      <c r="I4" s="2977"/>
      <c r="J4" s="2977"/>
      <c r="K4" s="2977"/>
      <c r="L4" s="2978"/>
      <c r="M4" s="2976" t="s">
        <v>579</v>
      </c>
      <c r="N4" s="2977"/>
      <c r="O4" s="2977"/>
      <c r="P4" s="2978"/>
      <c r="Q4" s="2976" t="s">
        <v>580</v>
      </c>
      <c r="R4" s="2977"/>
      <c r="S4" s="2977"/>
      <c r="T4" s="2978"/>
      <c r="U4" s="2982"/>
      <c r="V4" s="2983"/>
    </row>
    <row r="5" spans="1:22" ht="28.5">
      <c r="A5" s="2974"/>
      <c r="B5" s="2974"/>
      <c r="C5" s="1480" t="s">
        <v>87</v>
      </c>
      <c r="D5" s="1481" t="s">
        <v>315</v>
      </c>
      <c r="E5" s="1481" t="s">
        <v>328</v>
      </c>
      <c r="F5" s="1449" t="s">
        <v>329</v>
      </c>
      <c r="G5" s="1449" t="s">
        <v>330</v>
      </c>
      <c r="H5" s="1480" t="s">
        <v>87</v>
      </c>
      <c r="I5" s="1481" t="s">
        <v>315</v>
      </c>
      <c r="J5" s="1481" t="s">
        <v>328</v>
      </c>
      <c r="K5" s="1449" t="s">
        <v>329</v>
      </c>
      <c r="L5" s="1449" t="s">
        <v>330</v>
      </c>
      <c r="M5" s="1480" t="s">
        <v>87</v>
      </c>
      <c r="N5" s="1481" t="s">
        <v>315</v>
      </c>
      <c r="O5" s="1449" t="s">
        <v>329</v>
      </c>
      <c r="P5" s="1449" t="s">
        <v>335</v>
      </c>
      <c r="Q5" s="1480" t="s">
        <v>87</v>
      </c>
      <c r="R5" s="1481" t="s">
        <v>315</v>
      </c>
      <c r="S5" s="1449" t="s">
        <v>329</v>
      </c>
      <c r="T5" s="1449" t="s">
        <v>335</v>
      </c>
      <c r="U5" s="2983"/>
      <c r="V5" s="2983"/>
    </row>
    <row r="6" spans="1:22" s="1485" customFormat="1" ht="42.75">
      <c r="A6" s="2975"/>
      <c r="B6" s="2975"/>
      <c r="C6" s="1482" t="s">
        <v>306</v>
      </c>
      <c r="D6" s="1482" t="s">
        <v>383</v>
      </c>
      <c r="E6" s="1482" t="s">
        <v>331</v>
      </c>
      <c r="F6" s="1483" t="s">
        <v>318</v>
      </c>
      <c r="G6" s="1483" t="s">
        <v>366</v>
      </c>
      <c r="H6" s="1482" t="s">
        <v>332</v>
      </c>
      <c r="I6" s="1482" t="s">
        <v>320</v>
      </c>
      <c r="J6" s="1482" t="s">
        <v>385</v>
      </c>
      <c r="K6" s="1483" t="s">
        <v>386</v>
      </c>
      <c r="L6" s="1483" t="s">
        <v>220</v>
      </c>
      <c r="M6" s="1482" t="s">
        <v>221</v>
      </c>
      <c r="N6" s="1482" t="s">
        <v>461</v>
      </c>
      <c r="O6" s="1483" t="s">
        <v>333</v>
      </c>
      <c r="P6" s="1483" t="s">
        <v>201</v>
      </c>
      <c r="Q6" s="1482" t="s">
        <v>581</v>
      </c>
      <c r="R6" s="1482" t="s">
        <v>203</v>
      </c>
      <c r="S6" s="1483" t="s">
        <v>204</v>
      </c>
      <c r="T6" s="1483" t="s">
        <v>409</v>
      </c>
      <c r="U6" s="1404" t="s">
        <v>582</v>
      </c>
      <c r="V6" s="1484" t="s">
        <v>207</v>
      </c>
    </row>
    <row r="7" spans="1:22" s="1485" customFormat="1" ht="23.25" customHeight="1">
      <c r="A7" s="1409">
        <v>1</v>
      </c>
      <c r="B7" s="1410" t="s">
        <v>137</v>
      </c>
      <c r="C7" s="1486">
        <f>SUM(C8:C14)</f>
        <v>0</v>
      </c>
      <c r="D7" s="1486">
        <f>SUM(D8:D14)</f>
        <v>0</v>
      </c>
      <c r="E7" s="1487"/>
      <c r="F7" s="1486">
        <f>SUM(F8:F14)</f>
        <v>0</v>
      </c>
      <c r="G7" s="1486">
        <f>SUM(G8:G14)</f>
        <v>0</v>
      </c>
      <c r="H7" s="1486">
        <f>SUM(H8:H14)</f>
        <v>0</v>
      </c>
      <c r="I7" s="1486">
        <f>SUM(I8:I14)</f>
        <v>0</v>
      </c>
      <c r="J7" s="1487"/>
      <c r="K7" s="1486">
        <f t="shared" ref="K7:T7" si="0">SUM(K8:K14)</f>
        <v>0</v>
      </c>
      <c r="L7" s="1486">
        <f t="shared" si="0"/>
        <v>0</v>
      </c>
      <c r="M7" s="1486">
        <f t="shared" si="0"/>
        <v>0</v>
      </c>
      <c r="N7" s="1486">
        <f t="shared" si="0"/>
        <v>0</v>
      </c>
      <c r="O7" s="1486">
        <f t="shared" si="0"/>
        <v>0</v>
      </c>
      <c r="P7" s="1486">
        <f t="shared" si="0"/>
        <v>0</v>
      </c>
      <c r="Q7" s="1486">
        <f t="shared" si="0"/>
        <v>0</v>
      </c>
      <c r="R7" s="1486">
        <f t="shared" si="0"/>
        <v>0</v>
      </c>
      <c r="S7" s="1486">
        <f t="shared" si="0"/>
        <v>0</v>
      </c>
      <c r="T7" s="1486">
        <f t="shared" si="0"/>
        <v>0</v>
      </c>
      <c r="U7" s="1488">
        <f t="shared" ref="U7:U21" si="1">C7-D7-F7+G7+H7-I7-K7+L7</f>
        <v>0</v>
      </c>
      <c r="V7" s="1489"/>
    </row>
    <row r="8" spans="1:22" ht="23.25" customHeight="1">
      <c r="A8" s="1409">
        <v>2</v>
      </c>
      <c r="B8" s="1410" t="s">
        <v>388</v>
      </c>
      <c r="C8" s="1488"/>
      <c r="D8" s="1488"/>
      <c r="E8" s="1487" t="s">
        <v>584</v>
      </c>
      <c r="F8" s="1488"/>
      <c r="G8" s="1488"/>
      <c r="H8" s="1488"/>
      <c r="I8" s="1488"/>
      <c r="J8" s="1487" t="s">
        <v>584</v>
      </c>
      <c r="K8" s="1488"/>
      <c r="L8" s="1488"/>
      <c r="M8" s="1488"/>
      <c r="N8" s="1488"/>
      <c r="O8" s="1488"/>
      <c r="P8" s="1488"/>
      <c r="Q8" s="1488"/>
      <c r="R8" s="1488"/>
      <c r="S8" s="1488"/>
      <c r="T8" s="1488"/>
      <c r="U8" s="1488">
        <f t="shared" si="1"/>
        <v>0</v>
      </c>
      <c r="V8" s="1437"/>
    </row>
    <row r="9" spans="1:22" ht="23.25" customHeight="1">
      <c r="A9" s="1409">
        <v>3</v>
      </c>
      <c r="B9" s="1410" t="s">
        <v>389</v>
      </c>
      <c r="C9" s="1488"/>
      <c r="D9" s="1488"/>
      <c r="E9" s="1487" t="s">
        <v>584</v>
      </c>
      <c r="F9" s="1488"/>
      <c r="G9" s="1488"/>
      <c r="H9" s="1488"/>
      <c r="I9" s="1488"/>
      <c r="J9" s="1487" t="s">
        <v>584</v>
      </c>
      <c r="K9" s="1488"/>
      <c r="L9" s="1488"/>
      <c r="M9" s="1488"/>
      <c r="N9" s="1488"/>
      <c r="O9" s="1488"/>
      <c r="P9" s="1488"/>
      <c r="Q9" s="1488"/>
      <c r="R9" s="1488"/>
      <c r="S9" s="1488"/>
      <c r="T9" s="1488"/>
      <c r="U9" s="1488">
        <f t="shared" si="1"/>
        <v>0</v>
      </c>
      <c r="V9" s="1437"/>
    </row>
    <row r="10" spans="1:22" ht="23.25" customHeight="1">
      <c r="A10" s="1409">
        <v>4</v>
      </c>
      <c r="B10" s="1410" t="s">
        <v>1237</v>
      </c>
      <c r="C10" s="1488"/>
      <c r="D10" s="1488"/>
      <c r="E10" s="1487" t="s">
        <v>584</v>
      </c>
      <c r="F10" s="1488"/>
      <c r="G10" s="1488"/>
      <c r="H10" s="1488"/>
      <c r="I10" s="1488"/>
      <c r="J10" s="1487" t="s">
        <v>584</v>
      </c>
      <c r="K10" s="1488"/>
      <c r="L10" s="1488"/>
      <c r="M10" s="1488"/>
      <c r="N10" s="1488"/>
      <c r="O10" s="1488"/>
      <c r="P10" s="1488"/>
      <c r="Q10" s="1488"/>
      <c r="R10" s="1488"/>
      <c r="S10" s="1488"/>
      <c r="T10" s="1488"/>
      <c r="U10" s="1488">
        <f t="shared" si="1"/>
        <v>0</v>
      </c>
      <c r="V10" s="1437"/>
    </row>
    <row r="11" spans="1:22" ht="23.25" customHeight="1">
      <c r="A11" s="1409">
        <v>5</v>
      </c>
      <c r="B11" s="1410" t="s">
        <v>390</v>
      </c>
      <c r="C11" s="1488"/>
      <c r="D11" s="1488"/>
      <c r="E11" s="1490"/>
      <c r="F11" s="1488"/>
      <c r="G11" s="1488"/>
      <c r="H11" s="1488"/>
      <c r="I11" s="1488"/>
      <c r="J11" s="1490"/>
      <c r="K11" s="1488"/>
      <c r="L11" s="1488"/>
      <c r="M11" s="1488"/>
      <c r="N11" s="1488"/>
      <c r="O11" s="1488"/>
      <c r="P11" s="1488"/>
      <c r="Q11" s="1488"/>
      <c r="R11" s="1488"/>
      <c r="S11" s="1488"/>
      <c r="T11" s="1488"/>
      <c r="U11" s="1488">
        <f t="shared" si="1"/>
        <v>0</v>
      </c>
      <c r="V11" s="1437"/>
    </row>
    <row r="12" spans="1:22" ht="23.25" customHeight="1">
      <c r="A12" s="1409">
        <v>6</v>
      </c>
      <c r="B12" s="1410" t="s">
        <v>391</v>
      </c>
      <c r="C12" s="1488"/>
      <c r="D12" s="1488"/>
      <c r="E12" s="1490"/>
      <c r="F12" s="1488"/>
      <c r="G12" s="1488"/>
      <c r="H12" s="1488"/>
      <c r="I12" s="1488"/>
      <c r="J12" s="1490"/>
      <c r="K12" s="1488"/>
      <c r="L12" s="1488"/>
      <c r="M12" s="1488"/>
      <c r="N12" s="1488"/>
      <c r="O12" s="1488"/>
      <c r="P12" s="1488"/>
      <c r="Q12" s="1488"/>
      <c r="R12" s="1488"/>
      <c r="S12" s="1488"/>
      <c r="T12" s="1488"/>
      <c r="U12" s="1488">
        <f t="shared" si="1"/>
        <v>0</v>
      </c>
      <c r="V12" s="1437"/>
    </row>
    <row r="13" spans="1:22" ht="23.25" customHeight="1">
      <c r="A13" s="1409">
        <v>7</v>
      </c>
      <c r="B13" s="1410" t="s">
        <v>1096</v>
      </c>
      <c r="C13" s="1488"/>
      <c r="D13" s="1488"/>
      <c r="E13" s="1491"/>
      <c r="F13" s="1488"/>
      <c r="G13" s="1488"/>
      <c r="H13" s="1488"/>
      <c r="I13" s="1488"/>
      <c r="J13" s="1491"/>
      <c r="K13" s="1488"/>
      <c r="L13" s="1488"/>
      <c r="M13" s="1488"/>
      <c r="N13" s="1488"/>
      <c r="O13" s="1488"/>
      <c r="P13" s="1488"/>
      <c r="Q13" s="1488"/>
      <c r="R13" s="1488"/>
      <c r="S13" s="1488"/>
      <c r="T13" s="1488"/>
      <c r="U13" s="1486">
        <f t="shared" si="1"/>
        <v>0</v>
      </c>
      <c r="V13" s="1437"/>
    </row>
    <row r="14" spans="1:22" ht="23.25" customHeight="1">
      <c r="A14" s="1409">
        <v>8</v>
      </c>
      <c r="B14" s="1410" t="s">
        <v>1097</v>
      </c>
      <c r="C14" s="1488"/>
      <c r="D14" s="1488"/>
      <c r="E14" s="1491"/>
      <c r="F14" s="1488"/>
      <c r="G14" s="1488"/>
      <c r="H14" s="1488"/>
      <c r="I14" s="1488"/>
      <c r="J14" s="1491"/>
      <c r="K14" s="1488"/>
      <c r="L14" s="1488"/>
      <c r="M14" s="1488"/>
      <c r="N14" s="1488"/>
      <c r="O14" s="1488"/>
      <c r="P14" s="1488"/>
      <c r="Q14" s="1488"/>
      <c r="R14" s="1488"/>
      <c r="S14" s="1488"/>
      <c r="T14" s="1488"/>
      <c r="U14" s="1486">
        <f t="shared" si="1"/>
        <v>0</v>
      </c>
      <c r="V14" s="1437"/>
    </row>
    <row r="15" spans="1:22" ht="23.25" customHeight="1">
      <c r="A15" s="1409">
        <v>9</v>
      </c>
      <c r="B15" s="1410" t="s">
        <v>143</v>
      </c>
      <c r="C15" s="1488">
        <f>SUM(C16:C20)</f>
        <v>0</v>
      </c>
      <c r="D15" s="1488">
        <f>SUM(D16:D20)</f>
        <v>0</v>
      </c>
      <c r="E15" s="1487" t="s">
        <v>584</v>
      </c>
      <c r="F15" s="1488">
        <f>SUM(F16:F20)</f>
        <v>0</v>
      </c>
      <c r="G15" s="1488">
        <f>SUM(G16:G20)</f>
        <v>0</v>
      </c>
      <c r="H15" s="1488">
        <f>SUM(H16:H20)</f>
        <v>0</v>
      </c>
      <c r="I15" s="1488">
        <f>SUM(I16:I20)</f>
        <v>0</v>
      </c>
      <c r="J15" s="1487" t="s">
        <v>584</v>
      </c>
      <c r="K15" s="1488">
        <f t="shared" ref="K15:P15" si="2">SUM(K16:K20)</f>
        <v>0</v>
      </c>
      <c r="L15" s="1488">
        <f t="shared" si="2"/>
        <v>0</v>
      </c>
      <c r="M15" s="1488">
        <f t="shared" si="2"/>
        <v>0</v>
      </c>
      <c r="N15" s="1488">
        <f t="shared" si="2"/>
        <v>0</v>
      </c>
      <c r="O15" s="1488">
        <f t="shared" si="2"/>
        <v>0</v>
      </c>
      <c r="P15" s="1488">
        <f t="shared" si="2"/>
        <v>0</v>
      </c>
      <c r="Q15" s="1488">
        <f>SUM(Q16:Q20)</f>
        <v>0</v>
      </c>
      <c r="R15" s="1488">
        <f>SUM(R16:R20)</f>
        <v>0</v>
      </c>
      <c r="S15" s="1488">
        <f>SUM(S16:S20)</f>
        <v>0</v>
      </c>
      <c r="T15" s="1488">
        <f>SUM(T16:T20)</f>
        <v>0</v>
      </c>
      <c r="U15" s="1488">
        <f t="shared" si="1"/>
        <v>0</v>
      </c>
      <c r="V15" s="1437"/>
    </row>
    <row r="16" spans="1:22" ht="23.25" customHeight="1">
      <c r="A16" s="1409">
        <v>10</v>
      </c>
      <c r="B16" s="1410" t="s">
        <v>7038</v>
      </c>
      <c r="C16" s="1488"/>
      <c r="D16" s="1488"/>
      <c r="E16" s="1487" t="s">
        <v>584</v>
      </c>
      <c r="F16" s="1488"/>
      <c r="G16" s="1488"/>
      <c r="H16" s="1488"/>
      <c r="I16" s="1488"/>
      <c r="J16" s="1487" t="s">
        <v>584</v>
      </c>
      <c r="K16" s="1488"/>
      <c r="L16" s="1488"/>
      <c r="M16" s="1488"/>
      <c r="N16" s="1488"/>
      <c r="O16" s="1488"/>
      <c r="P16" s="1488"/>
      <c r="Q16" s="1488"/>
      <c r="R16" s="1488"/>
      <c r="S16" s="1488"/>
      <c r="T16" s="1488"/>
      <c r="U16" s="1488">
        <f t="shared" si="1"/>
        <v>0</v>
      </c>
      <c r="V16" s="1437"/>
    </row>
    <row r="17" spans="1:22" ht="23.25" customHeight="1">
      <c r="A17" s="1409">
        <v>11</v>
      </c>
      <c r="B17" s="1410" t="s">
        <v>7039</v>
      </c>
      <c r="C17" s="1488"/>
      <c r="D17" s="1488"/>
      <c r="E17" s="1487" t="s">
        <v>584</v>
      </c>
      <c r="F17" s="1488"/>
      <c r="G17" s="1488"/>
      <c r="H17" s="1488"/>
      <c r="I17" s="1488"/>
      <c r="J17" s="1487" t="s">
        <v>584</v>
      </c>
      <c r="K17" s="1488"/>
      <c r="L17" s="1488"/>
      <c r="M17" s="1488"/>
      <c r="N17" s="1488"/>
      <c r="O17" s="1488"/>
      <c r="P17" s="1488"/>
      <c r="Q17" s="1488"/>
      <c r="R17" s="1488"/>
      <c r="S17" s="1488"/>
      <c r="T17" s="1488"/>
      <c r="U17" s="1488">
        <f t="shared" si="1"/>
        <v>0</v>
      </c>
      <c r="V17" s="1437"/>
    </row>
    <row r="18" spans="1:22" ht="23.25" customHeight="1">
      <c r="A18" s="1409">
        <v>12</v>
      </c>
      <c r="B18" s="1410" t="s">
        <v>7040</v>
      </c>
      <c r="C18" s="1488"/>
      <c r="D18" s="1488"/>
      <c r="E18" s="1487"/>
      <c r="F18" s="1488"/>
      <c r="G18" s="1488"/>
      <c r="H18" s="1488"/>
      <c r="I18" s="1488"/>
      <c r="J18" s="1487"/>
      <c r="K18" s="1488"/>
      <c r="L18" s="1488"/>
      <c r="M18" s="1488"/>
      <c r="N18" s="1488"/>
      <c r="O18" s="1488"/>
      <c r="P18" s="1488"/>
      <c r="Q18" s="1488"/>
      <c r="R18" s="1488"/>
      <c r="S18" s="1488"/>
      <c r="T18" s="1488"/>
      <c r="U18" s="1488">
        <f t="shared" si="1"/>
        <v>0</v>
      </c>
      <c r="V18" s="1437"/>
    </row>
    <row r="19" spans="1:22" ht="23.25" customHeight="1">
      <c r="A19" s="1409">
        <v>13</v>
      </c>
      <c r="B19" s="1410" t="s">
        <v>7041</v>
      </c>
      <c r="C19" s="1488"/>
      <c r="D19" s="1488"/>
      <c r="E19" s="1490"/>
      <c r="F19" s="1488"/>
      <c r="G19" s="1488"/>
      <c r="H19" s="1488"/>
      <c r="I19" s="1488"/>
      <c r="J19" s="1490"/>
      <c r="K19" s="1488"/>
      <c r="L19" s="1488"/>
      <c r="M19" s="1488"/>
      <c r="N19" s="1488"/>
      <c r="O19" s="1488"/>
      <c r="P19" s="1488"/>
      <c r="Q19" s="1488"/>
      <c r="R19" s="1488"/>
      <c r="S19" s="1488"/>
      <c r="T19" s="1488"/>
      <c r="U19" s="1488">
        <f t="shared" si="1"/>
        <v>0</v>
      </c>
      <c r="V19" s="1437"/>
    </row>
    <row r="20" spans="1:22" ht="23.25" customHeight="1">
      <c r="A20" s="1409">
        <v>14</v>
      </c>
      <c r="B20" s="1410" t="s">
        <v>7042</v>
      </c>
      <c r="C20" s="1488"/>
      <c r="D20" s="1488"/>
      <c r="E20" s="1492"/>
      <c r="F20" s="1488"/>
      <c r="G20" s="1488"/>
      <c r="H20" s="1488"/>
      <c r="I20" s="1488"/>
      <c r="J20" s="1492"/>
      <c r="K20" s="1488"/>
      <c r="L20" s="1488"/>
      <c r="M20" s="1488"/>
      <c r="N20" s="1488"/>
      <c r="O20" s="1488"/>
      <c r="P20" s="1488"/>
      <c r="Q20" s="1488"/>
      <c r="R20" s="1488"/>
      <c r="S20" s="1488"/>
      <c r="T20" s="1488"/>
      <c r="U20" s="1488">
        <f t="shared" si="1"/>
        <v>0</v>
      </c>
      <c r="V20" s="1437"/>
    </row>
    <row r="21" spans="1:22" ht="23.25" customHeight="1">
      <c r="A21" s="1409">
        <v>15</v>
      </c>
      <c r="B21" s="1417" t="s">
        <v>392</v>
      </c>
      <c r="C21" s="1488">
        <f>C7+C15</f>
        <v>0</v>
      </c>
      <c r="D21" s="1488">
        <f>D7+D15</f>
        <v>0</v>
      </c>
      <c r="E21" s="1493"/>
      <c r="F21" s="1488">
        <f>F7+F15</f>
        <v>0</v>
      </c>
      <c r="G21" s="1488">
        <f>G7+G15</f>
        <v>0</v>
      </c>
      <c r="H21" s="1488">
        <f>H7+H15</f>
        <v>0</v>
      </c>
      <c r="I21" s="1488">
        <f>I7+I15</f>
        <v>0</v>
      </c>
      <c r="J21" s="1493"/>
      <c r="K21" s="1488">
        <f t="shared" ref="K21:P21" si="3">K7+K15</f>
        <v>0</v>
      </c>
      <c r="L21" s="1488">
        <f t="shared" si="3"/>
        <v>0</v>
      </c>
      <c r="M21" s="1488">
        <f t="shared" si="3"/>
        <v>0</v>
      </c>
      <c r="N21" s="1488">
        <f t="shared" si="3"/>
        <v>0</v>
      </c>
      <c r="O21" s="1488">
        <f t="shared" si="3"/>
        <v>0</v>
      </c>
      <c r="P21" s="1488">
        <f t="shared" si="3"/>
        <v>0</v>
      </c>
      <c r="Q21" s="1488">
        <f>Q7+Q15</f>
        <v>0</v>
      </c>
      <c r="R21" s="1488">
        <f>R7+R15</f>
        <v>0</v>
      </c>
      <c r="S21" s="1488">
        <f>S7+S15</f>
        <v>0</v>
      </c>
      <c r="T21" s="1488">
        <f>T7+T15</f>
        <v>0</v>
      </c>
      <c r="U21" s="1488">
        <f t="shared" si="1"/>
        <v>0</v>
      </c>
      <c r="V21" s="1437"/>
    </row>
    <row r="22" spans="1:22" s="1498" customFormat="1">
      <c r="A22" s="1494" t="s">
        <v>196</v>
      </c>
      <c r="B22" s="1495"/>
      <c r="C22" s="1496"/>
      <c r="D22" s="1496"/>
      <c r="E22" s="1496"/>
      <c r="F22" s="1496"/>
      <c r="G22" s="1496"/>
      <c r="H22" s="1496"/>
      <c r="I22" s="1496"/>
      <c r="J22" s="1496"/>
      <c r="K22" s="1496"/>
      <c r="L22" s="1496"/>
      <c r="M22" s="1497"/>
      <c r="Q22" s="1497"/>
    </row>
    <row r="23" spans="1:22" s="1498" customFormat="1">
      <c r="A23" s="1499">
        <v>1</v>
      </c>
      <c r="B23" s="1423" t="s">
        <v>585</v>
      </c>
      <c r="C23" s="1423"/>
      <c r="D23" s="1423"/>
      <c r="E23" s="1423"/>
      <c r="F23" s="1423"/>
      <c r="G23" s="1423"/>
      <c r="H23" s="1423"/>
      <c r="I23" s="1423"/>
      <c r="J23" s="1423"/>
      <c r="K23" s="1423"/>
      <c r="L23" s="1423"/>
      <c r="M23" s="1423"/>
      <c r="N23" s="1500"/>
      <c r="O23" s="1500"/>
      <c r="P23" s="1500"/>
      <c r="Q23" s="1423"/>
      <c r="R23" s="1500"/>
      <c r="S23" s="1500"/>
      <c r="T23" s="1500"/>
    </row>
    <row r="24" spans="1:22">
      <c r="A24" s="1501">
        <v>2</v>
      </c>
      <c r="B24" s="65" t="s">
        <v>587</v>
      </c>
      <c r="N24" s="1423"/>
      <c r="O24" s="1423"/>
      <c r="P24" s="1423"/>
      <c r="R24" s="1423"/>
      <c r="S24" s="1423"/>
      <c r="T24" s="1423"/>
    </row>
    <row r="25" spans="1:22">
      <c r="A25" s="1502">
        <v>3</v>
      </c>
      <c r="B25" s="65" t="s">
        <v>147</v>
      </c>
    </row>
    <row r="26" spans="1:22">
      <c r="A26" s="1502">
        <v>4</v>
      </c>
      <c r="B26" s="69" t="s">
        <v>1101</v>
      </c>
    </row>
    <row r="27" spans="1:22">
      <c r="C27" s="1499"/>
      <c r="D27" s="1499"/>
      <c r="E27" s="1499"/>
      <c r="F27" s="1499"/>
      <c r="H27" s="1499"/>
      <c r="I27" s="1499"/>
      <c r="J27" s="1499"/>
      <c r="K27" s="1499"/>
    </row>
  </sheetData>
  <mergeCells count="10">
    <mergeCell ref="A3:A6"/>
    <mergeCell ref="B3:B6"/>
    <mergeCell ref="C3:L3"/>
    <mergeCell ref="M3:T3"/>
    <mergeCell ref="U3:U5"/>
    <mergeCell ref="V3:V5"/>
    <mergeCell ref="C4:G4"/>
    <mergeCell ref="H4:L4"/>
    <mergeCell ref="M4:P4"/>
    <mergeCell ref="Q4:T4"/>
  </mergeCells>
  <phoneticPr fontId="28" type="noConversion"/>
  <printOptions horizontalCentered="1"/>
  <pageMargins left="0.15748031496062992" right="0.15748031496062992" top="0.39370078740157483" bottom="0.39370078740157483" header="0.31496062992125984" footer="0.19685039370078741"/>
  <pageSetup paperSize="9" scale="54" orientation="landscape"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tabColor rgb="FFFFC000"/>
  </sheetPr>
  <dimension ref="A1:M275"/>
  <sheetViews>
    <sheetView topLeftCell="A259" zoomScaleNormal="100" zoomScaleSheetLayoutView="100" workbookViewId="0">
      <selection activeCell="C272" sqref="C272"/>
    </sheetView>
  </sheetViews>
  <sheetFormatPr defaultColWidth="15.625" defaultRowHeight="15.75"/>
  <cols>
    <col min="1" max="2" width="5.625" style="90" customWidth="1"/>
    <col min="3" max="3" width="50.625" style="90" customWidth="1"/>
    <col min="4" max="16384" width="15.625" style="90"/>
  </cols>
  <sheetData>
    <row r="1" spans="1:13" ht="16.5">
      <c r="A1" s="2489" t="s">
        <v>2637</v>
      </c>
      <c r="B1" s="2490"/>
      <c r="C1" s="2490"/>
    </row>
    <row r="2" spans="1:13" ht="16.5" customHeight="1">
      <c r="A2" s="2491" t="s">
        <v>7827</v>
      </c>
      <c r="B2" s="2370"/>
      <c r="C2" s="2370"/>
      <c r="J2" s="2492" t="s">
        <v>7828</v>
      </c>
      <c r="L2" s="2493"/>
      <c r="M2" s="2494"/>
    </row>
    <row r="3" spans="1:13" ht="16.5" customHeight="1">
      <c r="A3" s="2621" t="s">
        <v>5836</v>
      </c>
      <c r="B3" s="2621" t="s">
        <v>7829</v>
      </c>
      <c r="C3" s="2621"/>
      <c r="D3" s="2621" t="s">
        <v>7830</v>
      </c>
      <c r="E3" s="2621"/>
      <c r="F3" s="2621"/>
      <c r="G3" s="2621"/>
      <c r="H3" s="2621" t="s">
        <v>7831</v>
      </c>
      <c r="I3" s="2621"/>
      <c r="J3" s="2621"/>
      <c r="K3" s="2621" t="s">
        <v>7832</v>
      </c>
      <c r="L3" s="2621"/>
      <c r="M3" s="2495" t="s">
        <v>7830</v>
      </c>
    </row>
    <row r="4" spans="1:13" ht="33">
      <c r="A4" s="2621"/>
      <c r="B4" s="2621"/>
      <c r="C4" s="2621"/>
      <c r="D4" s="2495" t="s">
        <v>7607</v>
      </c>
      <c r="E4" s="2495" t="s">
        <v>7833</v>
      </c>
      <c r="F4" s="2495" t="s">
        <v>7834</v>
      </c>
      <c r="G4" s="2495" t="s">
        <v>7835</v>
      </c>
      <c r="H4" s="2495" t="s">
        <v>7607</v>
      </c>
      <c r="I4" s="2495" t="s">
        <v>7833</v>
      </c>
      <c r="J4" s="2495" t="s">
        <v>7835</v>
      </c>
      <c r="K4" s="2495" t="s">
        <v>7384</v>
      </c>
      <c r="L4" s="2495" t="s">
        <v>1479</v>
      </c>
      <c r="M4" s="2495" t="s">
        <v>7836</v>
      </c>
    </row>
    <row r="5" spans="1:13" ht="16.5" customHeight="1">
      <c r="A5" s="2621"/>
      <c r="B5" s="2622" t="s">
        <v>306</v>
      </c>
      <c r="C5" s="2623"/>
      <c r="D5" s="2495" t="s">
        <v>187</v>
      </c>
      <c r="E5" s="2496" t="s">
        <v>331</v>
      </c>
      <c r="F5" s="2496" t="s">
        <v>308</v>
      </c>
      <c r="G5" s="2496" t="s">
        <v>457</v>
      </c>
      <c r="H5" s="2496" t="s">
        <v>458</v>
      </c>
      <c r="I5" s="2496" t="s">
        <v>320</v>
      </c>
      <c r="J5" s="2496" t="s">
        <v>73</v>
      </c>
      <c r="K5" s="2496" t="s">
        <v>74</v>
      </c>
      <c r="L5" s="2496" t="s">
        <v>75</v>
      </c>
      <c r="M5" s="2497" t="s">
        <v>131</v>
      </c>
    </row>
    <row r="6" spans="1:13" ht="16.5" customHeight="1">
      <c r="A6" s="2498">
        <v>1</v>
      </c>
      <c r="B6" s="2620" t="s">
        <v>7837</v>
      </c>
      <c r="C6" s="2499" t="s">
        <v>7838</v>
      </c>
      <c r="D6" s="2500"/>
      <c r="E6" s="2501" t="e">
        <f>D6/$D$257</f>
        <v>#DIV/0!</v>
      </c>
      <c r="F6" s="2500"/>
      <c r="G6" s="2500">
        <f t="shared" ref="G6:G81" si="0">D6-F6</f>
        <v>0</v>
      </c>
      <c r="H6" s="2500"/>
      <c r="I6" s="2501" t="e">
        <f>H6/H$257</f>
        <v>#DIV/0!</v>
      </c>
      <c r="J6" s="2500"/>
      <c r="K6" s="2500">
        <f>D6-H6</f>
        <v>0</v>
      </c>
      <c r="L6" s="2501">
        <f>IF(J6=0,0,K6/J6)</f>
        <v>0</v>
      </c>
      <c r="M6" s="2502"/>
    </row>
    <row r="7" spans="1:13" ht="16.5">
      <c r="A7" s="2498">
        <f t="shared" ref="A7:A70" si="1">A6+1</f>
        <v>2</v>
      </c>
      <c r="B7" s="2620"/>
      <c r="C7" s="2499" t="s">
        <v>7839</v>
      </c>
      <c r="D7" s="2500"/>
      <c r="E7" s="2501" t="e">
        <f t="shared" ref="E7:E70" si="2">D7/$D$257</f>
        <v>#DIV/0!</v>
      </c>
      <c r="F7" s="2500"/>
      <c r="G7" s="2500">
        <f t="shared" si="0"/>
        <v>0</v>
      </c>
      <c r="H7" s="2500"/>
      <c r="I7" s="2501" t="e">
        <f t="shared" ref="I7:I70" si="3">H7/H$257</f>
        <v>#DIV/0!</v>
      </c>
      <c r="J7" s="2500"/>
      <c r="K7" s="2500">
        <f t="shared" ref="K7:K70" si="4">D7-H7</f>
        <v>0</v>
      </c>
      <c r="L7" s="2501">
        <f t="shared" ref="L7:L70" si="5">IF(J7=0,0,K7/J7)</f>
        <v>0</v>
      </c>
      <c r="M7" s="2502"/>
    </row>
    <row r="8" spans="1:13" ht="16.5">
      <c r="A8" s="2498">
        <f t="shared" si="1"/>
        <v>3</v>
      </c>
      <c r="B8" s="2620"/>
      <c r="C8" s="2503" t="s">
        <v>7840</v>
      </c>
      <c r="D8" s="2500">
        <f>SUM(D9:D10)</f>
        <v>0</v>
      </c>
      <c r="E8" s="2501" t="e">
        <f t="shared" si="2"/>
        <v>#DIV/0!</v>
      </c>
      <c r="F8" s="2500">
        <f>SUM(F9:F10)</f>
        <v>0</v>
      </c>
      <c r="G8" s="2500">
        <f t="shared" si="0"/>
        <v>0</v>
      </c>
      <c r="H8" s="2500">
        <f>SUM(H9:H10)</f>
        <v>0</v>
      </c>
      <c r="I8" s="2501" t="e">
        <f t="shared" si="3"/>
        <v>#DIV/0!</v>
      </c>
      <c r="J8" s="2500">
        <f>SUM(J9:J10)</f>
        <v>0</v>
      </c>
      <c r="K8" s="2500">
        <f t="shared" si="4"/>
        <v>0</v>
      </c>
      <c r="L8" s="2501">
        <f t="shared" si="5"/>
        <v>0</v>
      </c>
      <c r="M8" s="2502"/>
    </row>
    <row r="9" spans="1:13" ht="16.5">
      <c r="A9" s="2498">
        <f t="shared" si="1"/>
        <v>4</v>
      </c>
      <c r="B9" s="2620"/>
      <c r="C9" s="2504" t="s">
        <v>7841</v>
      </c>
      <c r="D9" s="2500"/>
      <c r="E9" s="2501" t="e">
        <f t="shared" si="2"/>
        <v>#DIV/0!</v>
      </c>
      <c r="F9" s="2500"/>
      <c r="G9" s="2500">
        <f t="shared" si="0"/>
        <v>0</v>
      </c>
      <c r="H9" s="2500"/>
      <c r="I9" s="2501" t="e">
        <f t="shared" si="3"/>
        <v>#DIV/0!</v>
      </c>
      <c r="J9" s="2500"/>
      <c r="K9" s="2500">
        <f t="shared" si="4"/>
        <v>0</v>
      </c>
      <c r="L9" s="2501">
        <f t="shared" si="5"/>
        <v>0</v>
      </c>
      <c r="M9" s="2502"/>
    </row>
    <row r="10" spans="1:13" ht="16.5">
      <c r="A10" s="2498">
        <f t="shared" si="1"/>
        <v>5</v>
      </c>
      <c r="B10" s="2620"/>
      <c r="C10" s="2504" t="s">
        <v>7842</v>
      </c>
      <c r="D10" s="2500"/>
      <c r="E10" s="2501" t="e">
        <f t="shared" si="2"/>
        <v>#DIV/0!</v>
      </c>
      <c r="F10" s="2500"/>
      <c r="G10" s="2500">
        <f t="shared" si="0"/>
        <v>0</v>
      </c>
      <c r="H10" s="2500"/>
      <c r="I10" s="2501" t="e">
        <f t="shared" si="3"/>
        <v>#DIV/0!</v>
      </c>
      <c r="J10" s="2500"/>
      <c r="K10" s="2500">
        <f t="shared" si="4"/>
        <v>0</v>
      </c>
      <c r="L10" s="2501">
        <f t="shared" si="5"/>
        <v>0</v>
      </c>
      <c r="M10" s="2502"/>
    </row>
    <row r="11" spans="1:13" ht="16.5">
      <c r="A11" s="2498">
        <f t="shared" si="1"/>
        <v>6</v>
      </c>
      <c r="B11" s="2620"/>
      <c r="C11" s="2503" t="s">
        <v>7843</v>
      </c>
      <c r="D11" s="2500">
        <f>D6+D7+D8</f>
        <v>0</v>
      </c>
      <c r="E11" s="2501" t="e">
        <f t="shared" si="2"/>
        <v>#DIV/0!</v>
      </c>
      <c r="F11" s="2500">
        <f>F6+F7+F8</f>
        <v>0</v>
      </c>
      <c r="G11" s="2500">
        <f t="shared" si="0"/>
        <v>0</v>
      </c>
      <c r="H11" s="2500">
        <f>H6+H7+H8</f>
        <v>0</v>
      </c>
      <c r="I11" s="2501" t="e">
        <f t="shared" si="3"/>
        <v>#DIV/0!</v>
      </c>
      <c r="J11" s="2500">
        <f>J6+J7+J8</f>
        <v>0</v>
      </c>
      <c r="K11" s="2500">
        <f t="shared" si="4"/>
        <v>0</v>
      </c>
      <c r="L11" s="2501">
        <f t="shared" si="5"/>
        <v>0</v>
      </c>
      <c r="M11" s="2502"/>
    </row>
    <row r="12" spans="1:13" ht="33">
      <c r="A12" s="2498">
        <f t="shared" si="1"/>
        <v>7</v>
      </c>
      <c r="B12" s="2620" t="s">
        <v>7844</v>
      </c>
      <c r="C12" s="2503" t="s">
        <v>7845</v>
      </c>
      <c r="D12" s="2500"/>
      <c r="E12" s="2501" t="e">
        <f t="shared" si="2"/>
        <v>#DIV/0!</v>
      </c>
      <c r="F12" s="2500"/>
      <c r="G12" s="2500">
        <f t="shared" si="0"/>
        <v>0</v>
      </c>
      <c r="H12" s="2500"/>
      <c r="I12" s="2501" t="e">
        <f t="shared" si="3"/>
        <v>#DIV/0!</v>
      </c>
      <c r="J12" s="2500"/>
      <c r="K12" s="2500">
        <f t="shared" si="4"/>
        <v>0</v>
      </c>
      <c r="L12" s="2501">
        <f t="shared" si="5"/>
        <v>0</v>
      </c>
      <c r="M12" s="2502"/>
    </row>
    <row r="13" spans="1:13" ht="33">
      <c r="A13" s="2498">
        <f t="shared" si="1"/>
        <v>8</v>
      </c>
      <c r="B13" s="2620"/>
      <c r="C13" s="2503" t="s">
        <v>7846</v>
      </c>
      <c r="D13" s="2500">
        <f>D14+D27</f>
        <v>0</v>
      </c>
      <c r="E13" s="2501" t="e">
        <f t="shared" si="2"/>
        <v>#DIV/0!</v>
      </c>
      <c r="F13" s="2500">
        <f>F14+F27</f>
        <v>0</v>
      </c>
      <c r="G13" s="2500">
        <f t="shared" si="0"/>
        <v>0</v>
      </c>
      <c r="H13" s="2500">
        <f>H14+H27</f>
        <v>0</v>
      </c>
      <c r="I13" s="2501" t="e">
        <f t="shared" si="3"/>
        <v>#DIV/0!</v>
      </c>
      <c r="J13" s="2500">
        <f>J14+J27</f>
        <v>0</v>
      </c>
      <c r="K13" s="2500">
        <f t="shared" si="4"/>
        <v>0</v>
      </c>
      <c r="L13" s="2501">
        <f t="shared" si="5"/>
        <v>0</v>
      </c>
      <c r="M13" s="2502"/>
    </row>
    <row r="14" spans="1:13" ht="16.5">
      <c r="A14" s="2498">
        <f t="shared" si="1"/>
        <v>9</v>
      </c>
      <c r="B14" s="2620"/>
      <c r="C14" s="2504" t="s">
        <v>7847</v>
      </c>
      <c r="D14" s="2500">
        <f>SUM(D15:D26)</f>
        <v>0</v>
      </c>
      <c r="E14" s="2501" t="e">
        <f t="shared" si="2"/>
        <v>#DIV/0!</v>
      </c>
      <c r="F14" s="2500">
        <f>SUM(F15:F26)</f>
        <v>0</v>
      </c>
      <c r="G14" s="2500">
        <f t="shared" si="0"/>
        <v>0</v>
      </c>
      <c r="H14" s="2500">
        <f>SUM(H15:H26)</f>
        <v>0</v>
      </c>
      <c r="I14" s="2501" t="e">
        <f t="shared" si="3"/>
        <v>#DIV/0!</v>
      </c>
      <c r="J14" s="2500">
        <f>SUM(J15:J26)</f>
        <v>0</v>
      </c>
      <c r="K14" s="2500">
        <f t="shared" si="4"/>
        <v>0</v>
      </c>
      <c r="L14" s="2501">
        <f t="shared" si="5"/>
        <v>0</v>
      </c>
      <c r="M14" s="2502"/>
    </row>
    <row r="15" spans="1:13" ht="16.5">
      <c r="A15" s="2498">
        <f t="shared" si="1"/>
        <v>10</v>
      </c>
      <c r="B15" s="2620"/>
      <c r="C15" s="2505" t="s">
        <v>7848</v>
      </c>
      <c r="D15" s="2500"/>
      <c r="E15" s="2501" t="e">
        <f t="shared" si="2"/>
        <v>#DIV/0!</v>
      </c>
      <c r="F15" s="2500"/>
      <c r="G15" s="2500">
        <f t="shared" si="0"/>
        <v>0</v>
      </c>
      <c r="H15" s="2500"/>
      <c r="I15" s="2501" t="e">
        <f t="shared" si="3"/>
        <v>#DIV/0!</v>
      </c>
      <c r="J15" s="2500"/>
      <c r="K15" s="2500">
        <f t="shared" si="4"/>
        <v>0</v>
      </c>
      <c r="L15" s="2501">
        <f t="shared" si="5"/>
        <v>0</v>
      </c>
      <c r="M15" s="2502"/>
    </row>
    <row r="16" spans="1:13" ht="16.5">
      <c r="A16" s="2498">
        <f t="shared" si="1"/>
        <v>11</v>
      </c>
      <c r="B16" s="2620"/>
      <c r="C16" s="2505" t="s">
        <v>7849</v>
      </c>
      <c r="D16" s="2500"/>
      <c r="E16" s="2501" t="e">
        <f t="shared" si="2"/>
        <v>#DIV/0!</v>
      </c>
      <c r="F16" s="2500"/>
      <c r="G16" s="2500">
        <f t="shared" si="0"/>
        <v>0</v>
      </c>
      <c r="H16" s="2500"/>
      <c r="I16" s="2501" t="e">
        <f t="shared" si="3"/>
        <v>#DIV/0!</v>
      </c>
      <c r="J16" s="2500"/>
      <c r="K16" s="2500">
        <f t="shared" si="4"/>
        <v>0</v>
      </c>
      <c r="L16" s="2501">
        <f t="shared" si="5"/>
        <v>0</v>
      </c>
      <c r="M16" s="2502"/>
    </row>
    <row r="17" spans="1:13" ht="16.5">
      <c r="A17" s="2498">
        <f t="shared" si="1"/>
        <v>12</v>
      </c>
      <c r="B17" s="2620"/>
      <c r="C17" s="2505" t="s">
        <v>7850</v>
      </c>
      <c r="D17" s="2500"/>
      <c r="E17" s="2501" t="e">
        <f t="shared" si="2"/>
        <v>#DIV/0!</v>
      </c>
      <c r="F17" s="2500"/>
      <c r="G17" s="2500">
        <f t="shared" si="0"/>
        <v>0</v>
      </c>
      <c r="H17" s="2500"/>
      <c r="I17" s="2501" t="e">
        <f t="shared" si="3"/>
        <v>#DIV/0!</v>
      </c>
      <c r="J17" s="2500"/>
      <c r="K17" s="2500">
        <f t="shared" si="4"/>
        <v>0</v>
      </c>
      <c r="L17" s="2501">
        <f t="shared" si="5"/>
        <v>0</v>
      </c>
      <c r="M17" s="2502"/>
    </row>
    <row r="18" spans="1:13" ht="16.5">
      <c r="A18" s="2498">
        <f t="shared" si="1"/>
        <v>13</v>
      </c>
      <c r="B18" s="2620"/>
      <c r="C18" s="2505" t="s">
        <v>7851</v>
      </c>
      <c r="D18" s="2500"/>
      <c r="E18" s="2501" t="e">
        <f t="shared" si="2"/>
        <v>#DIV/0!</v>
      </c>
      <c r="F18" s="2500"/>
      <c r="G18" s="2500">
        <f t="shared" si="0"/>
        <v>0</v>
      </c>
      <c r="H18" s="2500"/>
      <c r="I18" s="2501" t="e">
        <f t="shared" si="3"/>
        <v>#DIV/0!</v>
      </c>
      <c r="J18" s="2500"/>
      <c r="K18" s="2500">
        <f t="shared" si="4"/>
        <v>0</v>
      </c>
      <c r="L18" s="2501">
        <f t="shared" si="5"/>
        <v>0</v>
      </c>
      <c r="M18" s="2502"/>
    </row>
    <row r="19" spans="1:13" ht="16.5">
      <c r="A19" s="2498">
        <f t="shared" si="1"/>
        <v>14</v>
      </c>
      <c r="B19" s="2620"/>
      <c r="C19" s="2505" t="s">
        <v>7852</v>
      </c>
      <c r="D19" s="2500"/>
      <c r="E19" s="2501" t="e">
        <f t="shared" si="2"/>
        <v>#DIV/0!</v>
      </c>
      <c r="F19" s="2500"/>
      <c r="G19" s="2500">
        <f t="shared" si="0"/>
        <v>0</v>
      </c>
      <c r="H19" s="2500"/>
      <c r="I19" s="2501" t="e">
        <f t="shared" si="3"/>
        <v>#DIV/0!</v>
      </c>
      <c r="J19" s="2500"/>
      <c r="K19" s="2500">
        <f t="shared" si="4"/>
        <v>0</v>
      </c>
      <c r="L19" s="2501">
        <f t="shared" si="5"/>
        <v>0</v>
      </c>
      <c r="M19" s="2502"/>
    </row>
    <row r="20" spans="1:13" ht="16.5">
      <c r="A20" s="2498">
        <f t="shared" si="1"/>
        <v>15</v>
      </c>
      <c r="B20" s="2620"/>
      <c r="C20" s="2505" t="s">
        <v>7853</v>
      </c>
      <c r="D20" s="2500"/>
      <c r="E20" s="2501" t="e">
        <f t="shared" si="2"/>
        <v>#DIV/0!</v>
      </c>
      <c r="F20" s="2500"/>
      <c r="G20" s="2500">
        <f t="shared" si="0"/>
        <v>0</v>
      </c>
      <c r="H20" s="2500"/>
      <c r="I20" s="2501" t="e">
        <f t="shared" si="3"/>
        <v>#DIV/0!</v>
      </c>
      <c r="J20" s="2500"/>
      <c r="K20" s="2500">
        <f t="shared" si="4"/>
        <v>0</v>
      </c>
      <c r="L20" s="2501">
        <f t="shared" si="5"/>
        <v>0</v>
      </c>
      <c r="M20" s="2502"/>
    </row>
    <row r="21" spans="1:13" ht="16.5">
      <c r="A21" s="2498">
        <f t="shared" si="1"/>
        <v>16</v>
      </c>
      <c r="B21" s="2620"/>
      <c r="C21" s="2505" t="s">
        <v>7854</v>
      </c>
      <c r="D21" s="2500"/>
      <c r="E21" s="2501" t="e">
        <f t="shared" si="2"/>
        <v>#DIV/0!</v>
      </c>
      <c r="F21" s="2500"/>
      <c r="G21" s="2500">
        <f t="shared" si="0"/>
        <v>0</v>
      </c>
      <c r="H21" s="2500"/>
      <c r="I21" s="2501" t="e">
        <f t="shared" si="3"/>
        <v>#DIV/0!</v>
      </c>
      <c r="J21" s="2500"/>
      <c r="K21" s="2500">
        <f t="shared" si="4"/>
        <v>0</v>
      </c>
      <c r="L21" s="2501">
        <f t="shared" si="5"/>
        <v>0</v>
      </c>
      <c r="M21" s="2502"/>
    </row>
    <row r="22" spans="1:13" ht="16.5">
      <c r="A22" s="2498">
        <f t="shared" si="1"/>
        <v>17</v>
      </c>
      <c r="B22" s="2620"/>
      <c r="C22" s="2505" t="s">
        <v>7855</v>
      </c>
      <c r="D22" s="2500"/>
      <c r="E22" s="2501" t="e">
        <f t="shared" si="2"/>
        <v>#DIV/0!</v>
      </c>
      <c r="F22" s="2500"/>
      <c r="G22" s="2500">
        <f t="shared" si="0"/>
        <v>0</v>
      </c>
      <c r="H22" s="2500"/>
      <c r="I22" s="2501" t="e">
        <f t="shared" si="3"/>
        <v>#DIV/0!</v>
      </c>
      <c r="J22" s="2500"/>
      <c r="K22" s="2500">
        <f t="shared" si="4"/>
        <v>0</v>
      </c>
      <c r="L22" s="2501">
        <f t="shared" si="5"/>
        <v>0</v>
      </c>
      <c r="M22" s="2506"/>
    </row>
    <row r="23" spans="1:13" ht="16.5">
      <c r="A23" s="2498">
        <f t="shared" si="1"/>
        <v>18</v>
      </c>
      <c r="B23" s="2620"/>
      <c r="C23" s="2505" t="s">
        <v>7856</v>
      </c>
      <c r="D23" s="2500"/>
      <c r="E23" s="2501" t="e">
        <f t="shared" si="2"/>
        <v>#DIV/0!</v>
      </c>
      <c r="F23" s="2500"/>
      <c r="G23" s="2500">
        <f t="shared" si="0"/>
        <v>0</v>
      </c>
      <c r="H23" s="2500"/>
      <c r="I23" s="2501" t="e">
        <f t="shared" si="3"/>
        <v>#DIV/0!</v>
      </c>
      <c r="J23" s="2500"/>
      <c r="K23" s="2500">
        <f t="shared" si="4"/>
        <v>0</v>
      </c>
      <c r="L23" s="2501">
        <f t="shared" si="5"/>
        <v>0</v>
      </c>
      <c r="M23" s="2502"/>
    </row>
    <row r="24" spans="1:13" ht="16.5">
      <c r="A24" s="2498">
        <f t="shared" si="1"/>
        <v>19</v>
      </c>
      <c r="B24" s="2620"/>
      <c r="C24" s="2505" t="s">
        <v>7857</v>
      </c>
      <c r="D24" s="2500"/>
      <c r="E24" s="2501" t="e">
        <f t="shared" si="2"/>
        <v>#DIV/0!</v>
      </c>
      <c r="F24" s="2500"/>
      <c r="G24" s="2500">
        <f t="shared" si="0"/>
        <v>0</v>
      </c>
      <c r="H24" s="2500"/>
      <c r="I24" s="2501" t="e">
        <f t="shared" si="3"/>
        <v>#DIV/0!</v>
      </c>
      <c r="J24" s="2500"/>
      <c r="K24" s="2500">
        <f t="shared" si="4"/>
        <v>0</v>
      </c>
      <c r="L24" s="2501">
        <f t="shared" si="5"/>
        <v>0</v>
      </c>
      <c r="M24" s="2502"/>
    </row>
    <row r="25" spans="1:13" ht="16.5">
      <c r="A25" s="2498">
        <f t="shared" si="1"/>
        <v>20</v>
      </c>
      <c r="B25" s="2620"/>
      <c r="C25" s="2505" t="s">
        <v>7858</v>
      </c>
      <c r="D25" s="2500"/>
      <c r="E25" s="2501" t="e">
        <f t="shared" si="2"/>
        <v>#DIV/0!</v>
      </c>
      <c r="F25" s="2500"/>
      <c r="G25" s="2500">
        <f t="shared" si="0"/>
        <v>0</v>
      </c>
      <c r="H25" s="2500"/>
      <c r="I25" s="2501" t="e">
        <f t="shared" si="3"/>
        <v>#DIV/0!</v>
      </c>
      <c r="J25" s="2500"/>
      <c r="K25" s="2500">
        <f t="shared" si="4"/>
        <v>0</v>
      </c>
      <c r="L25" s="2501">
        <f t="shared" si="5"/>
        <v>0</v>
      </c>
      <c r="M25" s="2502"/>
    </row>
    <row r="26" spans="1:13" ht="16.5">
      <c r="A26" s="2498">
        <f t="shared" si="1"/>
        <v>21</v>
      </c>
      <c r="B26" s="2620"/>
      <c r="C26" s="2505" t="s">
        <v>7859</v>
      </c>
      <c r="D26" s="2500"/>
      <c r="E26" s="2501" t="e">
        <f t="shared" si="2"/>
        <v>#DIV/0!</v>
      </c>
      <c r="F26" s="2500"/>
      <c r="G26" s="2500">
        <f t="shared" si="0"/>
        <v>0</v>
      </c>
      <c r="H26" s="2500"/>
      <c r="I26" s="2501" t="e">
        <f t="shared" si="3"/>
        <v>#DIV/0!</v>
      </c>
      <c r="J26" s="2500"/>
      <c r="K26" s="2500">
        <f t="shared" si="4"/>
        <v>0</v>
      </c>
      <c r="L26" s="2501">
        <f t="shared" si="5"/>
        <v>0</v>
      </c>
      <c r="M26" s="2502"/>
    </row>
    <row r="27" spans="1:13" ht="16.5">
      <c r="A27" s="2498">
        <f t="shared" si="1"/>
        <v>22</v>
      </c>
      <c r="B27" s="2620"/>
      <c r="C27" s="2504" t="s">
        <v>7860</v>
      </c>
      <c r="D27" s="2500">
        <f>SUM(D28,D34)</f>
        <v>0</v>
      </c>
      <c r="E27" s="2501" t="e">
        <f t="shared" si="2"/>
        <v>#DIV/0!</v>
      </c>
      <c r="F27" s="2500">
        <f>SUM(F28,F34)</f>
        <v>0</v>
      </c>
      <c r="G27" s="2500">
        <f t="shared" si="0"/>
        <v>0</v>
      </c>
      <c r="H27" s="2500">
        <f>SUM(H28,H34)</f>
        <v>0</v>
      </c>
      <c r="I27" s="2501" t="e">
        <f t="shared" si="3"/>
        <v>#DIV/0!</v>
      </c>
      <c r="J27" s="2500">
        <f>SUM(J28,J34)</f>
        <v>0</v>
      </c>
      <c r="K27" s="2500">
        <f t="shared" si="4"/>
        <v>0</v>
      </c>
      <c r="L27" s="2501">
        <f t="shared" si="5"/>
        <v>0</v>
      </c>
      <c r="M27" s="2502"/>
    </row>
    <row r="28" spans="1:13" ht="16.5">
      <c r="A28" s="2498">
        <f t="shared" si="1"/>
        <v>23</v>
      </c>
      <c r="B28" s="2620"/>
      <c r="C28" s="2505" t="s">
        <v>7861</v>
      </c>
      <c r="D28" s="2500">
        <f>SUM(D29:D33)</f>
        <v>0</v>
      </c>
      <c r="E28" s="2501" t="e">
        <f t="shared" si="2"/>
        <v>#DIV/0!</v>
      </c>
      <c r="F28" s="2500">
        <f>SUM(F29:F33)</f>
        <v>0</v>
      </c>
      <c r="G28" s="2500">
        <f t="shared" si="0"/>
        <v>0</v>
      </c>
      <c r="H28" s="2500">
        <f>SUM(H29:H33)</f>
        <v>0</v>
      </c>
      <c r="I28" s="2501" t="e">
        <f t="shared" si="3"/>
        <v>#DIV/0!</v>
      </c>
      <c r="J28" s="2500">
        <f>SUM(J29:J33)</f>
        <v>0</v>
      </c>
      <c r="K28" s="2500">
        <f t="shared" si="4"/>
        <v>0</v>
      </c>
      <c r="L28" s="2501">
        <f t="shared" si="5"/>
        <v>0</v>
      </c>
      <c r="M28" s="2502"/>
    </row>
    <row r="29" spans="1:13" ht="16.5">
      <c r="A29" s="2498">
        <f t="shared" si="1"/>
        <v>24</v>
      </c>
      <c r="B29" s="2620"/>
      <c r="C29" s="2507" t="s">
        <v>7862</v>
      </c>
      <c r="D29" s="2500"/>
      <c r="E29" s="2501" t="e">
        <f t="shared" si="2"/>
        <v>#DIV/0!</v>
      </c>
      <c r="F29" s="2500"/>
      <c r="G29" s="2500">
        <f t="shared" si="0"/>
        <v>0</v>
      </c>
      <c r="H29" s="2500"/>
      <c r="I29" s="2501" t="e">
        <f t="shared" si="3"/>
        <v>#DIV/0!</v>
      </c>
      <c r="J29" s="2500"/>
      <c r="K29" s="2500">
        <f t="shared" si="4"/>
        <v>0</v>
      </c>
      <c r="L29" s="2501">
        <f t="shared" si="5"/>
        <v>0</v>
      </c>
      <c r="M29" s="2506"/>
    </row>
    <row r="30" spans="1:13" ht="16.5">
      <c r="A30" s="2498">
        <f t="shared" si="1"/>
        <v>25</v>
      </c>
      <c r="B30" s="2620"/>
      <c r="C30" s="2507" t="s">
        <v>7863</v>
      </c>
      <c r="D30" s="2500"/>
      <c r="E30" s="2501" t="e">
        <f t="shared" si="2"/>
        <v>#DIV/0!</v>
      </c>
      <c r="F30" s="2500"/>
      <c r="G30" s="2500">
        <f t="shared" si="0"/>
        <v>0</v>
      </c>
      <c r="H30" s="2500"/>
      <c r="I30" s="2501" t="e">
        <f t="shared" si="3"/>
        <v>#DIV/0!</v>
      </c>
      <c r="J30" s="2500"/>
      <c r="K30" s="2500">
        <f t="shared" si="4"/>
        <v>0</v>
      </c>
      <c r="L30" s="2501">
        <f t="shared" si="5"/>
        <v>0</v>
      </c>
      <c r="M30" s="2502"/>
    </row>
    <row r="31" spans="1:13" ht="16.5">
      <c r="A31" s="2498">
        <f t="shared" si="1"/>
        <v>26</v>
      </c>
      <c r="B31" s="2620"/>
      <c r="C31" s="2507" t="s">
        <v>7864</v>
      </c>
      <c r="D31" s="2500"/>
      <c r="E31" s="2501" t="e">
        <f t="shared" si="2"/>
        <v>#DIV/0!</v>
      </c>
      <c r="F31" s="2500"/>
      <c r="G31" s="2500">
        <f t="shared" si="0"/>
        <v>0</v>
      </c>
      <c r="H31" s="2500"/>
      <c r="I31" s="2501" t="e">
        <f t="shared" si="3"/>
        <v>#DIV/0!</v>
      </c>
      <c r="J31" s="2500"/>
      <c r="K31" s="2500">
        <f t="shared" si="4"/>
        <v>0</v>
      </c>
      <c r="L31" s="2501">
        <f t="shared" si="5"/>
        <v>0</v>
      </c>
      <c r="M31" s="2502"/>
    </row>
    <row r="32" spans="1:13">
      <c r="A32" s="2498">
        <f t="shared" si="1"/>
        <v>27</v>
      </c>
      <c r="B32" s="2620"/>
      <c r="C32" s="2507" t="s">
        <v>1480</v>
      </c>
      <c r="D32" s="2500"/>
      <c r="E32" s="2501" t="e">
        <f t="shared" si="2"/>
        <v>#DIV/0!</v>
      </c>
      <c r="F32" s="2500"/>
      <c r="G32" s="2500">
        <f t="shared" si="0"/>
        <v>0</v>
      </c>
      <c r="H32" s="2500"/>
      <c r="I32" s="2501" t="e">
        <f t="shared" si="3"/>
        <v>#DIV/0!</v>
      </c>
      <c r="J32" s="2500"/>
      <c r="K32" s="2500">
        <f t="shared" si="4"/>
        <v>0</v>
      </c>
      <c r="L32" s="2501">
        <f t="shared" si="5"/>
        <v>0</v>
      </c>
      <c r="M32" s="2502"/>
    </row>
    <row r="33" spans="1:13" ht="16.5">
      <c r="A33" s="2498">
        <f t="shared" si="1"/>
        <v>28</v>
      </c>
      <c r="B33" s="2620"/>
      <c r="C33" s="2507" t="s">
        <v>7865</v>
      </c>
      <c r="D33" s="2500"/>
      <c r="E33" s="2501" t="e">
        <f t="shared" si="2"/>
        <v>#DIV/0!</v>
      </c>
      <c r="F33" s="2500"/>
      <c r="G33" s="2500">
        <f t="shared" si="0"/>
        <v>0</v>
      </c>
      <c r="H33" s="2500"/>
      <c r="I33" s="2501" t="e">
        <f t="shared" si="3"/>
        <v>#DIV/0!</v>
      </c>
      <c r="J33" s="2500"/>
      <c r="K33" s="2500">
        <f t="shared" si="4"/>
        <v>0</v>
      </c>
      <c r="L33" s="2501">
        <f t="shared" si="5"/>
        <v>0</v>
      </c>
      <c r="M33" s="2502"/>
    </row>
    <row r="34" spans="1:13" ht="16.5">
      <c r="A34" s="2498">
        <f t="shared" si="1"/>
        <v>29</v>
      </c>
      <c r="B34" s="2620"/>
      <c r="C34" s="2505" t="s">
        <v>7866</v>
      </c>
      <c r="D34" s="2500">
        <f>SUM(D35:D39)</f>
        <v>0</v>
      </c>
      <c r="E34" s="2501" t="e">
        <f t="shared" si="2"/>
        <v>#DIV/0!</v>
      </c>
      <c r="F34" s="2500">
        <f>SUM(F35:F39)</f>
        <v>0</v>
      </c>
      <c r="G34" s="2500">
        <f t="shared" si="0"/>
        <v>0</v>
      </c>
      <c r="H34" s="2500">
        <f>SUM(H35:H39)</f>
        <v>0</v>
      </c>
      <c r="I34" s="2501" t="e">
        <f t="shared" si="3"/>
        <v>#DIV/0!</v>
      </c>
      <c r="J34" s="2500">
        <f>SUM(J35:J39)</f>
        <v>0</v>
      </c>
      <c r="K34" s="2500">
        <f t="shared" si="4"/>
        <v>0</v>
      </c>
      <c r="L34" s="2501">
        <f t="shared" si="5"/>
        <v>0</v>
      </c>
      <c r="M34" s="2502"/>
    </row>
    <row r="35" spans="1:13" ht="16.5">
      <c r="A35" s="2498">
        <f t="shared" si="1"/>
        <v>30</v>
      </c>
      <c r="B35" s="2620"/>
      <c r="C35" s="2507" t="s">
        <v>7862</v>
      </c>
      <c r="D35" s="2500"/>
      <c r="E35" s="2501" t="e">
        <f t="shared" si="2"/>
        <v>#DIV/0!</v>
      </c>
      <c r="F35" s="2500"/>
      <c r="G35" s="2500">
        <f t="shared" si="0"/>
        <v>0</v>
      </c>
      <c r="H35" s="2500"/>
      <c r="I35" s="2501" t="e">
        <f t="shared" si="3"/>
        <v>#DIV/0!</v>
      </c>
      <c r="J35" s="2500"/>
      <c r="K35" s="2500">
        <f t="shared" si="4"/>
        <v>0</v>
      </c>
      <c r="L35" s="2501">
        <f t="shared" si="5"/>
        <v>0</v>
      </c>
      <c r="M35" s="2506"/>
    </row>
    <row r="36" spans="1:13" ht="16.5">
      <c r="A36" s="2498">
        <f t="shared" si="1"/>
        <v>31</v>
      </c>
      <c r="B36" s="2620"/>
      <c r="C36" s="2507" t="s">
        <v>7863</v>
      </c>
      <c r="D36" s="2500"/>
      <c r="E36" s="2501" t="e">
        <f t="shared" si="2"/>
        <v>#DIV/0!</v>
      </c>
      <c r="F36" s="2500"/>
      <c r="G36" s="2500">
        <f t="shared" si="0"/>
        <v>0</v>
      </c>
      <c r="H36" s="2500"/>
      <c r="I36" s="2501" t="e">
        <f t="shared" si="3"/>
        <v>#DIV/0!</v>
      </c>
      <c r="J36" s="2500"/>
      <c r="K36" s="2500">
        <f t="shared" si="4"/>
        <v>0</v>
      </c>
      <c r="L36" s="2501">
        <f t="shared" si="5"/>
        <v>0</v>
      </c>
      <c r="M36" s="2502"/>
    </row>
    <row r="37" spans="1:13" ht="16.5">
      <c r="A37" s="2498">
        <f t="shared" si="1"/>
        <v>32</v>
      </c>
      <c r="B37" s="2620"/>
      <c r="C37" s="2507" t="s">
        <v>7864</v>
      </c>
      <c r="D37" s="2500"/>
      <c r="E37" s="2501" t="e">
        <f t="shared" si="2"/>
        <v>#DIV/0!</v>
      </c>
      <c r="F37" s="2500"/>
      <c r="G37" s="2500">
        <f t="shared" si="0"/>
        <v>0</v>
      </c>
      <c r="H37" s="2500"/>
      <c r="I37" s="2501" t="e">
        <f t="shared" si="3"/>
        <v>#DIV/0!</v>
      </c>
      <c r="J37" s="2500"/>
      <c r="K37" s="2500">
        <f t="shared" si="4"/>
        <v>0</v>
      </c>
      <c r="L37" s="2501">
        <f t="shared" si="5"/>
        <v>0</v>
      </c>
      <c r="M37" s="2502"/>
    </row>
    <row r="38" spans="1:13">
      <c r="A38" s="2498">
        <f t="shared" si="1"/>
        <v>33</v>
      </c>
      <c r="B38" s="2620"/>
      <c r="C38" s="2507" t="s">
        <v>1480</v>
      </c>
      <c r="D38" s="2500"/>
      <c r="E38" s="2501" t="e">
        <f t="shared" si="2"/>
        <v>#DIV/0!</v>
      </c>
      <c r="F38" s="2500"/>
      <c r="G38" s="2500">
        <f t="shared" si="0"/>
        <v>0</v>
      </c>
      <c r="H38" s="2500"/>
      <c r="I38" s="2501" t="e">
        <f t="shared" si="3"/>
        <v>#DIV/0!</v>
      </c>
      <c r="J38" s="2500"/>
      <c r="K38" s="2500">
        <f t="shared" si="4"/>
        <v>0</v>
      </c>
      <c r="L38" s="2501">
        <f t="shared" si="5"/>
        <v>0</v>
      </c>
      <c r="M38" s="2502"/>
    </row>
    <row r="39" spans="1:13" ht="16.5">
      <c r="A39" s="2498">
        <f t="shared" si="1"/>
        <v>34</v>
      </c>
      <c r="B39" s="2620"/>
      <c r="C39" s="2507" t="s">
        <v>7865</v>
      </c>
      <c r="D39" s="2500"/>
      <c r="E39" s="2501" t="e">
        <f t="shared" si="2"/>
        <v>#DIV/0!</v>
      </c>
      <c r="F39" s="2500"/>
      <c r="G39" s="2500">
        <f t="shared" si="0"/>
        <v>0</v>
      </c>
      <c r="H39" s="2500"/>
      <c r="I39" s="2501" t="e">
        <f t="shared" si="3"/>
        <v>#DIV/0!</v>
      </c>
      <c r="J39" s="2500"/>
      <c r="K39" s="2500">
        <f t="shared" si="4"/>
        <v>0</v>
      </c>
      <c r="L39" s="2501">
        <f t="shared" si="5"/>
        <v>0</v>
      </c>
      <c r="M39" s="2502"/>
    </row>
    <row r="40" spans="1:13" ht="33">
      <c r="A40" s="2498">
        <f t="shared" si="1"/>
        <v>35</v>
      </c>
      <c r="B40" s="2620"/>
      <c r="C40" s="2503" t="s">
        <v>7867</v>
      </c>
      <c r="D40" s="2500">
        <f>D41+D48</f>
        <v>0</v>
      </c>
      <c r="E40" s="2501" t="e">
        <f t="shared" si="2"/>
        <v>#DIV/0!</v>
      </c>
      <c r="F40" s="2500">
        <f>F41+F48</f>
        <v>0</v>
      </c>
      <c r="G40" s="2500">
        <f t="shared" si="0"/>
        <v>0</v>
      </c>
      <c r="H40" s="2500">
        <f>H41+H48</f>
        <v>0</v>
      </c>
      <c r="I40" s="2501" t="e">
        <f t="shared" si="3"/>
        <v>#DIV/0!</v>
      </c>
      <c r="J40" s="2500">
        <f>J41+J48</f>
        <v>0</v>
      </c>
      <c r="K40" s="2500">
        <f t="shared" si="4"/>
        <v>0</v>
      </c>
      <c r="L40" s="2501">
        <f t="shared" si="5"/>
        <v>0</v>
      </c>
      <c r="M40" s="2502"/>
    </row>
    <row r="41" spans="1:13" ht="16.5">
      <c r="A41" s="2498">
        <f t="shared" si="1"/>
        <v>36</v>
      </c>
      <c r="B41" s="2620"/>
      <c r="C41" s="2504" t="s">
        <v>7847</v>
      </c>
      <c r="D41" s="2500">
        <f>D42+D47</f>
        <v>0</v>
      </c>
      <c r="E41" s="2501" t="e">
        <f t="shared" si="2"/>
        <v>#DIV/0!</v>
      </c>
      <c r="F41" s="2500">
        <f>F42+F47</f>
        <v>0</v>
      </c>
      <c r="G41" s="2500">
        <f t="shared" si="0"/>
        <v>0</v>
      </c>
      <c r="H41" s="2500">
        <f>H42+H47</f>
        <v>0</v>
      </c>
      <c r="I41" s="2501" t="e">
        <f t="shared" si="3"/>
        <v>#DIV/0!</v>
      </c>
      <c r="J41" s="2500">
        <f>J42+J47</f>
        <v>0</v>
      </c>
      <c r="K41" s="2500">
        <f t="shared" si="4"/>
        <v>0</v>
      </c>
      <c r="L41" s="2501">
        <f t="shared" si="5"/>
        <v>0</v>
      </c>
      <c r="M41" s="2502"/>
    </row>
    <row r="42" spans="1:13" ht="16.5">
      <c r="A42" s="2498">
        <f t="shared" si="1"/>
        <v>37</v>
      </c>
      <c r="B42" s="2620"/>
      <c r="C42" s="2505" t="s">
        <v>7868</v>
      </c>
      <c r="D42" s="2500">
        <f>D43+D44</f>
        <v>0</v>
      </c>
      <c r="E42" s="2501" t="e">
        <f t="shared" si="2"/>
        <v>#DIV/0!</v>
      </c>
      <c r="F42" s="2500">
        <f>F43+F44</f>
        <v>0</v>
      </c>
      <c r="G42" s="2500">
        <f t="shared" si="0"/>
        <v>0</v>
      </c>
      <c r="H42" s="2500">
        <f>H43+H44</f>
        <v>0</v>
      </c>
      <c r="I42" s="2501" t="e">
        <f t="shared" si="3"/>
        <v>#DIV/0!</v>
      </c>
      <c r="J42" s="2500">
        <f>J43+J44</f>
        <v>0</v>
      </c>
      <c r="K42" s="2500">
        <f t="shared" si="4"/>
        <v>0</v>
      </c>
      <c r="L42" s="2501">
        <f t="shared" si="5"/>
        <v>0</v>
      </c>
      <c r="M42" s="2502"/>
    </row>
    <row r="43" spans="1:13" ht="16.5">
      <c r="A43" s="2498">
        <f t="shared" si="1"/>
        <v>38</v>
      </c>
      <c r="B43" s="2620"/>
      <c r="C43" s="2507" t="s">
        <v>7869</v>
      </c>
      <c r="D43" s="2500"/>
      <c r="E43" s="2501" t="e">
        <f t="shared" si="2"/>
        <v>#DIV/0!</v>
      </c>
      <c r="F43" s="2500"/>
      <c r="G43" s="2500">
        <f t="shared" si="0"/>
        <v>0</v>
      </c>
      <c r="H43" s="2500"/>
      <c r="I43" s="2501" t="e">
        <f t="shared" si="3"/>
        <v>#DIV/0!</v>
      </c>
      <c r="J43" s="2500"/>
      <c r="K43" s="2500">
        <f t="shared" si="4"/>
        <v>0</v>
      </c>
      <c r="L43" s="2501">
        <f t="shared" si="5"/>
        <v>0</v>
      </c>
      <c r="M43" s="2502"/>
    </row>
    <row r="44" spans="1:13" ht="16.5">
      <c r="A44" s="2498">
        <f t="shared" si="1"/>
        <v>39</v>
      </c>
      <c r="B44" s="2620"/>
      <c r="C44" s="2507" t="s">
        <v>7870</v>
      </c>
      <c r="D44" s="2500">
        <f>SUM(D45:D46)</f>
        <v>0</v>
      </c>
      <c r="E44" s="2501" t="e">
        <f t="shared" si="2"/>
        <v>#DIV/0!</v>
      </c>
      <c r="F44" s="2500">
        <f>SUM(F45:F46)</f>
        <v>0</v>
      </c>
      <c r="G44" s="2500">
        <f t="shared" si="0"/>
        <v>0</v>
      </c>
      <c r="H44" s="2500">
        <f>SUM(H45:H46)</f>
        <v>0</v>
      </c>
      <c r="I44" s="2501" t="e">
        <f t="shared" si="3"/>
        <v>#DIV/0!</v>
      </c>
      <c r="J44" s="2500">
        <f>SUM(J45:J46)</f>
        <v>0</v>
      </c>
      <c r="K44" s="2500">
        <f t="shared" si="4"/>
        <v>0</v>
      </c>
      <c r="L44" s="2501">
        <f t="shared" si="5"/>
        <v>0</v>
      </c>
      <c r="M44" s="2502"/>
    </row>
    <row r="45" spans="1:13" ht="16.5">
      <c r="A45" s="2498">
        <f t="shared" si="1"/>
        <v>40</v>
      </c>
      <c r="B45" s="2620"/>
      <c r="C45" s="2508" t="s">
        <v>7871</v>
      </c>
      <c r="D45" s="2500"/>
      <c r="E45" s="2501" t="e">
        <f t="shared" si="2"/>
        <v>#DIV/0!</v>
      </c>
      <c r="F45" s="2500"/>
      <c r="G45" s="2500">
        <f t="shared" si="0"/>
        <v>0</v>
      </c>
      <c r="H45" s="2500"/>
      <c r="I45" s="2501" t="e">
        <f t="shared" si="3"/>
        <v>#DIV/0!</v>
      </c>
      <c r="J45" s="2500"/>
      <c r="K45" s="2500">
        <f t="shared" si="4"/>
        <v>0</v>
      </c>
      <c r="L45" s="2501">
        <f t="shared" si="5"/>
        <v>0</v>
      </c>
      <c r="M45" s="2502"/>
    </row>
    <row r="46" spans="1:13" ht="16.5">
      <c r="A46" s="2498">
        <f t="shared" si="1"/>
        <v>41</v>
      </c>
      <c r="B46" s="2620"/>
      <c r="C46" s="2508" t="s">
        <v>7872</v>
      </c>
      <c r="D46" s="2500"/>
      <c r="E46" s="2501" t="e">
        <f t="shared" si="2"/>
        <v>#DIV/0!</v>
      </c>
      <c r="F46" s="2500"/>
      <c r="G46" s="2500">
        <f t="shared" si="0"/>
        <v>0</v>
      </c>
      <c r="H46" s="2500"/>
      <c r="I46" s="2501" t="e">
        <f t="shared" si="3"/>
        <v>#DIV/0!</v>
      </c>
      <c r="J46" s="2500"/>
      <c r="K46" s="2500">
        <f t="shared" si="4"/>
        <v>0</v>
      </c>
      <c r="L46" s="2501">
        <f t="shared" si="5"/>
        <v>0</v>
      </c>
      <c r="M46" s="2502"/>
    </row>
    <row r="47" spans="1:13" ht="16.5">
      <c r="A47" s="2498">
        <f t="shared" si="1"/>
        <v>42</v>
      </c>
      <c r="B47" s="2620"/>
      <c r="C47" s="2505" t="s">
        <v>7873</v>
      </c>
      <c r="D47" s="2500"/>
      <c r="E47" s="2501" t="e">
        <f t="shared" si="2"/>
        <v>#DIV/0!</v>
      </c>
      <c r="F47" s="2500"/>
      <c r="G47" s="2500">
        <f t="shared" si="0"/>
        <v>0</v>
      </c>
      <c r="H47" s="2500"/>
      <c r="I47" s="2501" t="e">
        <f t="shared" si="3"/>
        <v>#DIV/0!</v>
      </c>
      <c r="J47" s="2500"/>
      <c r="K47" s="2500">
        <f t="shared" si="4"/>
        <v>0</v>
      </c>
      <c r="L47" s="2501">
        <f t="shared" si="5"/>
        <v>0</v>
      </c>
      <c r="M47" s="2502"/>
    </row>
    <row r="48" spans="1:13" ht="16.5">
      <c r="A48" s="2498">
        <f t="shared" si="1"/>
        <v>43</v>
      </c>
      <c r="B48" s="2620"/>
      <c r="C48" s="2504" t="s">
        <v>7874</v>
      </c>
      <c r="D48" s="2500">
        <f>D49+D52</f>
        <v>0</v>
      </c>
      <c r="E48" s="2501" t="e">
        <f t="shared" si="2"/>
        <v>#DIV/0!</v>
      </c>
      <c r="F48" s="2500">
        <f>F49+F52</f>
        <v>0</v>
      </c>
      <c r="G48" s="2500">
        <f t="shared" si="0"/>
        <v>0</v>
      </c>
      <c r="H48" s="2500">
        <f>H49+H52</f>
        <v>0</v>
      </c>
      <c r="I48" s="2501" t="e">
        <f t="shared" si="3"/>
        <v>#DIV/0!</v>
      </c>
      <c r="J48" s="2500">
        <f>J49+J52</f>
        <v>0</v>
      </c>
      <c r="K48" s="2500">
        <f t="shared" si="4"/>
        <v>0</v>
      </c>
      <c r="L48" s="2501">
        <f t="shared" si="5"/>
        <v>0</v>
      </c>
      <c r="M48" s="2502"/>
    </row>
    <row r="49" spans="1:13" ht="16.5">
      <c r="A49" s="2498">
        <f t="shared" si="1"/>
        <v>44</v>
      </c>
      <c r="B49" s="2620"/>
      <c r="C49" s="2505" t="s">
        <v>7868</v>
      </c>
      <c r="D49" s="2500">
        <f>SUM(D50:D51)</f>
        <v>0</v>
      </c>
      <c r="E49" s="2501" t="e">
        <f t="shared" si="2"/>
        <v>#DIV/0!</v>
      </c>
      <c r="F49" s="2500">
        <f>SUM(F50:F51)</f>
        <v>0</v>
      </c>
      <c r="G49" s="2500">
        <f t="shared" si="0"/>
        <v>0</v>
      </c>
      <c r="H49" s="2500">
        <f>SUM(H50:H51)</f>
        <v>0</v>
      </c>
      <c r="I49" s="2501" t="e">
        <f t="shared" si="3"/>
        <v>#DIV/0!</v>
      </c>
      <c r="J49" s="2500">
        <f>SUM(J50:J51)</f>
        <v>0</v>
      </c>
      <c r="K49" s="2500">
        <f t="shared" si="4"/>
        <v>0</v>
      </c>
      <c r="L49" s="2501">
        <f t="shared" si="5"/>
        <v>0</v>
      </c>
      <c r="M49" s="2502"/>
    </row>
    <row r="50" spans="1:13" ht="16.5">
      <c r="A50" s="2498">
        <f t="shared" si="1"/>
        <v>45</v>
      </c>
      <c r="B50" s="2620"/>
      <c r="C50" s="2507" t="s">
        <v>7875</v>
      </c>
      <c r="D50" s="2500"/>
      <c r="E50" s="2501" t="e">
        <f t="shared" si="2"/>
        <v>#DIV/0!</v>
      </c>
      <c r="F50" s="2500"/>
      <c r="G50" s="2500">
        <f t="shared" si="0"/>
        <v>0</v>
      </c>
      <c r="H50" s="2500"/>
      <c r="I50" s="2501" t="e">
        <f t="shared" si="3"/>
        <v>#DIV/0!</v>
      </c>
      <c r="J50" s="2500"/>
      <c r="K50" s="2500">
        <f t="shared" si="4"/>
        <v>0</v>
      </c>
      <c r="L50" s="2501">
        <f t="shared" si="5"/>
        <v>0</v>
      </c>
      <c r="M50" s="2502"/>
    </row>
    <row r="51" spans="1:13" ht="16.5">
      <c r="A51" s="2498">
        <f t="shared" si="1"/>
        <v>46</v>
      </c>
      <c r="B51" s="2620"/>
      <c r="C51" s="2507" t="s">
        <v>7876</v>
      </c>
      <c r="D51" s="2500"/>
      <c r="E51" s="2501" t="e">
        <f t="shared" si="2"/>
        <v>#DIV/0!</v>
      </c>
      <c r="F51" s="2500"/>
      <c r="G51" s="2500">
        <f t="shared" si="0"/>
        <v>0</v>
      </c>
      <c r="H51" s="2500"/>
      <c r="I51" s="2501" t="e">
        <f t="shared" si="3"/>
        <v>#DIV/0!</v>
      </c>
      <c r="J51" s="2500"/>
      <c r="K51" s="2500">
        <f t="shared" si="4"/>
        <v>0</v>
      </c>
      <c r="L51" s="2501">
        <f t="shared" si="5"/>
        <v>0</v>
      </c>
      <c r="M51" s="2502"/>
    </row>
    <row r="52" spans="1:13" ht="16.5">
      <c r="A52" s="2498">
        <f t="shared" si="1"/>
        <v>47</v>
      </c>
      <c r="B52" s="2620"/>
      <c r="C52" s="2505" t="s">
        <v>7873</v>
      </c>
      <c r="D52" s="2500">
        <f>SUM(D53:D54)</f>
        <v>0</v>
      </c>
      <c r="E52" s="2501" t="e">
        <f t="shared" si="2"/>
        <v>#DIV/0!</v>
      </c>
      <c r="F52" s="2500">
        <f>SUM(F53:F54)</f>
        <v>0</v>
      </c>
      <c r="G52" s="2500">
        <f t="shared" si="0"/>
        <v>0</v>
      </c>
      <c r="H52" s="2500">
        <f>SUM(H53:H54)</f>
        <v>0</v>
      </c>
      <c r="I52" s="2501" t="e">
        <f t="shared" si="3"/>
        <v>#DIV/0!</v>
      </c>
      <c r="J52" s="2500">
        <f>SUM(J53:J54)</f>
        <v>0</v>
      </c>
      <c r="K52" s="2500">
        <f t="shared" si="4"/>
        <v>0</v>
      </c>
      <c r="L52" s="2501">
        <f t="shared" si="5"/>
        <v>0</v>
      </c>
      <c r="M52" s="2502"/>
    </row>
    <row r="53" spans="1:13" ht="16.5">
      <c r="A53" s="2498">
        <f t="shared" si="1"/>
        <v>48</v>
      </c>
      <c r="B53" s="2620"/>
      <c r="C53" s="2507" t="s">
        <v>7875</v>
      </c>
      <c r="D53" s="2500"/>
      <c r="E53" s="2501" t="e">
        <f t="shared" si="2"/>
        <v>#DIV/0!</v>
      </c>
      <c r="F53" s="2500"/>
      <c r="G53" s="2500">
        <f t="shared" si="0"/>
        <v>0</v>
      </c>
      <c r="H53" s="2500"/>
      <c r="I53" s="2501" t="e">
        <f t="shared" si="3"/>
        <v>#DIV/0!</v>
      </c>
      <c r="J53" s="2500"/>
      <c r="K53" s="2500">
        <f t="shared" si="4"/>
        <v>0</v>
      </c>
      <c r="L53" s="2501">
        <f t="shared" si="5"/>
        <v>0</v>
      </c>
      <c r="M53" s="2502"/>
    </row>
    <row r="54" spans="1:13" ht="16.5">
      <c r="A54" s="2498">
        <f t="shared" si="1"/>
        <v>49</v>
      </c>
      <c r="B54" s="2620"/>
      <c r="C54" s="2507" t="s">
        <v>7876</v>
      </c>
      <c r="D54" s="2500"/>
      <c r="E54" s="2501" t="e">
        <f t="shared" si="2"/>
        <v>#DIV/0!</v>
      </c>
      <c r="F54" s="2500"/>
      <c r="G54" s="2500">
        <f t="shared" si="0"/>
        <v>0</v>
      </c>
      <c r="H54" s="2500"/>
      <c r="I54" s="2501" t="e">
        <f t="shared" si="3"/>
        <v>#DIV/0!</v>
      </c>
      <c r="J54" s="2500"/>
      <c r="K54" s="2500">
        <f t="shared" si="4"/>
        <v>0</v>
      </c>
      <c r="L54" s="2501">
        <f t="shared" si="5"/>
        <v>0</v>
      </c>
      <c r="M54" s="2502"/>
    </row>
    <row r="55" spans="1:13" ht="16.5">
      <c r="A55" s="2498">
        <f t="shared" si="1"/>
        <v>50</v>
      </c>
      <c r="B55" s="2620"/>
      <c r="C55" s="2499" t="s">
        <v>7877</v>
      </c>
      <c r="D55" s="2500">
        <f>D56+D64</f>
        <v>0</v>
      </c>
      <c r="E55" s="2501" t="e">
        <f t="shared" si="2"/>
        <v>#DIV/0!</v>
      </c>
      <c r="F55" s="2500">
        <f>F56+F64</f>
        <v>0</v>
      </c>
      <c r="G55" s="2500">
        <f t="shared" si="0"/>
        <v>0</v>
      </c>
      <c r="H55" s="2500">
        <f>H56+H64</f>
        <v>0</v>
      </c>
      <c r="I55" s="2501" t="e">
        <f t="shared" si="3"/>
        <v>#DIV/0!</v>
      </c>
      <c r="J55" s="2500">
        <f>J56+J64</f>
        <v>0</v>
      </c>
      <c r="K55" s="2500">
        <f t="shared" si="4"/>
        <v>0</v>
      </c>
      <c r="L55" s="2501">
        <f t="shared" si="5"/>
        <v>0</v>
      </c>
      <c r="M55" s="2502"/>
    </row>
    <row r="56" spans="1:13" ht="16.5">
      <c r="A56" s="2498">
        <f t="shared" si="1"/>
        <v>51</v>
      </c>
      <c r="B56" s="2620"/>
      <c r="C56" s="2504" t="s">
        <v>7878</v>
      </c>
      <c r="D56" s="2500">
        <f>SUM(D57:D63)</f>
        <v>0</v>
      </c>
      <c r="E56" s="2501" t="e">
        <f t="shared" si="2"/>
        <v>#DIV/0!</v>
      </c>
      <c r="F56" s="2500">
        <f>SUM(F57:F63)</f>
        <v>0</v>
      </c>
      <c r="G56" s="2500">
        <f t="shared" si="0"/>
        <v>0</v>
      </c>
      <c r="H56" s="2500">
        <f>SUM(H57:H63)</f>
        <v>0</v>
      </c>
      <c r="I56" s="2501" t="e">
        <f t="shared" si="3"/>
        <v>#DIV/0!</v>
      </c>
      <c r="J56" s="2500">
        <f>SUM(J57:J63)</f>
        <v>0</v>
      </c>
      <c r="K56" s="2500">
        <f t="shared" si="4"/>
        <v>0</v>
      </c>
      <c r="L56" s="2501">
        <f t="shared" si="5"/>
        <v>0</v>
      </c>
      <c r="M56" s="2502"/>
    </row>
    <row r="57" spans="1:13" ht="16.5">
      <c r="A57" s="2498">
        <f t="shared" si="1"/>
        <v>52</v>
      </c>
      <c r="B57" s="2620"/>
      <c r="C57" s="2505" t="s">
        <v>7879</v>
      </c>
      <c r="D57" s="2500"/>
      <c r="E57" s="2501" t="e">
        <f t="shared" si="2"/>
        <v>#DIV/0!</v>
      </c>
      <c r="F57" s="2500"/>
      <c r="G57" s="2500">
        <f t="shared" si="0"/>
        <v>0</v>
      </c>
      <c r="H57" s="2500"/>
      <c r="I57" s="2501" t="e">
        <f t="shared" si="3"/>
        <v>#DIV/0!</v>
      </c>
      <c r="J57" s="2500"/>
      <c r="K57" s="2500">
        <f t="shared" si="4"/>
        <v>0</v>
      </c>
      <c r="L57" s="2501">
        <f t="shared" si="5"/>
        <v>0</v>
      </c>
      <c r="M57" s="2506"/>
    </row>
    <row r="58" spans="1:13" ht="16.5">
      <c r="A58" s="2498">
        <f t="shared" si="1"/>
        <v>53</v>
      </c>
      <c r="B58" s="2620"/>
      <c r="C58" s="2505" t="s">
        <v>7880</v>
      </c>
      <c r="D58" s="2500"/>
      <c r="E58" s="2501" t="e">
        <f t="shared" si="2"/>
        <v>#DIV/0!</v>
      </c>
      <c r="F58" s="2500"/>
      <c r="G58" s="2500">
        <f t="shared" si="0"/>
        <v>0</v>
      </c>
      <c r="H58" s="2500"/>
      <c r="I58" s="2501" t="e">
        <f t="shared" si="3"/>
        <v>#DIV/0!</v>
      </c>
      <c r="J58" s="2500"/>
      <c r="K58" s="2500">
        <f t="shared" si="4"/>
        <v>0</v>
      </c>
      <c r="L58" s="2501">
        <f t="shared" si="5"/>
        <v>0</v>
      </c>
      <c r="M58" s="2502"/>
    </row>
    <row r="59" spans="1:13" ht="16.5">
      <c r="A59" s="2498">
        <f t="shared" si="1"/>
        <v>54</v>
      </c>
      <c r="B59" s="2620"/>
      <c r="C59" s="2505" t="s">
        <v>7881</v>
      </c>
      <c r="D59" s="2500"/>
      <c r="E59" s="2501" t="e">
        <f t="shared" si="2"/>
        <v>#DIV/0!</v>
      </c>
      <c r="F59" s="2500"/>
      <c r="G59" s="2500">
        <f t="shared" si="0"/>
        <v>0</v>
      </c>
      <c r="H59" s="2500"/>
      <c r="I59" s="2501" t="e">
        <f t="shared" si="3"/>
        <v>#DIV/0!</v>
      </c>
      <c r="J59" s="2500"/>
      <c r="K59" s="2500">
        <f t="shared" si="4"/>
        <v>0</v>
      </c>
      <c r="L59" s="2501">
        <f t="shared" si="5"/>
        <v>0</v>
      </c>
      <c r="M59" s="2506"/>
    </row>
    <row r="60" spans="1:13" ht="16.5">
      <c r="A60" s="2498">
        <f t="shared" si="1"/>
        <v>55</v>
      </c>
      <c r="B60" s="2620"/>
      <c r="C60" s="2505" t="s">
        <v>7882</v>
      </c>
      <c r="D60" s="2500"/>
      <c r="E60" s="2501" t="e">
        <f t="shared" si="2"/>
        <v>#DIV/0!</v>
      </c>
      <c r="F60" s="2500"/>
      <c r="G60" s="2500">
        <f t="shared" si="0"/>
        <v>0</v>
      </c>
      <c r="H60" s="2500"/>
      <c r="I60" s="2501" t="e">
        <f t="shared" si="3"/>
        <v>#DIV/0!</v>
      </c>
      <c r="J60" s="2500"/>
      <c r="K60" s="2500">
        <f t="shared" si="4"/>
        <v>0</v>
      </c>
      <c r="L60" s="2501">
        <f t="shared" si="5"/>
        <v>0</v>
      </c>
      <c r="M60" s="2502"/>
    </row>
    <row r="61" spans="1:13" ht="16.5">
      <c r="A61" s="2498">
        <f t="shared" si="1"/>
        <v>56</v>
      </c>
      <c r="B61" s="2620"/>
      <c r="C61" s="2505" t="s">
        <v>7883</v>
      </c>
      <c r="D61" s="2500"/>
      <c r="E61" s="2501" t="e">
        <f t="shared" si="2"/>
        <v>#DIV/0!</v>
      </c>
      <c r="F61" s="2500"/>
      <c r="G61" s="2500">
        <f t="shared" si="0"/>
        <v>0</v>
      </c>
      <c r="H61" s="2500"/>
      <c r="I61" s="2501" t="e">
        <f t="shared" si="3"/>
        <v>#DIV/0!</v>
      </c>
      <c r="J61" s="2500"/>
      <c r="K61" s="2500">
        <f t="shared" si="4"/>
        <v>0</v>
      </c>
      <c r="L61" s="2501">
        <f t="shared" si="5"/>
        <v>0</v>
      </c>
      <c r="M61" s="2502"/>
    </row>
    <row r="62" spans="1:13" ht="16.5">
      <c r="A62" s="2498">
        <f t="shared" si="1"/>
        <v>57</v>
      </c>
      <c r="B62" s="2620"/>
      <c r="C62" s="2505" t="s">
        <v>7884</v>
      </c>
      <c r="D62" s="2500"/>
      <c r="E62" s="2501" t="e">
        <f t="shared" si="2"/>
        <v>#DIV/0!</v>
      </c>
      <c r="F62" s="2500"/>
      <c r="G62" s="2500">
        <f t="shared" si="0"/>
        <v>0</v>
      </c>
      <c r="H62" s="2500"/>
      <c r="I62" s="2501" t="e">
        <f t="shared" si="3"/>
        <v>#DIV/0!</v>
      </c>
      <c r="J62" s="2500"/>
      <c r="K62" s="2500">
        <f t="shared" si="4"/>
        <v>0</v>
      </c>
      <c r="L62" s="2501">
        <f t="shared" si="5"/>
        <v>0</v>
      </c>
      <c r="M62" s="2502"/>
    </row>
    <row r="63" spans="1:13" ht="16.5">
      <c r="A63" s="2498">
        <f t="shared" si="1"/>
        <v>58</v>
      </c>
      <c r="B63" s="2620"/>
      <c r="C63" s="2505" t="s">
        <v>7885</v>
      </c>
      <c r="D63" s="2500"/>
      <c r="E63" s="2501" t="e">
        <f t="shared" si="2"/>
        <v>#DIV/0!</v>
      </c>
      <c r="F63" s="2500"/>
      <c r="G63" s="2500">
        <f t="shared" si="0"/>
        <v>0</v>
      </c>
      <c r="H63" s="2500"/>
      <c r="I63" s="2501" t="e">
        <f t="shared" si="3"/>
        <v>#DIV/0!</v>
      </c>
      <c r="J63" s="2500"/>
      <c r="K63" s="2500">
        <f t="shared" si="4"/>
        <v>0</v>
      </c>
      <c r="L63" s="2501">
        <f t="shared" si="5"/>
        <v>0</v>
      </c>
      <c r="M63" s="2502"/>
    </row>
    <row r="64" spans="1:13" ht="16.5">
      <c r="A64" s="2498">
        <f t="shared" si="1"/>
        <v>59</v>
      </c>
      <c r="B64" s="2620"/>
      <c r="C64" s="2504" t="s">
        <v>7886</v>
      </c>
      <c r="D64" s="2500">
        <f>D65+D73</f>
        <v>0</v>
      </c>
      <c r="E64" s="2501" t="e">
        <f t="shared" si="2"/>
        <v>#DIV/0!</v>
      </c>
      <c r="F64" s="2500">
        <f>F65+F73</f>
        <v>0</v>
      </c>
      <c r="G64" s="2500">
        <f t="shared" si="0"/>
        <v>0</v>
      </c>
      <c r="H64" s="2500">
        <f>H65+H73</f>
        <v>0</v>
      </c>
      <c r="I64" s="2501" t="e">
        <f t="shared" si="3"/>
        <v>#DIV/0!</v>
      </c>
      <c r="J64" s="2500">
        <f>J65+J73</f>
        <v>0</v>
      </c>
      <c r="K64" s="2500">
        <f t="shared" si="4"/>
        <v>0</v>
      </c>
      <c r="L64" s="2501">
        <f t="shared" si="5"/>
        <v>0</v>
      </c>
      <c r="M64" s="2502"/>
    </row>
    <row r="65" spans="1:13" ht="16.5">
      <c r="A65" s="2498">
        <f t="shared" si="1"/>
        <v>60</v>
      </c>
      <c r="B65" s="2620"/>
      <c r="C65" s="2505" t="s">
        <v>7887</v>
      </c>
      <c r="D65" s="2500">
        <f>SUM(D66:D72)</f>
        <v>0</v>
      </c>
      <c r="E65" s="2501" t="e">
        <f t="shared" si="2"/>
        <v>#DIV/0!</v>
      </c>
      <c r="F65" s="2500">
        <f>SUM(F66:F72)</f>
        <v>0</v>
      </c>
      <c r="G65" s="2500">
        <f t="shared" si="0"/>
        <v>0</v>
      </c>
      <c r="H65" s="2500">
        <f>SUM(H66:H72)</f>
        <v>0</v>
      </c>
      <c r="I65" s="2501" t="e">
        <f t="shared" si="3"/>
        <v>#DIV/0!</v>
      </c>
      <c r="J65" s="2500">
        <f>SUM(J66:J72)</f>
        <v>0</v>
      </c>
      <c r="K65" s="2500">
        <f t="shared" si="4"/>
        <v>0</v>
      </c>
      <c r="L65" s="2501">
        <f t="shared" si="5"/>
        <v>0</v>
      </c>
      <c r="M65" s="2502"/>
    </row>
    <row r="66" spans="1:13" ht="16.5">
      <c r="A66" s="2498">
        <f t="shared" si="1"/>
        <v>61</v>
      </c>
      <c r="B66" s="2620"/>
      <c r="C66" s="2507" t="s">
        <v>7888</v>
      </c>
      <c r="D66" s="2500"/>
      <c r="E66" s="2501" t="e">
        <f t="shared" si="2"/>
        <v>#DIV/0!</v>
      </c>
      <c r="F66" s="2500"/>
      <c r="G66" s="2500">
        <f t="shared" si="0"/>
        <v>0</v>
      </c>
      <c r="H66" s="2500"/>
      <c r="I66" s="2501" t="e">
        <f t="shared" si="3"/>
        <v>#DIV/0!</v>
      </c>
      <c r="J66" s="2500"/>
      <c r="K66" s="2500">
        <f t="shared" si="4"/>
        <v>0</v>
      </c>
      <c r="L66" s="2501">
        <f t="shared" si="5"/>
        <v>0</v>
      </c>
      <c r="M66" s="2506"/>
    </row>
    <row r="67" spans="1:13" ht="16.5">
      <c r="A67" s="2498">
        <f t="shared" si="1"/>
        <v>62</v>
      </c>
      <c r="B67" s="2620"/>
      <c r="C67" s="2507" t="s">
        <v>7889</v>
      </c>
      <c r="D67" s="2500"/>
      <c r="E67" s="2501" t="e">
        <f t="shared" si="2"/>
        <v>#DIV/0!</v>
      </c>
      <c r="F67" s="2500"/>
      <c r="G67" s="2500">
        <f t="shared" si="0"/>
        <v>0</v>
      </c>
      <c r="H67" s="2500"/>
      <c r="I67" s="2501" t="e">
        <f t="shared" si="3"/>
        <v>#DIV/0!</v>
      </c>
      <c r="J67" s="2500"/>
      <c r="K67" s="2500">
        <f t="shared" si="4"/>
        <v>0</v>
      </c>
      <c r="L67" s="2501">
        <f t="shared" si="5"/>
        <v>0</v>
      </c>
      <c r="M67" s="2502"/>
    </row>
    <row r="68" spans="1:13" ht="16.5">
      <c r="A68" s="2498">
        <f t="shared" si="1"/>
        <v>63</v>
      </c>
      <c r="B68" s="2620"/>
      <c r="C68" s="2507" t="s">
        <v>7890</v>
      </c>
      <c r="D68" s="2500"/>
      <c r="E68" s="2501" t="e">
        <f t="shared" si="2"/>
        <v>#DIV/0!</v>
      </c>
      <c r="F68" s="2500"/>
      <c r="G68" s="2500">
        <f t="shared" si="0"/>
        <v>0</v>
      </c>
      <c r="H68" s="2500"/>
      <c r="I68" s="2501" t="e">
        <f t="shared" si="3"/>
        <v>#DIV/0!</v>
      </c>
      <c r="J68" s="2500"/>
      <c r="K68" s="2500">
        <f t="shared" si="4"/>
        <v>0</v>
      </c>
      <c r="L68" s="2501">
        <f t="shared" si="5"/>
        <v>0</v>
      </c>
      <c r="M68" s="2506"/>
    </row>
    <row r="69" spans="1:13" ht="16.5">
      <c r="A69" s="2498">
        <f t="shared" si="1"/>
        <v>64</v>
      </c>
      <c r="B69" s="2620"/>
      <c r="C69" s="2507" t="s">
        <v>7891</v>
      </c>
      <c r="D69" s="2500"/>
      <c r="E69" s="2501" t="e">
        <f t="shared" si="2"/>
        <v>#DIV/0!</v>
      </c>
      <c r="F69" s="2500"/>
      <c r="G69" s="2500">
        <f t="shared" si="0"/>
        <v>0</v>
      </c>
      <c r="H69" s="2500"/>
      <c r="I69" s="2501" t="e">
        <f t="shared" si="3"/>
        <v>#DIV/0!</v>
      </c>
      <c r="J69" s="2500"/>
      <c r="K69" s="2500">
        <f t="shared" si="4"/>
        <v>0</v>
      </c>
      <c r="L69" s="2501">
        <f t="shared" si="5"/>
        <v>0</v>
      </c>
      <c r="M69" s="2502"/>
    </row>
    <row r="70" spans="1:13" ht="16.5">
      <c r="A70" s="2498">
        <f t="shared" si="1"/>
        <v>65</v>
      </c>
      <c r="B70" s="2620"/>
      <c r="C70" s="2507" t="s">
        <v>7892</v>
      </c>
      <c r="D70" s="2500"/>
      <c r="E70" s="2501" t="e">
        <f t="shared" si="2"/>
        <v>#DIV/0!</v>
      </c>
      <c r="F70" s="2500"/>
      <c r="G70" s="2500">
        <f t="shared" si="0"/>
        <v>0</v>
      </c>
      <c r="H70" s="2500"/>
      <c r="I70" s="2501" t="e">
        <f t="shared" si="3"/>
        <v>#DIV/0!</v>
      </c>
      <c r="J70" s="2500"/>
      <c r="K70" s="2500">
        <f t="shared" si="4"/>
        <v>0</v>
      </c>
      <c r="L70" s="2501">
        <f t="shared" si="5"/>
        <v>0</v>
      </c>
      <c r="M70" s="2502"/>
    </row>
    <row r="71" spans="1:13" ht="16.5">
      <c r="A71" s="2498">
        <f t="shared" ref="A71:A134" si="6">A70+1</f>
        <v>66</v>
      </c>
      <c r="B71" s="2620"/>
      <c r="C71" s="2507" t="s">
        <v>7893</v>
      </c>
      <c r="D71" s="2500"/>
      <c r="E71" s="2501" t="e">
        <f t="shared" ref="E71:E134" si="7">D71/$D$257</f>
        <v>#DIV/0!</v>
      </c>
      <c r="F71" s="2500"/>
      <c r="G71" s="2500">
        <f t="shared" si="0"/>
        <v>0</v>
      </c>
      <c r="H71" s="2500"/>
      <c r="I71" s="2501" t="e">
        <f t="shared" ref="I71:I134" si="8">H71/H$257</f>
        <v>#DIV/0!</v>
      </c>
      <c r="J71" s="2500"/>
      <c r="K71" s="2500">
        <f t="shared" ref="K71:K134" si="9">D71-H71</f>
        <v>0</v>
      </c>
      <c r="L71" s="2501">
        <f t="shared" ref="L71:L134" si="10">IF(J71=0,0,K71/J71)</f>
        <v>0</v>
      </c>
      <c r="M71" s="2502"/>
    </row>
    <row r="72" spans="1:13" ht="16.5">
      <c r="A72" s="2498">
        <f t="shared" si="6"/>
        <v>67</v>
      </c>
      <c r="B72" s="2620"/>
      <c r="C72" s="2507" t="s">
        <v>7894</v>
      </c>
      <c r="D72" s="2500"/>
      <c r="E72" s="2501" t="e">
        <f t="shared" si="7"/>
        <v>#DIV/0!</v>
      </c>
      <c r="F72" s="2500"/>
      <c r="G72" s="2500">
        <f t="shared" si="0"/>
        <v>0</v>
      </c>
      <c r="H72" s="2500"/>
      <c r="I72" s="2501" t="e">
        <f t="shared" si="8"/>
        <v>#DIV/0!</v>
      </c>
      <c r="J72" s="2500"/>
      <c r="K72" s="2500">
        <f t="shared" si="9"/>
        <v>0</v>
      </c>
      <c r="L72" s="2501">
        <f t="shared" si="10"/>
        <v>0</v>
      </c>
      <c r="M72" s="2502"/>
    </row>
    <row r="73" spans="1:13" ht="16.5">
      <c r="A73" s="2498">
        <f t="shared" si="6"/>
        <v>68</v>
      </c>
      <c r="B73" s="2620"/>
      <c r="C73" s="2505" t="s">
        <v>7895</v>
      </c>
      <c r="D73" s="2500">
        <f>SUM(D74:D80)</f>
        <v>0</v>
      </c>
      <c r="E73" s="2501" t="e">
        <f t="shared" si="7"/>
        <v>#DIV/0!</v>
      </c>
      <c r="F73" s="2500">
        <f>SUM(F74:F80)</f>
        <v>0</v>
      </c>
      <c r="G73" s="2500">
        <f t="shared" si="0"/>
        <v>0</v>
      </c>
      <c r="H73" s="2500">
        <f>SUM(H74:H80)</f>
        <v>0</v>
      </c>
      <c r="I73" s="2501" t="e">
        <f t="shared" si="8"/>
        <v>#DIV/0!</v>
      </c>
      <c r="J73" s="2500">
        <f>SUM(J74:J80)</f>
        <v>0</v>
      </c>
      <c r="K73" s="2500">
        <f t="shared" si="9"/>
        <v>0</v>
      </c>
      <c r="L73" s="2501">
        <f t="shared" si="10"/>
        <v>0</v>
      </c>
      <c r="M73" s="2502"/>
    </row>
    <row r="74" spans="1:13" ht="16.5">
      <c r="A74" s="2498">
        <f t="shared" si="6"/>
        <v>69</v>
      </c>
      <c r="B74" s="2620"/>
      <c r="C74" s="2507" t="s">
        <v>7888</v>
      </c>
      <c r="D74" s="2500"/>
      <c r="E74" s="2501" t="e">
        <f t="shared" si="7"/>
        <v>#DIV/0!</v>
      </c>
      <c r="F74" s="2500"/>
      <c r="G74" s="2500">
        <f t="shared" si="0"/>
        <v>0</v>
      </c>
      <c r="H74" s="2500"/>
      <c r="I74" s="2501" t="e">
        <f t="shared" si="8"/>
        <v>#DIV/0!</v>
      </c>
      <c r="J74" s="2500"/>
      <c r="K74" s="2500">
        <f t="shared" si="9"/>
        <v>0</v>
      </c>
      <c r="L74" s="2501">
        <f t="shared" si="10"/>
        <v>0</v>
      </c>
      <c r="M74" s="2506"/>
    </row>
    <row r="75" spans="1:13" ht="16.5">
      <c r="A75" s="2498">
        <f t="shared" si="6"/>
        <v>70</v>
      </c>
      <c r="B75" s="2620"/>
      <c r="C75" s="2507" t="s">
        <v>7889</v>
      </c>
      <c r="D75" s="2500"/>
      <c r="E75" s="2501" t="e">
        <f t="shared" si="7"/>
        <v>#DIV/0!</v>
      </c>
      <c r="F75" s="2500"/>
      <c r="G75" s="2500">
        <f t="shared" si="0"/>
        <v>0</v>
      </c>
      <c r="H75" s="2500"/>
      <c r="I75" s="2501" t="e">
        <f t="shared" si="8"/>
        <v>#DIV/0!</v>
      </c>
      <c r="J75" s="2500"/>
      <c r="K75" s="2500">
        <f t="shared" si="9"/>
        <v>0</v>
      </c>
      <c r="L75" s="2501">
        <f t="shared" si="10"/>
        <v>0</v>
      </c>
      <c r="M75" s="2502"/>
    </row>
    <row r="76" spans="1:13" ht="16.5">
      <c r="A76" s="2498">
        <f t="shared" si="6"/>
        <v>71</v>
      </c>
      <c r="B76" s="2620"/>
      <c r="C76" s="2507" t="s">
        <v>7890</v>
      </c>
      <c r="D76" s="2500"/>
      <c r="E76" s="2501" t="e">
        <f t="shared" si="7"/>
        <v>#DIV/0!</v>
      </c>
      <c r="F76" s="2500"/>
      <c r="G76" s="2500">
        <f t="shared" si="0"/>
        <v>0</v>
      </c>
      <c r="H76" s="2500"/>
      <c r="I76" s="2501" t="e">
        <f t="shared" si="8"/>
        <v>#DIV/0!</v>
      </c>
      <c r="J76" s="2500"/>
      <c r="K76" s="2500">
        <f t="shared" si="9"/>
        <v>0</v>
      </c>
      <c r="L76" s="2501">
        <f t="shared" si="10"/>
        <v>0</v>
      </c>
      <c r="M76" s="2506"/>
    </row>
    <row r="77" spans="1:13" ht="16.5">
      <c r="A77" s="2498">
        <f t="shared" si="6"/>
        <v>72</v>
      </c>
      <c r="B77" s="2620"/>
      <c r="C77" s="2507" t="s">
        <v>7891</v>
      </c>
      <c r="D77" s="2500"/>
      <c r="E77" s="2501" t="e">
        <f t="shared" si="7"/>
        <v>#DIV/0!</v>
      </c>
      <c r="F77" s="2500"/>
      <c r="G77" s="2500">
        <f t="shared" si="0"/>
        <v>0</v>
      </c>
      <c r="H77" s="2500"/>
      <c r="I77" s="2501" t="e">
        <f t="shared" si="8"/>
        <v>#DIV/0!</v>
      </c>
      <c r="J77" s="2500"/>
      <c r="K77" s="2500">
        <f t="shared" si="9"/>
        <v>0</v>
      </c>
      <c r="L77" s="2501">
        <f t="shared" si="10"/>
        <v>0</v>
      </c>
      <c r="M77" s="2502"/>
    </row>
    <row r="78" spans="1:13" ht="16.5">
      <c r="A78" s="2498">
        <f t="shared" si="6"/>
        <v>73</v>
      </c>
      <c r="B78" s="2620"/>
      <c r="C78" s="2507" t="s">
        <v>7892</v>
      </c>
      <c r="D78" s="2500"/>
      <c r="E78" s="2501" t="e">
        <f t="shared" si="7"/>
        <v>#DIV/0!</v>
      </c>
      <c r="F78" s="2500"/>
      <c r="G78" s="2500">
        <f t="shared" si="0"/>
        <v>0</v>
      </c>
      <c r="H78" s="2500"/>
      <c r="I78" s="2501" t="e">
        <f t="shared" si="8"/>
        <v>#DIV/0!</v>
      </c>
      <c r="J78" s="2500"/>
      <c r="K78" s="2500">
        <f t="shared" si="9"/>
        <v>0</v>
      </c>
      <c r="L78" s="2501">
        <f t="shared" si="10"/>
        <v>0</v>
      </c>
      <c r="M78" s="2502"/>
    </row>
    <row r="79" spans="1:13" ht="16.5">
      <c r="A79" s="2498">
        <f t="shared" si="6"/>
        <v>74</v>
      </c>
      <c r="B79" s="2620"/>
      <c r="C79" s="2507" t="s">
        <v>7893</v>
      </c>
      <c r="D79" s="2500"/>
      <c r="E79" s="2501" t="e">
        <f t="shared" si="7"/>
        <v>#DIV/0!</v>
      </c>
      <c r="F79" s="2500"/>
      <c r="G79" s="2500">
        <f t="shared" si="0"/>
        <v>0</v>
      </c>
      <c r="H79" s="2500"/>
      <c r="I79" s="2501" t="e">
        <f t="shared" si="8"/>
        <v>#DIV/0!</v>
      </c>
      <c r="J79" s="2500"/>
      <c r="K79" s="2500">
        <f t="shared" si="9"/>
        <v>0</v>
      </c>
      <c r="L79" s="2501">
        <f t="shared" si="10"/>
        <v>0</v>
      </c>
      <c r="M79" s="2502"/>
    </row>
    <row r="80" spans="1:13" ht="16.5">
      <c r="A80" s="2498">
        <f t="shared" si="6"/>
        <v>75</v>
      </c>
      <c r="B80" s="2620"/>
      <c r="C80" s="2507" t="s">
        <v>7894</v>
      </c>
      <c r="D80" s="2500"/>
      <c r="E80" s="2501" t="e">
        <f t="shared" si="7"/>
        <v>#DIV/0!</v>
      </c>
      <c r="F80" s="2500"/>
      <c r="G80" s="2500">
        <f t="shared" si="0"/>
        <v>0</v>
      </c>
      <c r="H80" s="2500"/>
      <c r="I80" s="2501" t="e">
        <f t="shared" si="8"/>
        <v>#DIV/0!</v>
      </c>
      <c r="J80" s="2500"/>
      <c r="K80" s="2500">
        <f t="shared" si="9"/>
        <v>0</v>
      </c>
      <c r="L80" s="2501">
        <f t="shared" si="10"/>
        <v>0</v>
      </c>
      <c r="M80" s="2502"/>
    </row>
    <row r="81" spans="1:13" ht="16.5">
      <c r="A81" s="2498">
        <f t="shared" si="6"/>
        <v>76</v>
      </c>
      <c r="B81" s="2620"/>
      <c r="C81" s="2503" t="s">
        <v>7896</v>
      </c>
      <c r="D81" s="2500">
        <f>D12+D13+D40+D55</f>
        <v>0</v>
      </c>
      <c r="E81" s="2501" t="e">
        <f t="shared" si="7"/>
        <v>#DIV/0!</v>
      </c>
      <c r="F81" s="2500">
        <f>F12+F13+F40+F55</f>
        <v>0</v>
      </c>
      <c r="G81" s="2500">
        <f t="shared" si="0"/>
        <v>0</v>
      </c>
      <c r="H81" s="2500">
        <f>H12+H13+H40+H55</f>
        <v>0</v>
      </c>
      <c r="I81" s="2501" t="e">
        <f t="shared" si="8"/>
        <v>#DIV/0!</v>
      </c>
      <c r="J81" s="2500">
        <f>J12+J13+J40+J55</f>
        <v>0</v>
      </c>
      <c r="K81" s="2500">
        <f t="shared" si="9"/>
        <v>0</v>
      </c>
      <c r="L81" s="2501">
        <f t="shared" si="10"/>
        <v>0</v>
      </c>
      <c r="M81" s="2502"/>
    </row>
    <row r="82" spans="1:13" ht="16.5" customHeight="1">
      <c r="A82" s="2498">
        <f t="shared" si="6"/>
        <v>77</v>
      </c>
      <c r="B82" s="2620" t="s">
        <v>7897</v>
      </c>
      <c r="C82" s="2503" t="s">
        <v>7898</v>
      </c>
      <c r="D82" s="2500">
        <f>SUM(D83:D88)</f>
        <v>0</v>
      </c>
      <c r="E82" s="2501" t="e">
        <f t="shared" si="7"/>
        <v>#DIV/0!</v>
      </c>
      <c r="F82" s="2500">
        <f>SUM(F83:F88)</f>
        <v>0</v>
      </c>
      <c r="G82" s="2500">
        <f t="shared" ref="G82:G145" si="11">D82-F82</f>
        <v>0</v>
      </c>
      <c r="H82" s="2500">
        <f>SUM(H83:H88)</f>
        <v>0</v>
      </c>
      <c r="I82" s="2501" t="e">
        <f t="shared" si="8"/>
        <v>#DIV/0!</v>
      </c>
      <c r="J82" s="2500">
        <f>SUM(J83:J88)</f>
        <v>0</v>
      </c>
      <c r="K82" s="2500">
        <f t="shared" si="9"/>
        <v>0</v>
      </c>
      <c r="L82" s="2501">
        <f t="shared" si="10"/>
        <v>0</v>
      </c>
      <c r="M82" s="2502"/>
    </row>
    <row r="83" spans="1:13" ht="16.5">
      <c r="A83" s="2498">
        <f t="shared" si="6"/>
        <v>78</v>
      </c>
      <c r="B83" s="2620"/>
      <c r="C83" s="2509" t="s">
        <v>7899</v>
      </c>
      <c r="D83" s="2500"/>
      <c r="E83" s="2501" t="e">
        <f t="shared" si="7"/>
        <v>#DIV/0!</v>
      </c>
      <c r="F83" s="2500"/>
      <c r="G83" s="2500">
        <f t="shared" si="11"/>
        <v>0</v>
      </c>
      <c r="H83" s="2500"/>
      <c r="I83" s="2501" t="e">
        <f t="shared" si="8"/>
        <v>#DIV/0!</v>
      </c>
      <c r="J83" s="2500"/>
      <c r="K83" s="2500">
        <f t="shared" si="9"/>
        <v>0</v>
      </c>
      <c r="L83" s="2501">
        <f t="shared" si="10"/>
        <v>0</v>
      </c>
      <c r="M83" s="2502"/>
    </row>
    <row r="84" spans="1:13" ht="16.5">
      <c r="A84" s="2498">
        <f t="shared" si="6"/>
        <v>79</v>
      </c>
      <c r="B84" s="2620"/>
      <c r="C84" s="2509" t="s">
        <v>7900</v>
      </c>
      <c r="D84" s="2500"/>
      <c r="E84" s="2501" t="e">
        <f t="shared" si="7"/>
        <v>#DIV/0!</v>
      </c>
      <c r="F84" s="2500"/>
      <c r="G84" s="2500">
        <f t="shared" si="11"/>
        <v>0</v>
      </c>
      <c r="H84" s="2500"/>
      <c r="I84" s="2501" t="e">
        <f t="shared" si="8"/>
        <v>#DIV/0!</v>
      </c>
      <c r="J84" s="2500"/>
      <c r="K84" s="2500">
        <f t="shared" si="9"/>
        <v>0</v>
      </c>
      <c r="L84" s="2501">
        <f t="shared" si="10"/>
        <v>0</v>
      </c>
      <c r="M84" s="2502"/>
    </row>
    <row r="85" spans="1:13" ht="16.5">
      <c r="A85" s="2498">
        <f t="shared" si="6"/>
        <v>80</v>
      </c>
      <c r="B85" s="2620"/>
      <c r="C85" s="2509" t="s">
        <v>7901</v>
      </c>
      <c r="D85" s="2500"/>
      <c r="E85" s="2501" t="e">
        <f t="shared" si="7"/>
        <v>#DIV/0!</v>
      </c>
      <c r="F85" s="2500"/>
      <c r="G85" s="2500">
        <f t="shared" si="11"/>
        <v>0</v>
      </c>
      <c r="H85" s="2500"/>
      <c r="I85" s="2501" t="e">
        <f t="shared" si="8"/>
        <v>#DIV/0!</v>
      </c>
      <c r="J85" s="2500"/>
      <c r="K85" s="2500">
        <f t="shared" si="9"/>
        <v>0</v>
      </c>
      <c r="L85" s="2501">
        <f t="shared" si="10"/>
        <v>0</v>
      </c>
      <c r="M85" s="2502"/>
    </row>
    <row r="86" spans="1:13" ht="16.5">
      <c r="A86" s="2498">
        <f t="shared" si="6"/>
        <v>81</v>
      </c>
      <c r="B86" s="2620"/>
      <c r="C86" s="2509" t="s">
        <v>7902</v>
      </c>
      <c r="D86" s="2500"/>
      <c r="E86" s="2501" t="e">
        <f t="shared" si="7"/>
        <v>#DIV/0!</v>
      </c>
      <c r="F86" s="2500"/>
      <c r="G86" s="2500">
        <f t="shared" si="11"/>
        <v>0</v>
      </c>
      <c r="H86" s="2500"/>
      <c r="I86" s="2501" t="e">
        <f t="shared" si="8"/>
        <v>#DIV/0!</v>
      </c>
      <c r="J86" s="2500"/>
      <c r="K86" s="2500">
        <f t="shared" si="9"/>
        <v>0</v>
      </c>
      <c r="L86" s="2501">
        <f t="shared" si="10"/>
        <v>0</v>
      </c>
      <c r="M86" s="2502"/>
    </row>
    <row r="87" spans="1:13" ht="16.5">
      <c r="A87" s="2498">
        <f t="shared" si="6"/>
        <v>82</v>
      </c>
      <c r="B87" s="2620"/>
      <c r="C87" s="2509" t="s">
        <v>7903</v>
      </c>
      <c r="D87" s="2500"/>
      <c r="E87" s="2501" t="e">
        <f t="shared" si="7"/>
        <v>#DIV/0!</v>
      </c>
      <c r="F87" s="2500"/>
      <c r="G87" s="2500">
        <f t="shared" si="11"/>
        <v>0</v>
      </c>
      <c r="H87" s="2500"/>
      <c r="I87" s="2501" t="e">
        <f t="shared" si="8"/>
        <v>#DIV/0!</v>
      </c>
      <c r="J87" s="2500"/>
      <c r="K87" s="2500">
        <f t="shared" si="9"/>
        <v>0</v>
      </c>
      <c r="L87" s="2501">
        <f t="shared" si="10"/>
        <v>0</v>
      </c>
      <c r="M87" s="2502"/>
    </row>
    <row r="88" spans="1:13" ht="16.5">
      <c r="A88" s="2498">
        <f t="shared" si="6"/>
        <v>83</v>
      </c>
      <c r="B88" s="2620"/>
      <c r="C88" s="2509" t="s">
        <v>7904</v>
      </c>
      <c r="D88" s="2500">
        <f>SUM(D89:D90)</f>
        <v>0</v>
      </c>
      <c r="E88" s="2501" t="e">
        <f t="shared" si="7"/>
        <v>#DIV/0!</v>
      </c>
      <c r="F88" s="2500">
        <f>SUM(F89:F90)</f>
        <v>0</v>
      </c>
      <c r="G88" s="2500">
        <f t="shared" si="11"/>
        <v>0</v>
      </c>
      <c r="H88" s="2500">
        <f>SUM(H89:H90)</f>
        <v>0</v>
      </c>
      <c r="I88" s="2501" t="e">
        <f t="shared" si="8"/>
        <v>#DIV/0!</v>
      </c>
      <c r="J88" s="2500">
        <f>SUM(J89:J90)</f>
        <v>0</v>
      </c>
      <c r="K88" s="2500">
        <f t="shared" si="9"/>
        <v>0</v>
      </c>
      <c r="L88" s="2501">
        <f t="shared" si="10"/>
        <v>0</v>
      </c>
      <c r="M88" s="2502"/>
    </row>
    <row r="89" spans="1:13" ht="16.5">
      <c r="A89" s="2498">
        <f t="shared" si="6"/>
        <v>84</v>
      </c>
      <c r="B89" s="2620"/>
      <c r="C89" s="2505" t="s">
        <v>7905</v>
      </c>
      <c r="D89" s="2500"/>
      <c r="E89" s="2501" t="e">
        <f t="shared" si="7"/>
        <v>#DIV/0!</v>
      </c>
      <c r="F89" s="2500"/>
      <c r="G89" s="2500">
        <f t="shared" si="11"/>
        <v>0</v>
      </c>
      <c r="H89" s="2500"/>
      <c r="I89" s="2501" t="e">
        <f t="shared" si="8"/>
        <v>#DIV/0!</v>
      </c>
      <c r="J89" s="2500"/>
      <c r="K89" s="2500">
        <f t="shared" si="9"/>
        <v>0</v>
      </c>
      <c r="L89" s="2501">
        <f t="shared" si="10"/>
        <v>0</v>
      </c>
      <c r="M89" s="2502"/>
    </row>
    <row r="90" spans="1:13" ht="16.5">
      <c r="A90" s="2498">
        <f t="shared" si="6"/>
        <v>85</v>
      </c>
      <c r="B90" s="2620"/>
      <c r="C90" s="2505" t="s">
        <v>7906</v>
      </c>
      <c r="D90" s="2500"/>
      <c r="E90" s="2501" t="e">
        <f t="shared" si="7"/>
        <v>#DIV/0!</v>
      </c>
      <c r="F90" s="2500"/>
      <c r="G90" s="2500">
        <f t="shared" si="11"/>
        <v>0</v>
      </c>
      <c r="H90" s="2500"/>
      <c r="I90" s="2501" t="e">
        <f t="shared" si="8"/>
        <v>#DIV/0!</v>
      </c>
      <c r="J90" s="2500"/>
      <c r="K90" s="2500">
        <f t="shared" si="9"/>
        <v>0</v>
      </c>
      <c r="L90" s="2501">
        <f t="shared" si="10"/>
        <v>0</v>
      </c>
      <c r="M90" s="2502"/>
    </row>
    <row r="91" spans="1:13" ht="16.5">
      <c r="A91" s="2498">
        <f t="shared" si="6"/>
        <v>86</v>
      </c>
      <c r="B91" s="2620"/>
      <c r="C91" s="2503" t="s">
        <v>7907</v>
      </c>
      <c r="D91" s="2500">
        <f>D92+D95</f>
        <v>0</v>
      </c>
      <c r="E91" s="2501" t="e">
        <f t="shared" si="7"/>
        <v>#DIV/0!</v>
      </c>
      <c r="F91" s="2500">
        <f>F92+F95</f>
        <v>0</v>
      </c>
      <c r="G91" s="2500">
        <f t="shared" si="11"/>
        <v>0</v>
      </c>
      <c r="H91" s="2500">
        <f>H92+H95</f>
        <v>0</v>
      </c>
      <c r="I91" s="2501" t="e">
        <f t="shared" si="8"/>
        <v>#DIV/0!</v>
      </c>
      <c r="J91" s="2500">
        <f>J92+J95</f>
        <v>0</v>
      </c>
      <c r="K91" s="2500">
        <f t="shared" si="9"/>
        <v>0</v>
      </c>
      <c r="L91" s="2501">
        <f t="shared" si="10"/>
        <v>0</v>
      </c>
      <c r="M91" s="2502"/>
    </row>
    <row r="92" spans="1:13" ht="16.5">
      <c r="A92" s="2498">
        <f t="shared" si="6"/>
        <v>87</v>
      </c>
      <c r="B92" s="2620"/>
      <c r="C92" s="2509" t="s">
        <v>7908</v>
      </c>
      <c r="D92" s="2500">
        <f>SUM(D93:D94)</f>
        <v>0</v>
      </c>
      <c r="E92" s="2501" t="e">
        <f t="shared" si="7"/>
        <v>#DIV/0!</v>
      </c>
      <c r="F92" s="2500">
        <f>SUM(F93:F94)</f>
        <v>0</v>
      </c>
      <c r="G92" s="2500">
        <f t="shared" si="11"/>
        <v>0</v>
      </c>
      <c r="H92" s="2500">
        <f>SUM(H93:H94)</f>
        <v>0</v>
      </c>
      <c r="I92" s="2501" t="e">
        <f t="shared" si="8"/>
        <v>#DIV/0!</v>
      </c>
      <c r="J92" s="2500">
        <f>SUM(J93:J94)</f>
        <v>0</v>
      </c>
      <c r="K92" s="2500">
        <f t="shared" si="9"/>
        <v>0</v>
      </c>
      <c r="L92" s="2501">
        <f t="shared" si="10"/>
        <v>0</v>
      </c>
      <c r="M92" s="2502"/>
    </row>
    <row r="93" spans="1:13" ht="16.5">
      <c r="A93" s="2498">
        <f t="shared" si="6"/>
        <v>88</v>
      </c>
      <c r="B93" s="2620"/>
      <c r="C93" s="2505" t="s">
        <v>7905</v>
      </c>
      <c r="D93" s="2500"/>
      <c r="E93" s="2501" t="e">
        <f t="shared" si="7"/>
        <v>#DIV/0!</v>
      </c>
      <c r="F93" s="2500"/>
      <c r="G93" s="2500">
        <f t="shared" si="11"/>
        <v>0</v>
      </c>
      <c r="H93" s="2500"/>
      <c r="I93" s="2501" t="e">
        <f t="shared" si="8"/>
        <v>#DIV/0!</v>
      </c>
      <c r="J93" s="2500"/>
      <c r="K93" s="2500">
        <f t="shared" si="9"/>
        <v>0</v>
      </c>
      <c r="L93" s="2501">
        <f t="shared" si="10"/>
        <v>0</v>
      </c>
      <c r="M93" s="2502"/>
    </row>
    <row r="94" spans="1:13" ht="16.5">
      <c r="A94" s="2498">
        <f t="shared" si="6"/>
        <v>89</v>
      </c>
      <c r="B94" s="2620"/>
      <c r="C94" s="2505" t="s">
        <v>7906</v>
      </c>
      <c r="D94" s="2500"/>
      <c r="E94" s="2501" t="e">
        <f t="shared" si="7"/>
        <v>#DIV/0!</v>
      </c>
      <c r="F94" s="2500"/>
      <c r="G94" s="2500">
        <f t="shared" si="11"/>
        <v>0</v>
      </c>
      <c r="H94" s="2500"/>
      <c r="I94" s="2501" t="e">
        <f t="shared" si="8"/>
        <v>#DIV/0!</v>
      </c>
      <c r="J94" s="2500"/>
      <c r="K94" s="2500">
        <f t="shared" si="9"/>
        <v>0</v>
      </c>
      <c r="L94" s="2501">
        <f t="shared" si="10"/>
        <v>0</v>
      </c>
      <c r="M94" s="2502"/>
    </row>
    <row r="95" spans="1:13" ht="16.5">
      <c r="A95" s="2498">
        <f t="shared" si="6"/>
        <v>90</v>
      </c>
      <c r="B95" s="2620"/>
      <c r="C95" s="2509" t="s">
        <v>7909</v>
      </c>
      <c r="D95" s="2500">
        <f>SUM(D96:D97)</f>
        <v>0</v>
      </c>
      <c r="E95" s="2501" t="e">
        <f t="shared" si="7"/>
        <v>#DIV/0!</v>
      </c>
      <c r="F95" s="2500">
        <f>SUM(F96:F97)</f>
        <v>0</v>
      </c>
      <c r="G95" s="2500">
        <f t="shared" si="11"/>
        <v>0</v>
      </c>
      <c r="H95" s="2500">
        <f>SUM(H96:H97)</f>
        <v>0</v>
      </c>
      <c r="I95" s="2501" t="e">
        <f t="shared" si="8"/>
        <v>#DIV/0!</v>
      </c>
      <c r="J95" s="2500">
        <f>SUM(J96:J97)</f>
        <v>0</v>
      </c>
      <c r="K95" s="2500">
        <f t="shared" si="9"/>
        <v>0</v>
      </c>
      <c r="L95" s="2501">
        <f t="shared" si="10"/>
        <v>0</v>
      </c>
      <c r="M95" s="2502"/>
    </row>
    <row r="96" spans="1:13" ht="16.5">
      <c r="A96" s="2498">
        <f t="shared" si="6"/>
        <v>91</v>
      </c>
      <c r="B96" s="2620"/>
      <c r="C96" s="2505" t="s">
        <v>7905</v>
      </c>
      <c r="D96" s="2500"/>
      <c r="E96" s="2501" t="e">
        <f t="shared" si="7"/>
        <v>#DIV/0!</v>
      </c>
      <c r="F96" s="2500"/>
      <c r="G96" s="2500">
        <f t="shared" si="11"/>
        <v>0</v>
      </c>
      <c r="H96" s="2500"/>
      <c r="I96" s="2501" t="e">
        <f t="shared" si="8"/>
        <v>#DIV/0!</v>
      </c>
      <c r="J96" s="2500"/>
      <c r="K96" s="2500">
        <f t="shared" si="9"/>
        <v>0</v>
      </c>
      <c r="L96" s="2501">
        <f t="shared" si="10"/>
        <v>0</v>
      </c>
      <c r="M96" s="2502"/>
    </row>
    <row r="97" spans="1:13" ht="16.5">
      <c r="A97" s="2498">
        <f t="shared" si="6"/>
        <v>92</v>
      </c>
      <c r="B97" s="2620"/>
      <c r="C97" s="2505" t="s">
        <v>7906</v>
      </c>
      <c r="D97" s="2500"/>
      <c r="E97" s="2501" t="e">
        <f t="shared" si="7"/>
        <v>#DIV/0!</v>
      </c>
      <c r="F97" s="2500"/>
      <c r="G97" s="2500">
        <f t="shared" si="11"/>
        <v>0</v>
      </c>
      <c r="H97" s="2500"/>
      <c r="I97" s="2501" t="e">
        <f t="shared" si="8"/>
        <v>#DIV/0!</v>
      </c>
      <c r="J97" s="2500"/>
      <c r="K97" s="2500">
        <f t="shared" si="9"/>
        <v>0</v>
      </c>
      <c r="L97" s="2501">
        <f t="shared" si="10"/>
        <v>0</v>
      </c>
      <c r="M97" s="2502"/>
    </row>
    <row r="98" spans="1:13" ht="16.5">
      <c r="A98" s="2498">
        <f t="shared" si="6"/>
        <v>93</v>
      </c>
      <c r="B98" s="2620"/>
      <c r="C98" s="2503" t="s">
        <v>7910</v>
      </c>
      <c r="D98" s="2500">
        <f>D82+D91</f>
        <v>0</v>
      </c>
      <c r="E98" s="2501" t="e">
        <f t="shared" si="7"/>
        <v>#DIV/0!</v>
      </c>
      <c r="F98" s="2500">
        <f>F82+F91</f>
        <v>0</v>
      </c>
      <c r="G98" s="2500">
        <f t="shared" si="11"/>
        <v>0</v>
      </c>
      <c r="H98" s="2500">
        <f>H82+H91</f>
        <v>0</v>
      </c>
      <c r="I98" s="2501" t="e">
        <f t="shared" si="8"/>
        <v>#DIV/0!</v>
      </c>
      <c r="J98" s="2500">
        <f>J82+J91</f>
        <v>0</v>
      </c>
      <c r="K98" s="2500">
        <f t="shared" si="9"/>
        <v>0</v>
      </c>
      <c r="L98" s="2501">
        <f t="shared" si="10"/>
        <v>0</v>
      </c>
      <c r="M98" s="2502"/>
    </row>
    <row r="99" spans="1:13" ht="16.5">
      <c r="A99" s="2498">
        <f t="shared" si="6"/>
        <v>94</v>
      </c>
      <c r="B99" s="2498"/>
      <c r="C99" s="2503" t="s">
        <v>7911</v>
      </c>
      <c r="D99" s="2500">
        <f>D98-D83-D90-D94-D97</f>
        <v>0</v>
      </c>
      <c r="E99" s="2501" t="e">
        <f t="shared" si="7"/>
        <v>#DIV/0!</v>
      </c>
      <c r="F99" s="2500">
        <f>F98-F83-F90-F94-F97</f>
        <v>0</v>
      </c>
      <c r="G99" s="2500">
        <f t="shared" si="11"/>
        <v>0</v>
      </c>
      <c r="H99" s="2500">
        <f>H98-H83-H90-H94-H97</f>
        <v>0</v>
      </c>
      <c r="I99" s="2501" t="e">
        <f t="shared" si="8"/>
        <v>#DIV/0!</v>
      </c>
      <c r="J99" s="2500">
        <f>J98-J83-J90-J94-J97</f>
        <v>0</v>
      </c>
      <c r="K99" s="2500">
        <f t="shared" si="9"/>
        <v>0</v>
      </c>
      <c r="L99" s="2501">
        <f t="shared" si="10"/>
        <v>0</v>
      </c>
      <c r="M99" s="2502"/>
    </row>
    <row r="100" spans="1:13" ht="16.5">
      <c r="A100" s="2498">
        <f t="shared" si="6"/>
        <v>95</v>
      </c>
      <c r="B100" s="2620" t="s">
        <v>7912</v>
      </c>
      <c r="C100" s="2503" t="s">
        <v>7913</v>
      </c>
      <c r="D100" s="2500">
        <f>SUM(D101:D105)</f>
        <v>0</v>
      </c>
      <c r="E100" s="2501" t="e">
        <f t="shared" si="7"/>
        <v>#DIV/0!</v>
      </c>
      <c r="F100" s="2500">
        <f>SUM(F101:F105)</f>
        <v>0</v>
      </c>
      <c r="G100" s="2500">
        <f t="shared" si="11"/>
        <v>0</v>
      </c>
      <c r="H100" s="2500">
        <f>SUM(H101:H105)</f>
        <v>0</v>
      </c>
      <c r="I100" s="2501" t="e">
        <f t="shared" si="8"/>
        <v>#DIV/0!</v>
      </c>
      <c r="J100" s="2500">
        <f>SUM(J101:J105)</f>
        <v>0</v>
      </c>
      <c r="K100" s="2500">
        <f t="shared" si="9"/>
        <v>0</v>
      </c>
      <c r="L100" s="2501">
        <f t="shared" si="10"/>
        <v>0</v>
      </c>
      <c r="M100" s="2502"/>
    </row>
    <row r="101" spans="1:13" ht="16.5">
      <c r="A101" s="2498">
        <f t="shared" si="6"/>
        <v>96</v>
      </c>
      <c r="B101" s="2620"/>
      <c r="C101" s="2509" t="s">
        <v>7914</v>
      </c>
      <c r="D101" s="2500"/>
      <c r="E101" s="2501" t="e">
        <f t="shared" si="7"/>
        <v>#DIV/0!</v>
      </c>
      <c r="F101" s="2500"/>
      <c r="G101" s="2500">
        <f t="shared" si="11"/>
        <v>0</v>
      </c>
      <c r="H101" s="2500"/>
      <c r="I101" s="2501" t="e">
        <f t="shared" si="8"/>
        <v>#DIV/0!</v>
      </c>
      <c r="J101" s="2500"/>
      <c r="K101" s="2500">
        <f t="shared" si="9"/>
        <v>0</v>
      </c>
      <c r="L101" s="2501">
        <f t="shared" si="10"/>
        <v>0</v>
      </c>
      <c r="M101" s="2502"/>
    </row>
    <row r="102" spans="1:13" ht="16.5">
      <c r="A102" s="2498">
        <f t="shared" si="6"/>
        <v>97</v>
      </c>
      <c r="B102" s="2620"/>
      <c r="C102" s="2509" t="s">
        <v>7915</v>
      </c>
      <c r="D102" s="2500"/>
      <c r="E102" s="2501" t="e">
        <f t="shared" si="7"/>
        <v>#DIV/0!</v>
      </c>
      <c r="F102" s="2500"/>
      <c r="G102" s="2500">
        <f t="shared" si="11"/>
        <v>0</v>
      </c>
      <c r="H102" s="2500"/>
      <c r="I102" s="2501" t="e">
        <f t="shared" si="8"/>
        <v>#DIV/0!</v>
      </c>
      <c r="J102" s="2500"/>
      <c r="K102" s="2500">
        <f t="shared" si="9"/>
        <v>0</v>
      </c>
      <c r="L102" s="2501">
        <f t="shared" si="10"/>
        <v>0</v>
      </c>
      <c r="M102" s="2502"/>
    </row>
    <row r="103" spans="1:13" ht="16.5">
      <c r="A103" s="2498">
        <f t="shared" si="6"/>
        <v>98</v>
      </c>
      <c r="B103" s="2620"/>
      <c r="C103" s="2509" t="s">
        <v>7916</v>
      </c>
      <c r="D103" s="2500"/>
      <c r="E103" s="2501" t="e">
        <f t="shared" si="7"/>
        <v>#DIV/0!</v>
      </c>
      <c r="F103" s="2500"/>
      <c r="G103" s="2500">
        <f t="shared" si="11"/>
        <v>0</v>
      </c>
      <c r="H103" s="2500"/>
      <c r="I103" s="2501" t="e">
        <f t="shared" si="8"/>
        <v>#DIV/0!</v>
      </c>
      <c r="J103" s="2500"/>
      <c r="K103" s="2500">
        <f t="shared" si="9"/>
        <v>0</v>
      </c>
      <c r="L103" s="2501">
        <f t="shared" si="10"/>
        <v>0</v>
      </c>
      <c r="M103" s="2502"/>
    </row>
    <row r="104" spans="1:13" ht="16.5">
      <c r="A104" s="2498">
        <f t="shared" si="6"/>
        <v>99</v>
      </c>
      <c r="B104" s="2620"/>
      <c r="C104" s="2509" t="s">
        <v>7917</v>
      </c>
      <c r="D104" s="2500"/>
      <c r="E104" s="2501" t="e">
        <f t="shared" si="7"/>
        <v>#DIV/0!</v>
      </c>
      <c r="F104" s="2500"/>
      <c r="G104" s="2500">
        <f t="shared" si="11"/>
        <v>0</v>
      </c>
      <c r="H104" s="2500"/>
      <c r="I104" s="2501" t="e">
        <f t="shared" si="8"/>
        <v>#DIV/0!</v>
      </c>
      <c r="J104" s="2500"/>
      <c r="K104" s="2500">
        <f t="shared" si="9"/>
        <v>0</v>
      </c>
      <c r="L104" s="2501">
        <f t="shared" si="10"/>
        <v>0</v>
      </c>
      <c r="M104" s="2502"/>
    </row>
    <row r="105" spans="1:13" ht="16.5">
      <c r="A105" s="2498">
        <f t="shared" si="6"/>
        <v>100</v>
      </c>
      <c r="B105" s="2620"/>
      <c r="C105" s="2509" t="s">
        <v>7918</v>
      </c>
      <c r="D105" s="2500"/>
      <c r="E105" s="2501" t="e">
        <f t="shared" si="7"/>
        <v>#DIV/0!</v>
      </c>
      <c r="F105" s="2500"/>
      <c r="G105" s="2500">
        <f t="shared" si="11"/>
        <v>0</v>
      </c>
      <c r="H105" s="2500"/>
      <c r="I105" s="2501" t="e">
        <f t="shared" si="8"/>
        <v>#DIV/0!</v>
      </c>
      <c r="J105" s="2500"/>
      <c r="K105" s="2500">
        <f t="shared" si="9"/>
        <v>0</v>
      </c>
      <c r="L105" s="2501">
        <f t="shared" si="10"/>
        <v>0</v>
      </c>
      <c r="M105" s="2502"/>
    </row>
    <row r="106" spans="1:13" ht="16.5">
      <c r="A106" s="2498">
        <f t="shared" si="6"/>
        <v>101</v>
      </c>
      <c r="B106" s="2620"/>
      <c r="C106" s="2503" t="s">
        <v>7919</v>
      </c>
      <c r="D106" s="2500">
        <f>SUM(D107:D108)</f>
        <v>0</v>
      </c>
      <c r="E106" s="2501" t="e">
        <f t="shared" si="7"/>
        <v>#DIV/0!</v>
      </c>
      <c r="F106" s="2500">
        <f>SUM(F107:F108)</f>
        <v>0</v>
      </c>
      <c r="G106" s="2500">
        <f t="shared" si="11"/>
        <v>0</v>
      </c>
      <c r="H106" s="2500">
        <f>SUM(H107:H108)</f>
        <v>0</v>
      </c>
      <c r="I106" s="2501" t="e">
        <f t="shared" si="8"/>
        <v>#DIV/0!</v>
      </c>
      <c r="J106" s="2500">
        <f>SUM(J107:J108)</f>
        <v>0</v>
      </c>
      <c r="K106" s="2500">
        <f t="shared" si="9"/>
        <v>0</v>
      </c>
      <c r="L106" s="2501">
        <f t="shared" si="10"/>
        <v>0</v>
      </c>
      <c r="M106" s="2502"/>
    </row>
    <row r="107" spans="1:13" ht="16.5">
      <c r="A107" s="2498">
        <f t="shared" si="6"/>
        <v>102</v>
      </c>
      <c r="B107" s="2620"/>
      <c r="C107" s="2504" t="s">
        <v>7920</v>
      </c>
      <c r="D107" s="2500"/>
      <c r="E107" s="2501" t="e">
        <f t="shared" si="7"/>
        <v>#DIV/0!</v>
      </c>
      <c r="F107" s="2500"/>
      <c r="G107" s="2500">
        <f t="shared" si="11"/>
        <v>0</v>
      </c>
      <c r="H107" s="2500"/>
      <c r="I107" s="2501" t="e">
        <f t="shared" si="8"/>
        <v>#DIV/0!</v>
      </c>
      <c r="J107" s="2500"/>
      <c r="K107" s="2500">
        <f t="shared" si="9"/>
        <v>0</v>
      </c>
      <c r="L107" s="2501">
        <f t="shared" si="10"/>
        <v>0</v>
      </c>
      <c r="M107" s="2502"/>
    </row>
    <row r="108" spans="1:13" ht="16.5">
      <c r="A108" s="2498">
        <f t="shared" si="6"/>
        <v>103</v>
      </c>
      <c r="B108" s="2620"/>
      <c r="C108" s="2504" t="s">
        <v>7842</v>
      </c>
      <c r="D108" s="2500"/>
      <c r="E108" s="2501" t="e">
        <f t="shared" si="7"/>
        <v>#DIV/0!</v>
      </c>
      <c r="F108" s="2500"/>
      <c r="G108" s="2500">
        <f t="shared" si="11"/>
        <v>0</v>
      </c>
      <c r="H108" s="2500"/>
      <c r="I108" s="2501" t="e">
        <f t="shared" si="8"/>
        <v>#DIV/0!</v>
      </c>
      <c r="J108" s="2500"/>
      <c r="K108" s="2500">
        <f t="shared" si="9"/>
        <v>0</v>
      </c>
      <c r="L108" s="2501">
        <f t="shared" si="10"/>
        <v>0</v>
      </c>
      <c r="M108" s="2502"/>
    </row>
    <row r="109" spans="1:13" ht="16.5">
      <c r="A109" s="2498">
        <f t="shared" si="6"/>
        <v>104</v>
      </c>
      <c r="B109" s="2620"/>
      <c r="C109" s="2503" t="s">
        <v>7921</v>
      </c>
      <c r="D109" s="2500">
        <f>D100+D106</f>
        <v>0</v>
      </c>
      <c r="E109" s="2501" t="e">
        <f t="shared" si="7"/>
        <v>#DIV/0!</v>
      </c>
      <c r="F109" s="2500">
        <f>F100+F106</f>
        <v>0</v>
      </c>
      <c r="G109" s="2500">
        <f t="shared" si="11"/>
        <v>0</v>
      </c>
      <c r="H109" s="2500">
        <f>H100+H106</f>
        <v>0</v>
      </c>
      <c r="I109" s="2501" t="e">
        <f t="shared" si="8"/>
        <v>#DIV/0!</v>
      </c>
      <c r="J109" s="2500">
        <f>J100+J106</f>
        <v>0</v>
      </c>
      <c r="K109" s="2500">
        <f t="shared" si="9"/>
        <v>0</v>
      </c>
      <c r="L109" s="2501">
        <f t="shared" si="10"/>
        <v>0</v>
      </c>
      <c r="M109" s="2502"/>
    </row>
    <row r="110" spans="1:13" ht="16.5" customHeight="1">
      <c r="A110" s="2498">
        <f t="shared" si="6"/>
        <v>105</v>
      </c>
      <c r="B110" s="2620" t="s">
        <v>7922</v>
      </c>
      <c r="C110" s="2503" t="s">
        <v>7923</v>
      </c>
      <c r="D110" s="2500">
        <f>D111+D141</f>
        <v>0</v>
      </c>
      <c r="E110" s="2501" t="e">
        <f t="shared" si="7"/>
        <v>#DIV/0!</v>
      </c>
      <c r="F110" s="2500">
        <f>F111+F141</f>
        <v>0</v>
      </c>
      <c r="G110" s="2500">
        <f t="shared" si="11"/>
        <v>0</v>
      </c>
      <c r="H110" s="2500">
        <f>H111+H141</f>
        <v>0</v>
      </c>
      <c r="I110" s="2501" t="e">
        <f t="shared" si="8"/>
        <v>#DIV/0!</v>
      </c>
      <c r="J110" s="2500">
        <f>J111+J141</f>
        <v>0</v>
      </c>
      <c r="K110" s="2500">
        <f t="shared" si="9"/>
        <v>0</v>
      </c>
      <c r="L110" s="2501">
        <f t="shared" si="10"/>
        <v>0</v>
      </c>
      <c r="M110" s="2502"/>
    </row>
    <row r="111" spans="1:13" ht="16.5">
      <c r="A111" s="2498">
        <f t="shared" si="6"/>
        <v>106</v>
      </c>
      <c r="B111" s="2620"/>
      <c r="C111" s="2509" t="s">
        <v>7924</v>
      </c>
      <c r="D111" s="2500">
        <f>D112+D113+D121+D126+D127+D130+D131+D132+D133+D135+D134</f>
        <v>0</v>
      </c>
      <c r="E111" s="2501" t="e">
        <f t="shared" si="7"/>
        <v>#DIV/0!</v>
      </c>
      <c r="F111" s="2500">
        <f>F112+F113+F121+F126+F127+F130+F131+F132+F133+F135+F134</f>
        <v>0</v>
      </c>
      <c r="G111" s="2500">
        <f t="shared" si="11"/>
        <v>0</v>
      </c>
      <c r="H111" s="2500">
        <f>H112+H113+H121+H126+H127+H130+H131+H132+H133+H135+H134</f>
        <v>0</v>
      </c>
      <c r="I111" s="2501" t="e">
        <f t="shared" si="8"/>
        <v>#DIV/0!</v>
      </c>
      <c r="J111" s="2500">
        <f>J112+J113+J121+J126+J127+J130+J131+J132+J133+J135+J134</f>
        <v>0</v>
      </c>
      <c r="K111" s="2500">
        <f t="shared" si="9"/>
        <v>0</v>
      </c>
      <c r="L111" s="2501">
        <f t="shared" si="10"/>
        <v>0</v>
      </c>
      <c r="M111" s="2502"/>
    </row>
    <row r="112" spans="1:13" ht="16.5">
      <c r="A112" s="2498">
        <f t="shared" si="6"/>
        <v>107</v>
      </c>
      <c r="B112" s="2620"/>
      <c r="C112" s="2505" t="s">
        <v>7925</v>
      </c>
      <c r="D112" s="2500"/>
      <c r="E112" s="2501" t="e">
        <f t="shared" si="7"/>
        <v>#DIV/0!</v>
      </c>
      <c r="F112" s="2500"/>
      <c r="G112" s="2500">
        <f t="shared" si="11"/>
        <v>0</v>
      </c>
      <c r="H112" s="2500"/>
      <c r="I112" s="2501" t="e">
        <f t="shared" si="8"/>
        <v>#DIV/0!</v>
      </c>
      <c r="J112" s="2500"/>
      <c r="K112" s="2500">
        <f t="shared" si="9"/>
        <v>0</v>
      </c>
      <c r="L112" s="2501">
        <f t="shared" si="10"/>
        <v>0</v>
      </c>
      <c r="M112" s="2502"/>
    </row>
    <row r="113" spans="1:13" ht="16.5">
      <c r="A113" s="2498">
        <f t="shared" si="6"/>
        <v>108</v>
      </c>
      <c r="B113" s="2620"/>
      <c r="C113" s="2505" t="s">
        <v>7926</v>
      </c>
      <c r="D113" s="2500">
        <f>SUM(D114:D118)</f>
        <v>0</v>
      </c>
      <c r="E113" s="2501" t="e">
        <f t="shared" si="7"/>
        <v>#DIV/0!</v>
      </c>
      <c r="F113" s="2500">
        <f>SUM(F114:F118)</f>
        <v>0</v>
      </c>
      <c r="G113" s="2500">
        <f t="shared" si="11"/>
        <v>0</v>
      </c>
      <c r="H113" s="2500">
        <f>SUM(H114:H118)</f>
        <v>0</v>
      </c>
      <c r="I113" s="2501" t="e">
        <f t="shared" si="8"/>
        <v>#DIV/0!</v>
      </c>
      <c r="J113" s="2500">
        <f>SUM(J114:J118)</f>
        <v>0</v>
      </c>
      <c r="K113" s="2500">
        <f t="shared" si="9"/>
        <v>0</v>
      </c>
      <c r="L113" s="2501">
        <f t="shared" si="10"/>
        <v>0</v>
      </c>
      <c r="M113" s="2502"/>
    </row>
    <row r="114" spans="1:13" ht="16.5">
      <c r="A114" s="2498">
        <f t="shared" si="6"/>
        <v>109</v>
      </c>
      <c r="B114" s="2620"/>
      <c r="C114" s="2507" t="s">
        <v>7927</v>
      </c>
      <c r="D114" s="2500"/>
      <c r="E114" s="2501" t="e">
        <f t="shared" si="7"/>
        <v>#DIV/0!</v>
      </c>
      <c r="F114" s="2500"/>
      <c r="G114" s="2500">
        <f t="shared" si="11"/>
        <v>0</v>
      </c>
      <c r="H114" s="2500"/>
      <c r="I114" s="2501" t="e">
        <f t="shared" si="8"/>
        <v>#DIV/0!</v>
      </c>
      <c r="J114" s="2500"/>
      <c r="K114" s="2500">
        <f t="shared" si="9"/>
        <v>0</v>
      </c>
      <c r="L114" s="2501">
        <f t="shared" si="10"/>
        <v>0</v>
      </c>
      <c r="M114" s="2502"/>
    </row>
    <row r="115" spans="1:13" ht="16.5">
      <c r="A115" s="2498">
        <f t="shared" si="6"/>
        <v>110</v>
      </c>
      <c r="B115" s="2620"/>
      <c r="C115" s="2507" t="s">
        <v>7928</v>
      </c>
      <c r="D115" s="2500"/>
      <c r="E115" s="2501" t="e">
        <f t="shared" si="7"/>
        <v>#DIV/0!</v>
      </c>
      <c r="F115" s="2500"/>
      <c r="G115" s="2500">
        <f t="shared" si="11"/>
        <v>0</v>
      </c>
      <c r="H115" s="2500"/>
      <c r="I115" s="2501" t="e">
        <f t="shared" si="8"/>
        <v>#DIV/0!</v>
      </c>
      <c r="J115" s="2500"/>
      <c r="K115" s="2500">
        <f t="shared" si="9"/>
        <v>0</v>
      </c>
      <c r="L115" s="2501">
        <f t="shared" si="10"/>
        <v>0</v>
      </c>
      <c r="M115" s="2502"/>
    </row>
    <row r="116" spans="1:13" ht="16.5">
      <c r="A116" s="2498">
        <f t="shared" si="6"/>
        <v>111</v>
      </c>
      <c r="B116" s="2620"/>
      <c r="C116" s="2507" t="s">
        <v>7929</v>
      </c>
      <c r="D116" s="2500"/>
      <c r="E116" s="2501" t="e">
        <f t="shared" si="7"/>
        <v>#DIV/0!</v>
      </c>
      <c r="F116" s="2500"/>
      <c r="G116" s="2500">
        <f t="shared" si="11"/>
        <v>0</v>
      </c>
      <c r="H116" s="2500"/>
      <c r="I116" s="2501" t="e">
        <f t="shared" si="8"/>
        <v>#DIV/0!</v>
      </c>
      <c r="J116" s="2500"/>
      <c r="K116" s="2500">
        <f t="shared" si="9"/>
        <v>0</v>
      </c>
      <c r="L116" s="2501">
        <f t="shared" si="10"/>
        <v>0</v>
      </c>
      <c r="M116" s="2502"/>
    </row>
    <row r="117" spans="1:13" ht="16.5">
      <c r="A117" s="2498">
        <f t="shared" si="6"/>
        <v>112</v>
      </c>
      <c r="B117" s="2620"/>
      <c r="C117" s="2507" t="s">
        <v>7930</v>
      </c>
      <c r="D117" s="2500"/>
      <c r="E117" s="2501" t="e">
        <f t="shared" si="7"/>
        <v>#DIV/0!</v>
      </c>
      <c r="F117" s="2500"/>
      <c r="G117" s="2500">
        <f t="shared" si="11"/>
        <v>0</v>
      </c>
      <c r="H117" s="2500"/>
      <c r="I117" s="2501" t="e">
        <f t="shared" si="8"/>
        <v>#DIV/0!</v>
      </c>
      <c r="J117" s="2500"/>
      <c r="K117" s="2500">
        <f t="shared" si="9"/>
        <v>0</v>
      </c>
      <c r="L117" s="2501">
        <f t="shared" si="10"/>
        <v>0</v>
      </c>
      <c r="M117" s="2502"/>
    </row>
    <row r="118" spans="1:13" ht="16.5">
      <c r="A118" s="2498">
        <f t="shared" si="6"/>
        <v>113</v>
      </c>
      <c r="B118" s="2620"/>
      <c r="C118" s="2507" t="s">
        <v>7865</v>
      </c>
      <c r="D118" s="2500">
        <f>SUM(D119:D120)</f>
        <v>0</v>
      </c>
      <c r="E118" s="2501" t="e">
        <f t="shared" si="7"/>
        <v>#DIV/0!</v>
      </c>
      <c r="F118" s="2500">
        <f>SUM(F119:F120)</f>
        <v>0</v>
      </c>
      <c r="G118" s="2500">
        <f t="shared" si="11"/>
        <v>0</v>
      </c>
      <c r="H118" s="2500">
        <f>SUM(H119:H120)</f>
        <v>0</v>
      </c>
      <c r="I118" s="2501" t="e">
        <f t="shared" si="8"/>
        <v>#DIV/0!</v>
      </c>
      <c r="J118" s="2500">
        <f>SUM(J119:J120)</f>
        <v>0</v>
      </c>
      <c r="K118" s="2500">
        <f t="shared" si="9"/>
        <v>0</v>
      </c>
      <c r="L118" s="2501">
        <f t="shared" si="10"/>
        <v>0</v>
      </c>
      <c r="M118" s="2502"/>
    </row>
    <row r="119" spans="1:13" ht="16.5">
      <c r="A119" s="2498">
        <f t="shared" si="6"/>
        <v>114</v>
      </c>
      <c r="B119" s="2620"/>
      <c r="C119" s="2508" t="s">
        <v>7931</v>
      </c>
      <c r="D119" s="2500"/>
      <c r="E119" s="2501" t="e">
        <f t="shared" si="7"/>
        <v>#DIV/0!</v>
      </c>
      <c r="F119" s="2500"/>
      <c r="G119" s="2500">
        <f t="shared" si="11"/>
        <v>0</v>
      </c>
      <c r="H119" s="2500"/>
      <c r="I119" s="2501" t="e">
        <f t="shared" si="8"/>
        <v>#DIV/0!</v>
      </c>
      <c r="J119" s="2500"/>
      <c r="K119" s="2500">
        <f t="shared" si="9"/>
        <v>0</v>
      </c>
      <c r="L119" s="2501">
        <f t="shared" si="10"/>
        <v>0</v>
      </c>
      <c r="M119" s="2502"/>
    </row>
    <row r="120" spans="1:13" ht="16.5">
      <c r="A120" s="2498">
        <f t="shared" si="6"/>
        <v>115</v>
      </c>
      <c r="B120" s="2620"/>
      <c r="C120" s="2508" t="s">
        <v>7932</v>
      </c>
      <c r="D120" s="2500"/>
      <c r="E120" s="2501" t="e">
        <f t="shared" si="7"/>
        <v>#DIV/0!</v>
      </c>
      <c r="F120" s="2500"/>
      <c r="G120" s="2500">
        <f t="shared" si="11"/>
        <v>0</v>
      </c>
      <c r="H120" s="2500"/>
      <c r="I120" s="2501" t="e">
        <f t="shared" si="8"/>
        <v>#DIV/0!</v>
      </c>
      <c r="J120" s="2500"/>
      <c r="K120" s="2500">
        <f t="shared" si="9"/>
        <v>0</v>
      </c>
      <c r="L120" s="2501">
        <f t="shared" si="10"/>
        <v>0</v>
      </c>
      <c r="M120" s="2502"/>
    </row>
    <row r="121" spans="1:13" ht="16.5">
      <c r="A121" s="2498">
        <f t="shared" si="6"/>
        <v>116</v>
      </c>
      <c r="B121" s="2620"/>
      <c r="C121" s="2505" t="s">
        <v>7933</v>
      </c>
      <c r="D121" s="2500">
        <f>SUM(D122:D123)</f>
        <v>0</v>
      </c>
      <c r="E121" s="2501" t="e">
        <f t="shared" si="7"/>
        <v>#DIV/0!</v>
      </c>
      <c r="F121" s="2500">
        <f>SUM(F122:F123)</f>
        <v>0</v>
      </c>
      <c r="G121" s="2500">
        <f t="shared" si="11"/>
        <v>0</v>
      </c>
      <c r="H121" s="2500">
        <f>SUM(H122:H123)</f>
        <v>0</v>
      </c>
      <c r="I121" s="2501" t="e">
        <f t="shared" si="8"/>
        <v>#DIV/0!</v>
      </c>
      <c r="J121" s="2500">
        <f>SUM(J122:J123)</f>
        <v>0</v>
      </c>
      <c r="K121" s="2500">
        <f t="shared" si="9"/>
        <v>0</v>
      </c>
      <c r="L121" s="2501">
        <f t="shared" si="10"/>
        <v>0</v>
      </c>
      <c r="M121" s="2502"/>
    </row>
    <row r="122" spans="1:13" ht="16.5">
      <c r="A122" s="2498">
        <f t="shared" si="6"/>
        <v>117</v>
      </c>
      <c r="B122" s="2620"/>
      <c r="C122" s="2507" t="s">
        <v>7869</v>
      </c>
      <c r="D122" s="2500"/>
      <c r="E122" s="2501" t="e">
        <f t="shared" si="7"/>
        <v>#DIV/0!</v>
      </c>
      <c r="F122" s="2500"/>
      <c r="G122" s="2500">
        <f t="shared" si="11"/>
        <v>0</v>
      </c>
      <c r="H122" s="2500"/>
      <c r="I122" s="2501" t="e">
        <f t="shared" si="8"/>
        <v>#DIV/0!</v>
      </c>
      <c r="J122" s="2500"/>
      <c r="K122" s="2500">
        <f t="shared" si="9"/>
        <v>0</v>
      </c>
      <c r="L122" s="2501">
        <f t="shared" si="10"/>
        <v>0</v>
      </c>
      <c r="M122" s="2502"/>
    </row>
    <row r="123" spans="1:13" ht="16.5">
      <c r="A123" s="2498">
        <f t="shared" si="6"/>
        <v>118</v>
      </c>
      <c r="B123" s="2620"/>
      <c r="C123" s="2507" t="s">
        <v>7870</v>
      </c>
      <c r="D123" s="2500">
        <f>SUM(D124:D125)</f>
        <v>0</v>
      </c>
      <c r="E123" s="2501" t="e">
        <f t="shared" si="7"/>
        <v>#DIV/0!</v>
      </c>
      <c r="F123" s="2500">
        <f>SUM(F124:F125)</f>
        <v>0</v>
      </c>
      <c r="G123" s="2500">
        <f t="shared" si="11"/>
        <v>0</v>
      </c>
      <c r="H123" s="2500">
        <f>SUM(H124:H125)</f>
        <v>0</v>
      </c>
      <c r="I123" s="2501" t="e">
        <f t="shared" si="8"/>
        <v>#DIV/0!</v>
      </c>
      <c r="J123" s="2500">
        <f>SUM(J124:J125)</f>
        <v>0</v>
      </c>
      <c r="K123" s="2500">
        <f t="shared" si="9"/>
        <v>0</v>
      </c>
      <c r="L123" s="2501">
        <f t="shared" si="10"/>
        <v>0</v>
      </c>
      <c r="M123" s="2502"/>
    </row>
    <row r="124" spans="1:13" ht="16.5">
      <c r="A124" s="2498">
        <f t="shared" si="6"/>
        <v>119</v>
      </c>
      <c r="B124" s="2620"/>
      <c r="C124" s="2508" t="s">
        <v>7934</v>
      </c>
      <c r="D124" s="2500"/>
      <c r="E124" s="2501" t="e">
        <f t="shared" si="7"/>
        <v>#DIV/0!</v>
      </c>
      <c r="F124" s="2500"/>
      <c r="G124" s="2500">
        <f t="shared" si="11"/>
        <v>0</v>
      </c>
      <c r="H124" s="2500"/>
      <c r="I124" s="2501" t="e">
        <f t="shared" si="8"/>
        <v>#DIV/0!</v>
      </c>
      <c r="J124" s="2500"/>
      <c r="K124" s="2500">
        <f t="shared" si="9"/>
        <v>0</v>
      </c>
      <c r="L124" s="2501">
        <f t="shared" si="10"/>
        <v>0</v>
      </c>
      <c r="M124" s="2502"/>
    </row>
    <row r="125" spans="1:13" ht="16.5">
      <c r="A125" s="2498">
        <f t="shared" si="6"/>
        <v>120</v>
      </c>
      <c r="B125" s="2620"/>
      <c r="C125" s="2508" t="s">
        <v>7935</v>
      </c>
      <c r="D125" s="2500"/>
      <c r="E125" s="2501" t="e">
        <f t="shared" si="7"/>
        <v>#DIV/0!</v>
      </c>
      <c r="F125" s="2500"/>
      <c r="G125" s="2500">
        <f t="shared" si="11"/>
        <v>0</v>
      </c>
      <c r="H125" s="2500"/>
      <c r="I125" s="2501" t="e">
        <f t="shared" si="8"/>
        <v>#DIV/0!</v>
      </c>
      <c r="J125" s="2500"/>
      <c r="K125" s="2500">
        <f t="shared" si="9"/>
        <v>0</v>
      </c>
      <c r="L125" s="2501">
        <f t="shared" si="10"/>
        <v>0</v>
      </c>
      <c r="M125" s="2502"/>
    </row>
    <row r="126" spans="1:13" ht="16.5">
      <c r="A126" s="2498">
        <f t="shared" si="6"/>
        <v>121</v>
      </c>
      <c r="B126" s="2620"/>
      <c r="C126" s="2505" t="s">
        <v>7936</v>
      </c>
      <c r="D126" s="2500"/>
      <c r="E126" s="2501" t="e">
        <f t="shared" si="7"/>
        <v>#DIV/0!</v>
      </c>
      <c r="F126" s="2500"/>
      <c r="G126" s="2500">
        <f t="shared" si="11"/>
        <v>0</v>
      </c>
      <c r="H126" s="2500"/>
      <c r="I126" s="2501" t="e">
        <f t="shared" si="8"/>
        <v>#DIV/0!</v>
      </c>
      <c r="J126" s="2500"/>
      <c r="K126" s="2500">
        <f t="shared" si="9"/>
        <v>0</v>
      </c>
      <c r="L126" s="2501">
        <f t="shared" si="10"/>
        <v>0</v>
      </c>
      <c r="M126" s="2506"/>
    </row>
    <row r="127" spans="1:13" ht="16.5">
      <c r="A127" s="2498">
        <f t="shared" si="6"/>
        <v>122</v>
      </c>
      <c r="B127" s="2620"/>
      <c r="C127" s="2505" t="s">
        <v>7937</v>
      </c>
      <c r="D127" s="2500">
        <f>SUM(D128:D129)</f>
        <v>0</v>
      </c>
      <c r="E127" s="2501" t="e">
        <f t="shared" si="7"/>
        <v>#DIV/0!</v>
      </c>
      <c r="F127" s="2500">
        <f>SUM(F128:F129)</f>
        <v>0</v>
      </c>
      <c r="G127" s="2500">
        <f t="shared" si="11"/>
        <v>0</v>
      </c>
      <c r="H127" s="2500">
        <f>SUM(H128:H129)</f>
        <v>0</v>
      </c>
      <c r="I127" s="2501" t="e">
        <f t="shared" si="8"/>
        <v>#DIV/0!</v>
      </c>
      <c r="J127" s="2500">
        <f>SUM(J128:J129)</f>
        <v>0</v>
      </c>
      <c r="K127" s="2500">
        <f t="shared" si="9"/>
        <v>0</v>
      </c>
      <c r="L127" s="2501">
        <f t="shared" si="10"/>
        <v>0</v>
      </c>
      <c r="M127" s="2502"/>
    </row>
    <row r="128" spans="1:13" ht="16.5">
      <c r="A128" s="2498">
        <f t="shared" si="6"/>
        <v>123</v>
      </c>
      <c r="B128" s="2620"/>
      <c r="C128" s="2507" t="s">
        <v>7938</v>
      </c>
      <c r="D128" s="2500"/>
      <c r="E128" s="2501" t="e">
        <f t="shared" si="7"/>
        <v>#DIV/0!</v>
      </c>
      <c r="F128" s="2500"/>
      <c r="G128" s="2500">
        <f t="shared" si="11"/>
        <v>0</v>
      </c>
      <c r="H128" s="2500"/>
      <c r="I128" s="2501" t="e">
        <f t="shared" si="8"/>
        <v>#DIV/0!</v>
      </c>
      <c r="J128" s="2500"/>
      <c r="K128" s="2500">
        <f t="shared" si="9"/>
        <v>0</v>
      </c>
      <c r="L128" s="2501">
        <f t="shared" si="10"/>
        <v>0</v>
      </c>
      <c r="M128" s="2502"/>
    </row>
    <row r="129" spans="1:13" ht="16.5">
      <c r="A129" s="2498">
        <f t="shared" si="6"/>
        <v>124</v>
      </c>
      <c r="B129" s="2620"/>
      <c r="C129" s="2507" t="s">
        <v>7939</v>
      </c>
      <c r="D129" s="2500"/>
      <c r="E129" s="2501" t="e">
        <f t="shared" si="7"/>
        <v>#DIV/0!</v>
      </c>
      <c r="F129" s="2500"/>
      <c r="G129" s="2500">
        <f t="shared" si="11"/>
        <v>0</v>
      </c>
      <c r="H129" s="2500"/>
      <c r="I129" s="2501" t="e">
        <f t="shared" si="8"/>
        <v>#DIV/0!</v>
      </c>
      <c r="J129" s="2500"/>
      <c r="K129" s="2500">
        <f t="shared" si="9"/>
        <v>0</v>
      </c>
      <c r="L129" s="2501">
        <f t="shared" si="10"/>
        <v>0</v>
      </c>
      <c r="M129" s="2502"/>
    </row>
    <row r="130" spans="1:13" ht="16.5">
      <c r="A130" s="2498">
        <f t="shared" si="6"/>
        <v>125</v>
      </c>
      <c r="B130" s="2620"/>
      <c r="C130" s="2505" t="s">
        <v>7940</v>
      </c>
      <c r="D130" s="2500"/>
      <c r="E130" s="2501" t="e">
        <f t="shared" si="7"/>
        <v>#DIV/0!</v>
      </c>
      <c r="F130" s="2500"/>
      <c r="G130" s="2500">
        <f t="shared" si="11"/>
        <v>0</v>
      </c>
      <c r="H130" s="2500"/>
      <c r="I130" s="2501" t="e">
        <f t="shared" si="8"/>
        <v>#DIV/0!</v>
      </c>
      <c r="J130" s="2500"/>
      <c r="K130" s="2500">
        <f t="shared" si="9"/>
        <v>0</v>
      </c>
      <c r="L130" s="2501">
        <f t="shared" si="10"/>
        <v>0</v>
      </c>
      <c r="M130" s="2502"/>
    </row>
    <row r="131" spans="1:13" ht="16.5">
      <c r="A131" s="2498">
        <f t="shared" si="6"/>
        <v>126</v>
      </c>
      <c r="B131" s="2620"/>
      <c r="C131" s="2505" t="s">
        <v>7941</v>
      </c>
      <c r="D131" s="2500"/>
      <c r="E131" s="2501" t="e">
        <f t="shared" si="7"/>
        <v>#DIV/0!</v>
      </c>
      <c r="F131" s="2500"/>
      <c r="G131" s="2500">
        <f t="shared" si="11"/>
        <v>0</v>
      </c>
      <c r="H131" s="2500"/>
      <c r="I131" s="2501" t="e">
        <f t="shared" si="8"/>
        <v>#DIV/0!</v>
      </c>
      <c r="J131" s="2500"/>
      <c r="K131" s="2500">
        <f t="shared" si="9"/>
        <v>0</v>
      </c>
      <c r="L131" s="2501">
        <f t="shared" si="10"/>
        <v>0</v>
      </c>
      <c r="M131" s="2502"/>
    </row>
    <row r="132" spans="1:13" ht="16.5">
      <c r="A132" s="2498">
        <f t="shared" si="6"/>
        <v>127</v>
      </c>
      <c r="B132" s="2620"/>
      <c r="C132" s="2505" t="s">
        <v>7942</v>
      </c>
      <c r="D132" s="2500"/>
      <c r="E132" s="2501" t="e">
        <f t="shared" si="7"/>
        <v>#DIV/0!</v>
      </c>
      <c r="F132" s="2500"/>
      <c r="G132" s="2500">
        <f t="shared" si="11"/>
        <v>0</v>
      </c>
      <c r="H132" s="2500"/>
      <c r="I132" s="2501" t="e">
        <f t="shared" si="8"/>
        <v>#DIV/0!</v>
      </c>
      <c r="J132" s="2500"/>
      <c r="K132" s="2500">
        <f t="shared" si="9"/>
        <v>0</v>
      </c>
      <c r="L132" s="2501">
        <f t="shared" si="10"/>
        <v>0</v>
      </c>
      <c r="M132" s="2506"/>
    </row>
    <row r="133" spans="1:13" ht="16.5">
      <c r="A133" s="2498">
        <f t="shared" si="6"/>
        <v>128</v>
      </c>
      <c r="B133" s="2620"/>
      <c r="C133" s="2505" t="s">
        <v>7943</v>
      </c>
      <c r="D133" s="2500"/>
      <c r="E133" s="2501" t="e">
        <f t="shared" si="7"/>
        <v>#DIV/0!</v>
      </c>
      <c r="F133" s="2500"/>
      <c r="G133" s="2500">
        <f t="shared" si="11"/>
        <v>0</v>
      </c>
      <c r="H133" s="2500"/>
      <c r="I133" s="2501" t="e">
        <f t="shared" si="8"/>
        <v>#DIV/0!</v>
      </c>
      <c r="J133" s="2500"/>
      <c r="K133" s="2500">
        <f t="shared" si="9"/>
        <v>0</v>
      </c>
      <c r="L133" s="2501">
        <f t="shared" si="10"/>
        <v>0</v>
      </c>
      <c r="M133" s="2502"/>
    </row>
    <row r="134" spans="1:13" ht="16.5">
      <c r="A134" s="2498">
        <f t="shared" si="6"/>
        <v>129</v>
      </c>
      <c r="B134" s="2620"/>
      <c r="C134" s="2505" t="s">
        <v>7944</v>
      </c>
      <c r="D134" s="2500"/>
      <c r="E134" s="2501" t="e">
        <f t="shared" si="7"/>
        <v>#DIV/0!</v>
      </c>
      <c r="F134" s="2500"/>
      <c r="G134" s="2500">
        <f t="shared" si="11"/>
        <v>0</v>
      </c>
      <c r="H134" s="2500"/>
      <c r="I134" s="2501" t="e">
        <f t="shared" si="8"/>
        <v>#DIV/0!</v>
      </c>
      <c r="J134" s="2500"/>
      <c r="K134" s="2500">
        <f t="shared" si="9"/>
        <v>0</v>
      </c>
      <c r="L134" s="2501">
        <f t="shared" si="10"/>
        <v>0</v>
      </c>
      <c r="M134" s="2502"/>
    </row>
    <row r="135" spans="1:13" ht="16.5">
      <c r="A135" s="2498">
        <f t="shared" ref="A135:A198" si="12">A134+1</f>
        <v>130</v>
      </c>
      <c r="B135" s="2620"/>
      <c r="C135" s="2505" t="s">
        <v>7945</v>
      </c>
      <c r="D135" s="2500">
        <f>SUM(D136:D140)</f>
        <v>0</v>
      </c>
      <c r="E135" s="2501" t="e">
        <f t="shared" ref="E135:E198" si="13">D135/$D$257</f>
        <v>#DIV/0!</v>
      </c>
      <c r="F135" s="2500">
        <f>SUM(F136:F140)</f>
        <v>0</v>
      </c>
      <c r="G135" s="2500">
        <f t="shared" si="11"/>
        <v>0</v>
      </c>
      <c r="H135" s="2500">
        <f>SUM(H136:H140)</f>
        <v>0</v>
      </c>
      <c r="I135" s="2501" t="e">
        <f t="shared" ref="I135:I198" si="14">H135/H$257</f>
        <v>#DIV/0!</v>
      </c>
      <c r="J135" s="2500">
        <f>SUM(J136:J140)</f>
        <v>0</v>
      </c>
      <c r="K135" s="2500">
        <f t="shared" ref="K135:K198" si="15">D135-H135</f>
        <v>0</v>
      </c>
      <c r="L135" s="2501">
        <f t="shared" ref="L135:L198" si="16">IF(J135=0,0,K135/J135)</f>
        <v>0</v>
      </c>
      <c r="M135" s="2502"/>
    </row>
    <row r="136" spans="1:13" ht="16.5">
      <c r="A136" s="2498">
        <f t="shared" si="12"/>
        <v>131</v>
      </c>
      <c r="B136" s="2620"/>
      <c r="C136" s="2507" t="s">
        <v>7946</v>
      </c>
      <c r="D136" s="2500"/>
      <c r="E136" s="2501" t="e">
        <f t="shared" si="13"/>
        <v>#DIV/0!</v>
      </c>
      <c r="F136" s="2500"/>
      <c r="G136" s="2500">
        <f t="shared" si="11"/>
        <v>0</v>
      </c>
      <c r="H136" s="2500"/>
      <c r="I136" s="2501" t="e">
        <f t="shared" si="14"/>
        <v>#DIV/0!</v>
      </c>
      <c r="J136" s="2500"/>
      <c r="K136" s="2500">
        <f t="shared" si="15"/>
        <v>0</v>
      </c>
      <c r="L136" s="2501">
        <f t="shared" si="16"/>
        <v>0</v>
      </c>
      <c r="M136" s="2502"/>
    </row>
    <row r="137" spans="1:13" ht="16.5">
      <c r="A137" s="2498">
        <f t="shared" si="12"/>
        <v>132</v>
      </c>
      <c r="B137" s="2620"/>
      <c r="C137" s="2507" t="s">
        <v>7947</v>
      </c>
      <c r="D137" s="2500"/>
      <c r="E137" s="2501" t="e">
        <f t="shared" si="13"/>
        <v>#DIV/0!</v>
      </c>
      <c r="F137" s="2500"/>
      <c r="G137" s="2500">
        <f t="shared" si="11"/>
        <v>0</v>
      </c>
      <c r="H137" s="2500"/>
      <c r="I137" s="2501" t="e">
        <f t="shared" si="14"/>
        <v>#DIV/0!</v>
      </c>
      <c r="J137" s="2500"/>
      <c r="K137" s="2500">
        <f t="shared" si="15"/>
        <v>0</v>
      </c>
      <c r="L137" s="2501">
        <f t="shared" si="16"/>
        <v>0</v>
      </c>
      <c r="M137" s="2502"/>
    </row>
    <row r="138" spans="1:13" ht="16.5">
      <c r="A138" s="2498">
        <f t="shared" si="12"/>
        <v>133</v>
      </c>
      <c r="B138" s="2620"/>
      <c r="C138" s="2507" t="s">
        <v>7948</v>
      </c>
      <c r="D138" s="2500"/>
      <c r="E138" s="2501" t="e">
        <f t="shared" si="13"/>
        <v>#DIV/0!</v>
      </c>
      <c r="F138" s="2500"/>
      <c r="G138" s="2500">
        <f t="shared" si="11"/>
        <v>0</v>
      </c>
      <c r="H138" s="2500"/>
      <c r="I138" s="2501" t="e">
        <f t="shared" si="14"/>
        <v>#DIV/0!</v>
      </c>
      <c r="J138" s="2500"/>
      <c r="K138" s="2500">
        <f t="shared" si="15"/>
        <v>0</v>
      </c>
      <c r="L138" s="2501">
        <f t="shared" si="16"/>
        <v>0</v>
      </c>
      <c r="M138" s="2502"/>
    </row>
    <row r="139" spans="1:13" ht="16.5">
      <c r="A139" s="2498">
        <f t="shared" si="12"/>
        <v>134</v>
      </c>
      <c r="B139" s="2620"/>
      <c r="C139" s="2507" t="s">
        <v>7949</v>
      </c>
      <c r="D139" s="2500"/>
      <c r="E139" s="2501" t="e">
        <f t="shared" si="13"/>
        <v>#DIV/0!</v>
      </c>
      <c r="F139" s="2500"/>
      <c r="G139" s="2500">
        <f t="shared" si="11"/>
        <v>0</v>
      </c>
      <c r="H139" s="2500"/>
      <c r="I139" s="2501" t="e">
        <f t="shared" si="14"/>
        <v>#DIV/0!</v>
      </c>
      <c r="J139" s="2500"/>
      <c r="K139" s="2500">
        <f t="shared" si="15"/>
        <v>0</v>
      </c>
      <c r="L139" s="2501">
        <f t="shared" si="16"/>
        <v>0</v>
      </c>
      <c r="M139" s="2502"/>
    </row>
    <row r="140" spans="1:13" ht="16.5">
      <c r="A140" s="2498">
        <f t="shared" si="12"/>
        <v>135</v>
      </c>
      <c r="B140" s="2620"/>
      <c r="C140" s="2507" t="s">
        <v>7950</v>
      </c>
      <c r="D140" s="2500"/>
      <c r="E140" s="2501" t="e">
        <f t="shared" si="13"/>
        <v>#DIV/0!</v>
      </c>
      <c r="F140" s="2500"/>
      <c r="G140" s="2500">
        <f t="shared" si="11"/>
        <v>0</v>
      </c>
      <c r="H140" s="2500"/>
      <c r="I140" s="2501" t="e">
        <f t="shared" si="14"/>
        <v>#DIV/0!</v>
      </c>
      <c r="J140" s="2500"/>
      <c r="K140" s="2500">
        <f t="shared" si="15"/>
        <v>0</v>
      </c>
      <c r="L140" s="2501">
        <f t="shared" si="16"/>
        <v>0</v>
      </c>
      <c r="M140" s="2502"/>
    </row>
    <row r="141" spans="1:13" ht="16.5">
      <c r="A141" s="2498">
        <f t="shared" si="12"/>
        <v>136</v>
      </c>
      <c r="B141" s="2620"/>
      <c r="C141" s="2509" t="s">
        <v>7951</v>
      </c>
      <c r="D141" s="2500">
        <f>D142+D143+D151+D156+D157+D160+D161+D162+D163+D165+D164</f>
        <v>0</v>
      </c>
      <c r="E141" s="2501" t="e">
        <f t="shared" si="13"/>
        <v>#DIV/0!</v>
      </c>
      <c r="F141" s="2500">
        <f>F142+F143+F151+F156+F157+F160+F161+F162+F163+F165+F164</f>
        <v>0</v>
      </c>
      <c r="G141" s="2500">
        <f t="shared" si="11"/>
        <v>0</v>
      </c>
      <c r="H141" s="2500">
        <f>H142+H143+H151+H156+H157+H160+H161+H162+H163+H165+H164</f>
        <v>0</v>
      </c>
      <c r="I141" s="2501" t="e">
        <f t="shared" si="14"/>
        <v>#DIV/0!</v>
      </c>
      <c r="J141" s="2500">
        <f>J142+J143+J151+J156+J157+J160+J161+J162+J163+J165+J164</f>
        <v>0</v>
      </c>
      <c r="K141" s="2500">
        <f t="shared" si="15"/>
        <v>0</v>
      </c>
      <c r="L141" s="2501">
        <f t="shared" si="16"/>
        <v>0</v>
      </c>
      <c r="M141" s="2502"/>
    </row>
    <row r="142" spans="1:13" ht="16.5">
      <c r="A142" s="2498">
        <f t="shared" si="12"/>
        <v>137</v>
      </c>
      <c r="B142" s="2620"/>
      <c r="C142" s="2505" t="s">
        <v>7925</v>
      </c>
      <c r="D142" s="2500"/>
      <c r="E142" s="2501" t="e">
        <f t="shared" si="13"/>
        <v>#DIV/0!</v>
      </c>
      <c r="F142" s="2500"/>
      <c r="G142" s="2500">
        <f t="shared" si="11"/>
        <v>0</v>
      </c>
      <c r="H142" s="2500"/>
      <c r="I142" s="2501" t="e">
        <f t="shared" si="14"/>
        <v>#DIV/0!</v>
      </c>
      <c r="J142" s="2500"/>
      <c r="K142" s="2500">
        <f t="shared" si="15"/>
        <v>0</v>
      </c>
      <c r="L142" s="2501">
        <f t="shared" si="16"/>
        <v>0</v>
      </c>
      <c r="M142" s="2502"/>
    </row>
    <row r="143" spans="1:13" ht="16.5">
      <c r="A143" s="2498">
        <f t="shared" si="12"/>
        <v>138</v>
      </c>
      <c r="B143" s="2620"/>
      <c r="C143" s="2505" t="s">
        <v>7926</v>
      </c>
      <c r="D143" s="2500">
        <f>SUM(D144:D148)</f>
        <v>0</v>
      </c>
      <c r="E143" s="2501" t="e">
        <f t="shared" si="13"/>
        <v>#DIV/0!</v>
      </c>
      <c r="F143" s="2500">
        <f>SUM(F144:F148)</f>
        <v>0</v>
      </c>
      <c r="G143" s="2500">
        <f t="shared" si="11"/>
        <v>0</v>
      </c>
      <c r="H143" s="2500">
        <f>SUM(H144:H148)</f>
        <v>0</v>
      </c>
      <c r="I143" s="2501" t="e">
        <f t="shared" si="14"/>
        <v>#DIV/0!</v>
      </c>
      <c r="J143" s="2500">
        <f>SUM(J144:J148)</f>
        <v>0</v>
      </c>
      <c r="K143" s="2500">
        <f t="shared" si="15"/>
        <v>0</v>
      </c>
      <c r="L143" s="2501">
        <f t="shared" si="16"/>
        <v>0</v>
      </c>
      <c r="M143" s="2502"/>
    </row>
    <row r="144" spans="1:13" ht="16.5">
      <c r="A144" s="2498">
        <f t="shared" si="12"/>
        <v>139</v>
      </c>
      <c r="B144" s="2620"/>
      <c r="C144" s="2507" t="s">
        <v>7927</v>
      </c>
      <c r="D144" s="2500"/>
      <c r="E144" s="2501" t="e">
        <f t="shared" si="13"/>
        <v>#DIV/0!</v>
      </c>
      <c r="F144" s="2500"/>
      <c r="G144" s="2500">
        <f t="shared" si="11"/>
        <v>0</v>
      </c>
      <c r="H144" s="2500"/>
      <c r="I144" s="2501" t="e">
        <f t="shared" si="14"/>
        <v>#DIV/0!</v>
      </c>
      <c r="J144" s="2500"/>
      <c r="K144" s="2500">
        <f t="shared" si="15"/>
        <v>0</v>
      </c>
      <c r="L144" s="2501">
        <f t="shared" si="16"/>
        <v>0</v>
      </c>
      <c r="M144" s="2502"/>
    </row>
    <row r="145" spans="1:13" ht="16.5">
      <c r="A145" s="2498">
        <f t="shared" si="12"/>
        <v>140</v>
      </c>
      <c r="B145" s="2620"/>
      <c r="C145" s="2507" t="s">
        <v>7928</v>
      </c>
      <c r="D145" s="2500"/>
      <c r="E145" s="2501" t="e">
        <f t="shared" si="13"/>
        <v>#DIV/0!</v>
      </c>
      <c r="F145" s="2500"/>
      <c r="G145" s="2500">
        <f t="shared" si="11"/>
        <v>0</v>
      </c>
      <c r="H145" s="2500"/>
      <c r="I145" s="2501" t="e">
        <f t="shared" si="14"/>
        <v>#DIV/0!</v>
      </c>
      <c r="J145" s="2500"/>
      <c r="K145" s="2500">
        <f t="shared" si="15"/>
        <v>0</v>
      </c>
      <c r="L145" s="2501">
        <f t="shared" si="16"/>
        <v>0</v>
      </c>
      <c r="M145" s="2502"/>
    </row>
    <row r="146" spans="1:13" ht="16.5">
      <c r="A146" s="2498">
        <f t="shared" si="12"/>
        <v>141</v>
      </c>
      <c r="B146" s="2620"/>
      <c r="C146" s="2507" t="s">
        <v>7929</v>
      </c>
      <c r="D146" s="2500"/>
      <c r="E146" s="2501" t="e">
        <f t="shared" si="13"/>
        <v>#DIV/0!</v>
      </c>
      <c r="F146" s="2500"/>
      <c r="G146" s="2500">
        <f t="shared" ref="G146:G209" si="17">D146-F146</f>
        <v>0</v>
      </c>
      <c r="H146" s="2500"/>
      <c r="I146" s="2501" t="e">
        <f t="shared" si="14"/>
        <v>#DIV/0!</v>
      </c>
      <c r="J146" s="2500"/>
      <c r="K146" s="2500">
        <f t="shared" si="15"/>
        <v>0</v>
      </c>
      <c r="L146" s="2501">
        <f t="shared" si="16"/>
        <v>0</v>
      </c>
      <c r="M146" s="2502"/>
    </row>
    <row r="147" spans="1:13" ht="16.5">
      <c r="A147" s="2498">
        <f t="shared" si="12"/>
        <v>142</v>
      </c>
      <c r="B147" s="2620"/>
      <c r="C147" s="2507" t="s">
        <v>7930</v>
      </c>
      <c r="D147" s="2500"/>
      <c r="E147" s="2501" t="e">
        <f t="shared" si="13"/>
        <v>#DIV/0!</v>
      </c>
      <c r="F147" s="2500"/>
      <c r="G147" s="2500">
        <f t="shared" si="17"/>
        <v>0</v>
      </c>
      <c r="H147" s="2500"/>
      <c r="I147" s="2501" t="e">
        <f t="shared" si="14"/>
        <v>#DIV/0!</v>
      </c>
      <c r="J147" s="2500"/>
      <c r="K147" s="2500">
        <f t="shared" si="15"/>
        <v>0</v>
      </c>
      <c r="L147" s="2501">
        <f t="shared" si="16"/>
        <v>0</v>
      </c>
      <c r="M147" s="2502"/>
    </row>
    <row r="148" spans="1:13" ht="16.5">
      <c r="A148" s="2498">
        <f t="shared" si="12"/>
        <v>143</v>
      </c>
      <c r="B148" s="2620"/>
      <c r="C148" s="2507" t="s">
        <v>7865</v>
      </c>
      <c r="D148" s="2500">
        <f>D149+D150</f>
        <v>0</v>
      </c>
      <c r="E148" s="2501" t="e">
        <f t="shared" si="13"/>
        <v>#DIV/0!</v>
      </c>
      <c r="F148" s="2500">
        <f>F149+F150</f>
        <v>0</v>
      </c>
      <c r="G148" s="2500">
        <f t="shared" si="17"/>
        <v>0</v>
      </c>
      <c r="H148" s="2500">
        <f>H149+H150</f>
        <v>0</v>
      </c>
      <c r="I148" s="2501" t="e">
        <f t="shared" si="14"/>
        <v>#DIV/0!</v>
      </c>
      <c r="J148" s="2500">
        <f>J149+J150</f>
        <v>0</v>
      </c>
      <c r="K148" s="2500">
        <f t="shared" si="15"/>
        <v>0</v>
      </c>
      <c r="L148" s="2501">
        <f t="shared" si="16"/>
        <v>0</v>
      </c>
      <c r="M148" s="2502"/>
    </row>
    <row r="149" spans="1:13" ht="16.5">
      <c r="A149" s="2498">
        <f t="shared" si="12"/>
        <v>144</v>
      </c>
      <c r="B149" s="2620"/>
      <c r="C149" s="2508" t="s">
        <v>7931</v>
      </c>
      <c r="D149" s="2500"/>
      <c r="E149" s="2501" t="e">
        <f t="shared" si="13"/>
        <v>#DIV/0!</v>
      </c>
      <c r="F149" s="2500"/>
      <c r="G149" s="2500">
        <f t="shared" si="17"/>
        <v>0</v>
      </c>
      <c r="H149" s="2500"/>
      <c r="I149" s="2501" t="e">
        <f t="shared" si="14"/>
        <v>#DIV/0!</v>
      </c>
      <c r="J149" s="2500"/>
      <c r="K149" s="2500">
        <f t="shared" si="15"/>
        <v>0</v>
      </c>
      <c r="L149" s="2501">
        <f t="shared" si="16"/>
        <v>0</v>
      </c>
      <c r="M149" s="2502"/>
    </row>
    <row r="150" spans="1:13" ht="16.5">
      <c r="A150" s="2498">
        <f t="shared" si="12"/>
        <v>145</v>
      </c>
      <c r="B150" s="2620"/>
      <c r="C150" s="2508" t="s">
        <v>7932</v>
      </c>
      <c r="D150" s="2500"/>
      <c r="E150" s="2501" t="e">
        <f t="shared" si="13"/>
        <v>#DIV/0!</v>
      </c>
      <c r="F150" s="2500"/>
      <c r="G150" s="2500">
        <f t="shared" si="17"/>
        <v>0</v>
      </c>
      <c r="H150" s="2500"/>
      <c r="I150" s="2501" t="e">
        <f t="shared" si="14"/>
        <v>#DIV/0!</v>
      </c>
      <c r="J150" s="2500"/>
      <c r="K150" s="2500">
        <f t="shared" si="15"/>
        <v>0</v>
      </c>
      <c r="L150" s="2501">
        <f t="shared" si="16"/>
        <v>0</v>
      </c>
      <c r="M150" s="2502"/>
    </row>
    <row r="151" spans="1:13" ht="16.5">
      <c r="A151" s="2498">
        <f t="shared" si="12"/>
        <v>146</v>
      </c>
      <c r="B151" s="2620"/>
      <c r="C151" s="2505" t="s">
        <v>7933</v>
      </c>
      <c r="D151" s="2500">
        <f>D152+D153</f>
        <v>0</v>
      </c>
      <c r="E151" s="2501" t="e">
        <f t="shared" si="13"/>
        <v>#DIV/0!</v>
      </c>
      <c r="F151" s="2500">
        <f>F152+F153</f>
        <v>0</v>
      </c>
      <c r="G151" s="2500">
        <f t="shared" si="17"/>
        <v>0</v>
      </c>
      <c r="H151" s="2500">
        <f>H152+H153</f>
        <v>0</v>
      </c>
      <c r="I151" s="2501" t="e">
        <f t="shared" si="14"/>
        <v>#DIV/0!</v>
      </c>
      <c r="J151" s="2500">
        <f>J152+J153</f>
        <v>0</v>
      </c>
      <c r="K151" s="2500">
        <f t="shared" si="15"/>
        <v>0</v>
      </c>
      <c r="L151" s="2501">
        <f t="shared" si="16"/>
        <v>0</v>
      </c>
      <c r="M151" s="2502"/>
    </row>
    <row r="152" spans="1:13" ht="16.5">
      <c r="A152" s="2498">
        <f t="shared" si="12"/>
        <v>147</v>
      </c>
      <c r="B152" s="2620"/>
      <c r="C152" s="2507" t="s">
        <v>7952</v>
      </c>
      <c r="D152" s="2500"/>
      <c r="E152" s="2501" t="e">
        <f t="shared" si="13"/>
        <v>#DIV/0!</v>
      </c>
      <c r="F152" s="2500"/>
      <c r="G152" s="2500">
        <f t="shared" si="17"/>
        <v>0</v>
      </c>
      <c r="H152" s="2500"/>
      <c r="I152" s="2501" t="e">
        <f t="shared" si="14"/>
        <v>#DIV/0!</v>
      </c>
      <c r="J152" s="2500"/>
      <c r="K152" s="2500">
        <f t="shared" si="15"/>
        <v>0</v>
      </c>
      <c r="L152" s="2501">
        <f t="shared" si="16"/>
        <v>0</v>
      </c>
      <c r="M152" s="2502"/>
    </row>
    <row r="153" spans="1:13" ht="16.5">
      <c r="A153" s="2498">
        <f t="shared" si="12"/>
        <v>148</v>
      </c>
      <c r="B153" s="2620"/>
      <c r="C153" s="2507" t="s">
        <v>7953</v>
      </c>
      <c r="D153" s="2500">
        <f>SUM(D154:D155)</f>
        <v>0</v>
      </c>
      <c r="E153" s="2501" t="e">
        <f t="shared" si="13"/>
        <v>#DIV/0!</v>
      </c>
      <c r="F153" s="2500">
        <f>SUM(F154:F155)</f>
        <v>0</v>
      </c>
      <c r="G153" s="2500">
        <f t="shared" si="17"/>
        <v>0</v>
      </c>
      <c r="H153" s="2500">
        <f>SUM(H154:H155)</f>
        <v>0</v>
      </c>
      <c r="I153" s="2501" t="e">
        <f t="shared" si="14"/>
        <v>#DIV/0!</v>
      </c>
      <c r="J153" s="2500">
        <f>SUM(J154:J155)</f>
        <v>0</v>
      </c>
      <c r="K153" s="2500">
        <f t="shared" si="15"/>
        <v>0</v>
      </c>
      <c r="L153" s="2501">
        <f t="shared" si="16"/>
        <v>0</v>
      </c>
      <c r="M153" s="2502"/>
    </row>
    <row r="154" spans="1:13" ht="16.5">
      <c r="A154" s="2498">
        <f t="shared" si="12"/>
        <v>149</v>
      </c>
      <c r="B154" s="2620"/>
      <c r="C154" s="2508" t="s">
        <v>7934</v>
      </c>
      <c r="D154" s="2500"/>
      <c r="E154" s="2501" t="e">
        <f t="shared" si="13"/>
        <v>#DIV/0!</v>
      </c>
      <c r="F154" s="2500"/>
      <c r="G154" s="2500">
        <f t="shared" si="17"/>
        <v>0</v>
      </c>
      <c r="H154" s="2500"/>
      <c r="I154" s="2501" t="e">
        <f t="shared" si="14"/>
        <v>#DIV/0!</v>
      </c>
      <c r="J154" s="2500"/>
      <c r="K154" s="2500">
        <f t="shared" si="15"/>
        <v>0</v>
      </c>
      <c r="L154" s="2501">
        <f t="shared" si="16"/>
        <v>0</v>
      </c>
      <c r="M154" s="2502"/>
    </row>
    <row r="155" spans="1:13" ht="16.5">
      <c r="A155" s="2498">
        <f t="shared" si="12"/>
        <v>150</v>
      </c>
      <c r="B155" s="2620"/>
      <c r="C155" s="2508" t="s">
        <v>7935</v>
      </c>
      <c r="D155" s="2500"/>
      <c r="E155" s="2501" t="e">
        <f t="shared" si="13"/>
        <v>#DIV/0!</v>
      </c>
      <c r="F155" s="2500"/>
      <c r="G155" s="2500">
        <f t="shared" si="17"/>
        <v>0</v>
      </c>
      <c r="H155" s="2500"/>
      <c r="I155" s="2501" t="e">
        <f t="shared" si="14"/>
        <v>#DIV/0!</v>
      </c>
      <c r="J155" s="2500"/>
      <c r="K155" s="2500">
        <f t="shared" si="15"/>
        <v>0</v>
      </c>
      <c r="L155" s="2501">
        <f t="shared" si="16"/>
        <v>0</v>
      </c>
      <c r="M155" s="2502"/>
    </row>
    <row r="156" spans="1:13" ht="16.5">
      <c r="A156" s="2498">
        <f t="shared" si="12"/>
        <v>151</v>
      </c>
      <c r="B156" s="2620"/>
      <c r="C156" s="2505" t="s">
        <v>7936</v>
      </c>
      <c r="D156" s="2500"/>
      <c r="E156" s="2501" t="e">
        <f t="shared" si="13"/>
        <v>#DIV/0!</v>
      </c>
      <c r="F156" s="2500"/>
      <c r="G156" s="2500">
        <f t="shared" si="17"/>
        <v>0</v>
      </c>
      <c r="H156" s="2500"/>
      <c r="I156" s="2501" t="e">
        <f t="shared" si="14"/>
        <v>#DIV/0!</v>
      </c>
      <c r="J156" s="2500"/>
      <c r="K156" s="2500">
        <f t="shared" si="15"/>
        <v>0</v>
      </c>
      <c r="L156" s="2501">
        <f t="shared" si="16"/>
        <v>0</v>
      </c>
      <c r="M156" s="2506"/>
    </row>
    <row r="157" spans="1:13" ht="16.5">
      <c r="A157" s="2498">
        <f t="shared" si="12"/>
        <v>152</v>
      </c>
      <c r="B157" s="2620"/>
      <c r="C157" s="2505" t="s">
        <v>7937</v>
      </c>
      <c r="D157" s="2500">
        <f>SUM(D158:D159)</f>
        <v>0</v>
      </c>
      <c r="E157" s="2501" t="e">
        <f t="shared" si="13"/>
        <v>#DIV/0!</v>
      </c>
      <c r="F157" s="2500">
        <f>SUM(F158:F159)</f>
        <v>0</v>
      </c>
      <c r="G157" s="2500">
        <f t="shared" si="17"/>
        <v>0</v>
      </c>
      <c r="H157" s="2500">
        <f>SUM(H158:H159)</f>
        <v>0</v>
      </c>
      <c r="I157" s="2501" t="e">
        <f t="shared" si="14"/>
        <v>#DIV/0!</v>
      </c>
      <c r="J157" s="2500">
        <f>SUM(J158:J159)</f>
        <v>0</v>
      </c>
      <c r="K157" s="2500">
        <f t="shared" si="15"/>
        <v>0</v>
      </c>
      <c r="L157" s="2501">
        <f t="shared" si="16"/>
        <v>0</v>
      </c>
      <c r="M157" s="2502"/>
    </row>
    <row r="158" spans="1:13" ht="16.5">
      <c r="A158" s="2498">
        <f t="shared" si="12"/>
        <v>153</v>
      </c>
      <c r="B158" s="2620"/>
      <c r="C158" s="2507" t="s">
        <v>7954</v>
      </c>
      <c r="D158" s="2500"/>
      <c r="E158" s="2501" t="e">
        <f t="shared" si="13"/>
        <v>#DIV/0!</v>
      </c>
      <c r="F158" s="2500"/>
      <c r="G158" s="2500">
        <f t="shared" si="17"/>
        <v>0</v>
      </c>
      <c r="H158" s="2500"/>
      <c r="I158" s="2501" t="e">
        <f t="shared" si="14"/>
        <v>#DIV/0!</v>
      </c>
      <c r="J158" s="2500"/>
      <c r="K158" s="2500">
        <f t="shared" si="15"/>
        <v>0</v>
      </c>
      <c r="L158" s="2501">
        <f t="shared" si="16"/>
        <v>0</v>
      </c>
      <c r="M158" s="2502"/>
    </row>
    <row r="159" spans="1:13" ht="16.5">
      <c r="A159" s="2498">
        <f t="shared" si="12"/>
        <v>154</v>
      </c>
      <c r="B159" s="2620"/>
      <c r="C159" s="2507" t="s">
        <v>7955</v>
      </c>
      <c r="D159" s="2500"/>
      <c r="E159" s="2501" t="e">
        <f t="shared" si="13"/>
        <v>#DIV/0!</v>
      </c>
      <c r="F159" s="2500"/>
      <c r="G159" s="2500">
        <f t="shared" si="17"/>
        <v>0</v>
      </c>
      <c r="H159" s="2500"/>
      <c r="I159" s="2501" t="e">
        <f t="shared" si="14"/>
        <v>#DIV/0!</v>
      </c>
      <c r="J159" s="2500"/>
      <c r="K159" s="2500">
        <f t="shared" si="15"/>
        <v>0</v>
      </c>
      <c r="L159" s="2501">
        <f t="shared" si="16"/>
        <v>0</v>
      </c>
      <c r="M159" s="2502"/>
    </row>
    <row r="160" spans="1:13" ht="16.5">
      <c r="A160" s="2498">
        <f t="shared" si="12"/>
        <v>155</v>
      </c>
      <c r="B160" s="2620"/>
      <c r="C160" s="2505" t="s">
        <v>7940</v>
      </c>
      <c r="D160" s="2500"/>
      <c r="E160" s="2501" t="e">
        <f t="shared" si="13"/>
        <v>#DIV/0!</v>
      </c>
      <c r="F160" s="2500"/>
      <c r="G160" s="2500">
        <f t="shared" si="17"/>
        <v>0</v>
      </c>
      <c r="H160" s="2500"/>
      <c r="I160" s="2501" t="e">
        <f t="shared" si="14"/>
        <v>#DIV/0!</v>
      </c>
      <c r="J160" s="2500"/>
      <c r="K160" s="2500">
        <f t="shared" si="15"/>
        <v>0</v>
      </c>
      <c r="L160" s="2501">
        <f t="shared" si="16"/>
        <v>0</v>
      </c>
      <c r="M160" s="2502"/>
    </row>
    <row r="161" spans="1:13" ht="16.5">
      <c r="A161" s="2498">
        <f t="shared" si="12"/>
        <v>156</v>
      </c>
      <c r="B161" s="2620"/>
      <c r="C161" s="2505" t="s">
        <v>7941</v>
      </c>
      <c r="D161" s="2500"/>
      <c r="E161" s="2501" t="e">
        <f t="shared" si="13"/>
        <v>#DIV/0!</v>
      </c>
      <c r="F161" s="2500"/>
      <c r="G161" s="2500">
        <f t="shared" si="17"/>
        <v>0</v>
      </c>
      <c r="H161" s="2500"/>
      <c r="I161" s="2501" t="e">
        <f t="shared" si="14"/>
        <v>#DIV/0!</v>
      </c>
      <c r="J161" s="2500"/>
      <c r="K161" s="2500">
        <f t="shared" si="15"/>
        <v>0</v>
      </c>
      <c r="L161" s="2501">
        <f t="shared" si="16"/>
        <v>0</v>
      </c>
      <c r="M161" s="2502"/>
    </row>
    <row r="162" spans="1:13" ht="16.5">
      <c r="A162" s="2498">
        <f t="shared" si="12"/>
        <v>157</v>
      </c>
      <c r="B162" s="2620"/>
      <c r="C162" s="2505" t="s">
        <v>7942</v>
      </c>
      <c r="D162" s="2500"/>
      <c r="E162" s="2501" t="e">
        <f t="shared" si="13"/>
        <v>#DIV/0!</v>
      </c>
      <c r="F162" s="2500"/>
      <c r="G162" s="2500">
        <f t="shared" si="17"/>
        <v>0</v>
      </c>
      <c r="H162" s="2500"/>
      <c r="I162" s="2501" t="e">
        <f t="shared" si="14"/>
        <v>#DIV/0!</v>
      </c>
      <c r="J162" s="2500"/>
      <c r="K162" s="2500">
        <f t="shared" si="15"/>
        <v>0</v>
      </c>
      <c r="L162" s="2501">
        <f t="shared" si="16"/>
        <v>0</v>
      </c>
      <c r="M162" s="2506"/>
    </row>
    <row r="163" spans="1:13" ht="16.5">
      <c r="A163" s="2498">
        <f t="shared" si="12"/>
        <v>158</v>
      </c>
      <c r="B163" s="2620"/>
      <c r="C163" s="2505" t="s">
        <v>7943</v>
      </c>
      <c r="D163" s="2500"/>
      <c r="E163" s="2501" t="e">
        <f t="shared" si="13"/>
        <v>#DIV/0!</v>
      </c>
      <c r="F163" s="2500"/>
      <c r="G163" s="2500">
        <f t="shared" si="17"/>
        <v>0</v>
      </c>
      <c r="H163" s="2500"/>
      <c r="I163" s="2501" t="e">
        <f t="shared" si="14"/>
        <v>#DIV/0!</v>
      </c>
      <c r="J163" s="2500"/>
      <c r="K163" s="2500">
        <f t="shared" si="15"/>
        <v>0</v>
      </c>
      <c r="L163" s="2501">
        <f t="shared" si="16"/>
        <v>0</v>
      </c>
      <c r="M163" s="2502"/>
    </row>
    <row r="164" spans="1:13" ht="16.5">
      <c r="A164" s="2498">
        <f t="shared" si="12"/>
        <v>159</v>
      </c>
      <c r="B164" s="2620"/>
      <c r="C164" s="2505" t="s">
        <v>7944</v>
      </c>
      <c r="D164" s="2500"/>
      <c r="E164" s="2501" t="e">
        <f t="shared" si="13"/>
        <v>#DIV/0!</v>
      </c>
      <c r="F164" s="2500"/>
      <c r="G164" s="2500">
        <f t="shared" si="17"/>
        <v>0</v>
      </c>
      <c r="H164" s="2500"/>
      <c r="I164" s="2501" t="e">
        <f t="shared" si="14"/>
        <v>#DIV/0!</v>
      </c>
      <c r="J164" s="2500"/>
      <c r="K164" s="2500">
        <f t="shared" si="15"/>
        <v>0</v>
      </c>
      <c r="L164" s="2501">
        <f t="shared" si="16"/>
        <v>0</v>
      </c>
      <c r="M164" s="2502"/>
    </row>
    <row r="165" spans="1:13" ht="16.5">
      <c r="A165" s="2498">
        <f t="shared" si="12"/>
        <v>160</v>
      </c>
      <c r="B165" s="2620"/>
      <c r="C165" s="2505" t="s">
        <v>7945</v>
      </c>
      <c r="D165" s="2500">
        <f>SUM(D166:D170)</f>
        <v>0</v>
      </c>
      <c r="E165" s="2501" t="e">
        <f t="shared" si="13"/>
        <v>#DIV/0!</v>
      </c>
      <c r="F165" s="2500">
        <f>SUM(F166:F170)</f>
        <v>0</v>
      </c>
      <c r="G165" s="2500">
        <f t="shared" si="17"/>
        <v>0</v>
      </c>
      <c r="H165" s="2500">
        <f>SUM(H166:H170)</f>
        <v>0</v>
      </c>
      <c r="I165" s="2501" t="e">
        <f t="shared" si="14"/>
        <v>#DIV/0!</v>
      </c>
      <c r="J165" s="2500">
        <f>SUM(J166:J170)</f>
        <v>0</v>
      </c>
      <c r="K165" s="2500">
        <f t="shared" si="15"/>
        <v>0</v>
      </c>
      <c r="L165" s="2501">
        <f t="shared" si="16"/>
        <v>0</v>
      </c>
      <c r="M165" s="2502"/>
    </row>
    <row r="166" spans="1:13" ht="16.5">
      <c r="A166" s="2498">
        <f t="shared" si="12"/>
        <v>161</v>
      </c>
      <c r="B166" s="2620"/>
      <c r="C166" s="2507" t="s">
        <v>7946</v>
      </c>
      <c r="D166" s="2500"/>
      <c r="E166" s="2501" t="e">
        <f t="shared" si="13"/>
        <v>#DIV/0!</v>
      </c>
      <c r="F166" s="2500"/>
      <c r="G166" s="2500">
        <f t="shared" si="17"/>
        <v>0</v>
      </c>
      <c r="H166" s="2500"/>
      <c r="I166" s="2501" t="e">
        <f t="shared" si="14"/>
        <v>#DIV/0!</v>
      </c>
      <c r="J166" s="2500"/>
      <c r="K166" s="2500">
        <f t="shared" si="15"/>
        <v>0</v>
      </c>
      <c r="L166" s="2501">
        <f t="shared" si="16"/>
        <v>0</v>
      </c>
      <c r="M166" s="2502"/>
    </row>
    <row r="167" spans="1:13" ht="16.5">
      <c r="A167" s="2498">
        <f t="shared" si="12"/>
        <v>162</v>
      </c>
      <c r="B167" s="2620"/>
      <c r="C167" s="2507" t="s">
        <v>7947</v>
      </c>
      <c r="D167" s="2500"/>
      <c r="E167" s="2501" t="e">
        <f t="shared" si="13"/>
        <v>#DIV/0!</v>
      </c>
      <c r="F167" s="2500"/>
      <c r="G167" s="2500">
        <f t="shared" si="17"/>
        <v>0</v>
      </c>
      <c r="H167" s="2500"/>
      <c r="I167" s="2501" t="e">
        <f t="shared" si="14"/>
        <v>#DIV/0!</v>
      </c>
      <c r="J167" s="2500"/>
      <c r="K167" s="2500">
        <f t="shared" si="15"/>
        <v>0</v>
      </c>
      <c r="L167" s="2501">
        <f t="shared" si="16"/>
        <v>0</v>
      </c>
      <c r="M167" s="2502"/>
    </row>
    <row r="168" spans="1:13" ht="16.5">
      <c r="A168" s="2498">
        <f t="shared" si="12"/>
        <v>163</v>
      </c>
      <c r="B168" s="2620"/>
      <c r="C168" s="2507" t="s">
        <v>7948</v>
      </c>
      <c r="D168" s="2500"/>
      <c r="E168" s="2501" t="e">
        <f t="shared" si="13"/>
        <v>#DIV/0!</v>
      </c>
      <c r="F168" s="2500"/>
      <c r="G168" s="2500">
        <f t="shared" si="17"/>
        <v>0</v>
      </c>
      <c r="H168" s="2500"/>
      <c r="I168" s="2501" t="e">
        <f t="shared" si="14"/>
        <v>#DIV/0!</v>
      </c>
      <c r="J168" s="2500"/>
      <c r="K168" s="2500">
        <f t="shared" si="15"/>
        <v>0</v>
      </c>
      <c r="L168" s="2501">
        <f t="shared" si="16"/>
        <v>0</v>
      </c>
      <c r="M168" s="2502"/>
    </row>
    <row r="169" spans="1:13" ht="16.5">
      <c r="A169" s="2498">
        <f t="shared" si="12"/>
        <v>164</v>
      </c>
      <c r="B169" s="2620"/>
      <c r="C169" s="2507" t="s">
        <v>7949</v>
      </c>
      <c r="D169" s="2500"/>
      <c r="E169" s="2501" t="e">
        <f t="shared" si="13"/>
        <v>#DIV/0!</v>
      </c>
      <c r="F169" s="2500"/>
      <c r="G169" s="2500">
        <f t="shared" si="17"/>
        <v>0</v>
      </c>
      <c r="H169" s="2500"/>
      <c r="I169" s="2501" t="e">
        <f t="shared" si="14"/>
        <v>#DIV/0!</v>
      </c>
      <c r="J169" s="2500"/>
      <c r="K169" s="2500">
        <f t="shared" si="15"/>
        <v>0</v>
      </c>
      <c r="L169" s="2501">
        <f t="shared" si="16"/>
        <v>0</v>
      </c>
      <c r="M169" s="2502"/>
    </row>
    <row r="170" spans="1:13" ht="16.5">
      <c r="A170" s="2498">
        <f t="shared" si="12"/>
        <v>165</v>
      </c>
      <c r="B170" s="2620"/>
      <c r="C170" s="2507" t="s">
        <v>7950</v>
      </c>
      <c r="D170" s="2500"/>
      <c r="E170" s="2501" t="e">
        <f t="shared" si="13"/>
        <v>#DIV/0!</v>
      </c>
      <c r="F170" s="2500"/>
      <c r="G170" s="2500">
        <f t="shared" si="17"/>
        <v>0</v>
      </c>
      <c r="H170" s="2500"/>
      <c r="I170" s="2501" t="e">
        <f t="shared" si="14"/>
        <v>#DIV/0!</v>
      </c>
      <c r="J170" s="2500"/>
      <c r="K170" s="2500">
        <f t="shared" si="15"/>
        <v>0</v>
      </c>
      <c r="L170" s="2501">
        <f t="shared" si="16"/>
        <v>0</v>
      </c>
      <c r="M170" s="2502"/>
    </row>
    <row r="171" spans="1:13" ht="16.5">
      <c r="A171" s="2498">
        <f t="shared" si="12"/>
        <v>166</v>
      </c>
      <c r="B171" s="2620"/>
      <c r="C171" s="2499" t="s">
        <v>7956</v>
      </c>
      <c r="D171" s="2500">
        <f>D172+D187</f>
        <v>0</v>
      </c>
      <c r="E171" s="2501" t="e">
        <f t="shared" si="13"/>
        <v>#DIV/0!</v>
      </c>
      <c r="F171" s="2500">
        <f>F172+F187</f>
        <v>0</v>
      </c>
      <c r="G171" s="2500">
        <f t="shared" si="17"/>
        <v>0</v>
      </c>
      <c r="H171" s="2500">
        <f>H172+H187</f>
        <v>0</v>
      </c>
      <c r="I171" s="2501" t="e">
        <f t="shared" si="14"/>
        <v>#DIV/0!</v>
      </c>
      <c r="J171" s="2500">
        <f>J172+J187</f>
        <v>0</v>
      </c>
      <c r="K171" s="2500">
        <f t="shared" si="15"/>
        <v>0</v>
      </c>
      <c r="L171" s="2501">
        <f t="shared" si="16"/>
        <v>0</v>
      </c>
      <c r="M171" s="2502"/>
    </row>
    <row r="172" spans="1:13" ht="16.5">
      <c r="A172" s="2498">
        <f t="shared" si="12"/>
        <v>167</v>
      </c>
      <c r="B172" s="2620"/>
      <c r="C172" s="2504" t="s">
        <v>7920</v>
      </c>
      <c r="D172" s="2500">
        <f>SUM(D173:D179)</f>
        <v>0</v>
      </c>
      <c r="E172" s="2501" t="e">
        <f t="shared" si="13"/>
        <v>#DIV/0!</v>
      </c>
      <c r="F172" s="2500">
        <f>SUM(F173:F179)</f>
        <v>0</v>
      </c>
      <c r="G172" s="2500">
        <f t="shared" si="17"/>
        <v>0</v>
      </c>
      <c r="H172" s="2500">
        <f>SUM(H173:H179)</f>
        <v>0</v>
      </c>
      <c r="I172" s="2501" t="e">
        <f t="shared" si="14"/>
        <v>#DIV/0!</v>
      </c>
      <c r="J172" s="2500">
        <f>SUM(J173:J179)</f>
        <v>0</v>
      </c>
      <c r="K172" s="2500">
        <f t="shared" si="15"/>
        <v>0</v>
      </c>
      <c r="L172" s="2501">
        <f t="shared" si="16"/>
        <v>0</v>
      </c>
      <c r="M172" s="2502"/>
    </row>
    <row r="173" spans="1:13" ht="16.5">
      <c r="A173" s="2498">
        <f t="shared" si="12"/>
        <v>168</v>
      </c>
      <c r="B173" s="2620"/>
      <c r="C173" s="2505" t="s">
        <v>7957</v>
      </c>
      <c r="D173" s="2500"/>
      <c r="E173" s="2501" t="e">
        <f t="shared" si="13"/>
        <v>#DIV/0!</v>
      </c>
      <c r="F173" s="2500"/>
      <c r="G173" s="2500">
        <f t="shared" si="17"/>
        <v>0</v>
      </c>
      <c r="H173" s="2500"/>
      <c r="I173" s="2501" t="e">
        <f t="shared" si="14"/>
        <v>#DIV/0!</v>
      </c>
      <c r="J173" s="2500"/>
      <c r="K173" s="2500">
        <f t="shared" si="15"/>
        <v>0</v>
      </c>
      <c r="L173" s="2501">
        <f t="shared" si="16"/>
        <v>0</v>
      </c>
      <c r="M173" s="2502"/>
    </row>
    <row r="174" spans="1:13" ht="16.5">
      <c r="A174" s="2498">
        <f t="shared" si="12"/>
        <v>169</v>
      </c>
      <c r="B174" s="2620"/>
      <c r="C174" s="2505" t="s">
        <v>7958</v>
      </c>
      <c r="D174" s="2500"/>
      <c r="E174" s="2501" t="e">
        <f t="shared" si="13"/>
        <v>#DIV/0!</v>
      </c>
      <c r="F174" s="2500"/>
      <c r="G174" s="2500">
        <f t="shared" si="17"/>
        <v>0</v>
      </c>
      <c r="H174" s="2500"/>
      <c r="I174" s="2501" t="e">
        <f t="shared" si="14"/>
        <v>#DIV/0!</v>
      </c>
      <c r="J174" s="2500"/>
      <c r="K174" s="2500">
        <f t="shared" si="15"/>
        <v>0</v>
      </c>
      <c r="L174" s="2501">
        <f t="shared" si="16"/>
        <v>0</v>
      </c>
      <c r="M174" s="2502"/>
    </row>
    <row r="175" spans="1:13" ht="33">
      <c r="A175" s="2498">
        <f t="shared" si="12"/>
        <v>170</v>
      </c>
      <c r="B175" s="2620"/>
      <c r="C175" s="2505" t="s">
        <v>7959</v>
      </c>
      <c r="D175" s="2500"/>
      <c r="E175" s="2501" t="e">
        <f t="shared" si="13"/>
        <v>#DIV/0!</v>
      </c>
      <c r="F175" s="2500"/>
      <c r="G175" s="2500">
        <f t="shared" si="17"/>
        <v>0</v>
      </c>
      <c r="H175" s="2500"/>
      <c r="I175" s="2501" t="e">
        <f t="shared" si="14"/>
        <v>#DIV/0!</v>
      </c>
      <c r="J175" s="2500"/>
      <c r="K175" s="2500">
        <f t="shared" si="15"/>
        <v>0</v>
      </c>
      <c r="L175" s="2501">
        <f t="shared" si="16"/>
        <v>0</v>
      </c>
      <c r="M175" s="2506"/>
    </row>
    <row r="176" spans="1:13" ht="16.5">
      <c r="A176" s="2498">
        <f t="shared" si="12"/>
        <v>171</v>
      </c>
      <c r="B176" s="2620"/>
      <c r="C176" s="2505" t="s">
        <v>7960</v>
      </c>
      <c r="D176" s="2500"/>
      <c r="E176" s="2501" t="e">
        <f t="shared" si="13"/>
        <v>#DIV/0!</v>
      </c>
      <c r="F176" s="2500"/>
      <c r="G176" s="2500">
        <f t="shared" si="17"/>
        <v>0</v>
      </c>
      <c r="H176" s="2500"/>
      <c r="I176" s="2501" t="e">
        <f t="shared" si="14"/>
        <v>#DIV/0!</v>
      </c>
      <c r="J176" s="2500"/>
      <c r="K176" s="2500">
        <f t="shared" si="15"/>
        <v>0</v>
      </c>
      <c r="L176" s="2501">
        <f t="shared" si="16"/>
        <v>0</v>
      </c>
      <c r="M176" s="2502"/>
    </row>
    <row r="177" spans="1:13" ht="16.5">
      <c r="A177" s="2498">
        <f t="shared" si="12"/>
        <v>172</v>
      </c>
      <c r="B177" s="2620"/>
      <c r="C177" s="2505" t="s">
        <v>7961</v>
      </c>
      <c r="D177" s="2500"/>
      <c r="E177" s="2501" t="e">
        <f t="shared" si="13"/>
        <v>#DIV/0!</v>
      </c>
      <c r="F177" s="2500"/>
      <c r="G177" s="2500">
        <f t="shared" si="17"/>
        <v>0</v>
      </c>
      <c r="H177" s="2500"/>
      <c r="I177" s="2501" t="e">
        <f t="shared" si="14"/>
        <v>#DIV/0!</v>
      </c>
      <c r="J177" s="2500"/>
      <c r="K177" s="2500">
        <f t="shared" si="15"/>
        <v>0</v>
      </c>
      <c r="L177" s="2501">
        <f t="shared" si="16"/>
        <v>0</v>
      </c>
      <c r="M177" s="2502"/>
    </row>
    <row r="178" spans="1:13" ht="16.5">
      <c r="A178" s="2498">
        <f t="shared" si="12"/>
        <v>173</v>
      </c>
      <c r="B178" s="2620"/>
      <c r="C178" s="2505" t="s">
        <v>7962</v>
      </c>
      <c r="D178" s="2500"/>
      <c r="E178" s="2501" t="e">
        <f t="shared" si="13"/>
        <v>#DIV/0!</v>
      </c>
      <c r="F178" s="2500"/>
      <c r="G178" s="2500">
        <f t="shared" si="17"/>
        <v>0</v>
      </c>
      <c r="H178" s="2500"/>
      <c r="I178" s="2501" t="e">
        <f t="shared" si="14"/>
        <v>#DIV/0!</v>
      </c>
      <c r="J178" s="2500"/>
      <c r="K178" s="2500">
        <f t="shared" si="15"/>
        <v>0</v>
      </c>
      <c r="L178" s="2501">
        <f t="shared" si="16"/>
        <v>0</v>
      </c>
      <c r="M178" s="2506"/>
    </row>
    <row r="179" spans="1:13" ht="16.5">
      <c r="A179" s="2498">
        <f t="shared" si="12"/>
        <v>174</v>
      </c>
      <c r="B179" s="2620"/>
      <c r="C179" s="2505" t="s">
        <v>7963</v>
      </c>
      <c r="D179" s="2500">
        <f>SUM(D180:D186)</f>
        <v>0</v>
      </c>
      <c r="E179" s="2501" t="e">
        <f t="shared" si="13"/>
        <v>#DIV/0!</v>
      </c>
      <c r="F179" s="2500">
        <f>SUM(F180:F186)</f>
        <v>0</v>
      </c>
      <c r="G179" s="2500">
        <f t="shared" si="17"/>
        <v>0</v>
      </c>
      <c r="H179" s="2500">
        <f>SUM(H180:H186)</f>
        <v>0</v>
      </c>
      <c r="I179" s="2501" t="e">
        <f t="shared" si="14"/>
        <v>#DIV/0!</v>
      </c>
      <c r="J179" s="2500">
        <f>SUM(J180:J186)</f>
        <v>0</v>
      </c>
      <c r="K179" s="2500">
        <f t="shared" si="15"/>
        <v>0</v>
      </c>
      <c r="L179" s="2501">
        <f t="shared" si="16"/>
        <v>0</v>
      </c>
      <c r="M179" s="2502"/>
    </row>
    <row r="180" spans="1:13" ht="16.5">
      <c r="A180" s="2498">
        <f t="shared" si="12"/>
        <v>175</v>
      </c>
      <c r="B180" s="2620"/>
      <c r="C180" s="2507" t="s">
        <v>7964</v>
      </c>
      <c r="D180" s="2500"/>
      <c r="E180" s="2501" t="e">
        <f t="shared" si="13"/>
        <v>#DIV/0!</v>
      </c>
      <c r="F180" s="2500"/>
      <c r="G180" s="2500">
        <f t="shared" si="17"/>
        <v>0</v>
      </c>
      <c r="H180" s="2500"/>
      <c r="I180" s="2501" t="e">
        <f t="shared" si="14"/>
        <v>#DIV/0!</v>
      </c>
      <c r="J180" s="2500"/>
      <c r="K180" s="2500">
        <f t="shared" si="15"/>
        <v>0</v>
      </c>
      <c r="L180" s="2501">
        <f t="shared" si="16"/>
        <v>0</v>
      </c>
      <c r="M180" s="2502"/>
    </row>
    <row r="181" spans="1:13" ht="16.5">
      <c r="A181" s="2498">
        <f t="shared" si="12"/>
        <v>176</v>
      </c>
      <c r="B181" s="2620"/>
      <c r="C181" s="2507" t="s">
        <v>7965</v>
      </c>
      <c r="D181" s="2500"/>
      <c r="E181" s="2501" t="e">
        <f t="shared" si="13"/>
        <v>#DIV/0!</v>
      </c>
      <c r="F181" s="2500"/>
      <c r="G181" s="2500">
        <f t="shared" si="17"/>
        <v>0</v>
      </c>
      <c r="H181" s="2500"/>
      <c r="I181" s="2501" t="e">
        <f t="shared" si="14"/>
        <v>#DIV/0!</v>
      </c>
      <c r="J181" s="2500"/>
      <c r="K181" s="2500">
        <f t="shared" si="15"/>
        <v>0</v>
      </c>
      <c r="L181" s="2501">
        <f t="shared" si="16"/>
        <v>0</v>
      </c>
      <c r="M181" s="2502"/>
    </row>
    <row r="182" spans="1:13" ht="16.5">
      <c r="A182" s="2498">
        <f t="shared" si="12"/>
        <v>177</v>
      </c>
      <c r="B182" s="2620"/>
      <c r="C182" s="2507" t="s">
        <v>7966</v>
      </c>
      <c r="D182" s="2500"/>
      <c r="E182" s="2501" t="e">
        <f t="shared" si="13"/>
        <v>#DIV/0!</v>
      </c>
      <c r="F182" s="2500"/>
      <c r="G182" s="2500">
        <f t="shared" si="17"/>
        <v>0</v>
      </c>
      <c r="H182" s="2500"/>
      <c r="I182" s="2501" t="e">
        <f t="shared" si="14"/>
        <v>#DIV/0!</v>
      </c>
      <c r="J182" s="2500"/>
      <c r="K182" s="2500">
        <f t="shared" si="15"/>
        <v>0</v>
      </c>
      <c r="L182" s="2501">
        <f t="shared" si="16"/>
        <v>0</v>
      </c>
      <c r="M182" s="2502"/>
    </row>
    <row r="183" spans="1:13" ht="16.5">
      <c r="A183" s="2498">
        <f t="shared" si="12"/>
        <v>178</v>
      </c>
      <c r="B183" s="2620"/>
      <c r="C183" s="2507" t="s">
        <v>7967</v>
      </c>
      <c r="D183" s="2500"/>
      <c r="E183" s="2501" t="e">
        <f t="shared" si="13"/>
        <v>#DIV/0!</v>
      </c>
      <c r="F183" s="2500"/>
      <c r="G183" s="2500">
        <f t="shared" si="17"/>
        <v>0</v>
      </c>
      <c r="H183" s="2500"/>
      <c r="I183" s="2501" t="e">
        <f t="shared" si="14"/>
        <v>#DIV/0!</v>
      </c>
      <c r="J183" s="2500"/>
      <c r="K183" s="2500">
        <f t="shared" si="15"/>
        <v>0</v>
      </c>
      <c r="L183" s="2501">
        <f t="shared" si="16"/>
        <v>0</v>
      </c>
      <c r="M183" s="2506"/>
    </row>
    <row r="184" spans="1:13" ht="16.5">
      <c r="A184" s="2498">
        <f t="shared" si="12"/>
        <v>179</v>
      </c>
      <c r="B184" s="2620"/>
      <c r="C184" s="2507" t="s">
        <v>7968</v>
      </c>
      <c r="D184" s="2500"/>
      <c r="E184" s="2501" t="e">
        <f t="shared" si="13"/>
        <v>#DIV/0!</v>
      </c>
      <c r="F184" s="2500"/>
      <c r="G184" s="2500">
        <f t="shared" si="17"/>
        <v>0</v>
      </c>
      <c r="H184" s="2500"/>
      <c r="I184" s="2501" t="e">
        <f t="shared" si="14"/>
        <v>#DIV/0!</v>
      </c>
      <c r="J184" s="2500"/>
      <c r="K184" s="2500">
        <f t="shared" si="15"/>
        <v>0</v>
      </c>
      <c r="L184" s="2501">
        <f t="shared" si="16"/>
        <v>0</v>
      </c>
      <c r="M184" s="2502"/>
    </row>
    <row r="185" spans="1:13" ht="16.5">
      <c r="A185" s="2498">
        <f t="shared" si="12"/>
        <v>180</v>
      </c>
      <c r="B185" s="2620"/>
      <c r="C185" s="2507" t="s">
        <v>7969</v>
      </c>
      <c r="D185" s="2500"/>
      <c r="E185" s="2501" t="e">
        <f t="shared" si="13"/>
        <v>#DIV/0!</v>
      </c>
      <c r="F185" s="2500"/>
      <c r="G185" s="2500">
        <f t="shared" si="17"/>
        <v>0</v>
      </c>
      <c r="H185" s="2500"/>
      <c r="I185" s="2501" t="e">
        <f t="shared" si="14"/>
        <v>#DIV/0!</v>
      </c>
      <c r="J185" s="2500"/>
      <c r="K185" s="2500">
        <f t="shared" si="15"/>
        <v>0</v>
      </c>
      <c r="L185" s="2501">
        <f t="shared" si="16"/>
        <v>0</v>
      </c>
      <c r="M185" s="2502"/>
    </row>
    <row r="186" spans="1:13" ht="16.5">
      <c r="A186" s="2498">
        <f t="shared" si="12"/>
        <v>181</v>
      </c>
      <c r="B186" s="2620"/>
      <c r="C186" s="2507" t="s">
        <v>7894</v>
      </c>
      <c r="D186" s="2500"/>
      <c r="E186" s="2501" t="e">
        <f t="shared" si="13"/>
        <v>#DIV/0!</v>
      </c>
      <c r="F186" s="2500"/>
      <c r="G186" s="2500">
        <f t="shared" si="17"/>
        <v>0</v>
      </c>
      <c r="H186" s="2500"/>
      <c r="I186" s="2501" t="e">
        <f t="shared" si="14"/>
        <v>#DIV/0!</v>
      </c>
      <c r="J186" s="2500"/>
      <c r="K186" s="2500">
        <f t="shared" si="15"/>
        <v>0</v>
      </c>
      <c r="L186" s="2501">
        <f t="shared" si="16"/>
        <v>0</v>
      </c>
      <c r="M186" s="2502"/>
    </row>
    <row r="187" spans="1:13" ht="16.5">
      <c r="A187" s="2498">
        <f t="shared" si="12"/>
        <v>182</v>
      </c>
      <c r="B187" s="2620"/>
      <c r="C187" s="2504" t="s">
        <v>7842</v>
      </c>
      <c r="D187" s="2500">
        <f>SUM(D188:D194)</f>
        <v>0</v>
      </c>
      <c r="E187" s="2501" t="e">
        <f t="shared" si="13"/>
        <v>#DIV/0!</v>
      </c>
      <c r="F187" s="2500">
        <f>SUM(F188:F194)</f>
        <v>0</v>
      </c>
      <c r="G187" s="2500">
        <f t="shared" si="17"/>
        <v>0</v>
      </c>
      <c r="H187" s="2500">
        <f>SUM(H188:H194)</f>
        <v>0</v>
      </c>
      <c r="I187" s="2501" t="e">
        <f t="shared" si="14"/>
        <v>#DIV/0!</v>
      </c>
      <c r="J187" s="2500">
        <f>SUM(J188:J194)</f>
        <v>0</v>
      </c>
      <c r="K187" s="2500">
        <f t="shared" si="15"/>
        <v>0</v>
      </c>
      <c r="L187" s="2501">
        <f t="shared" si="16"/>
        <v>0</v>
      </c>
      <c r="M187" s="2502"/>
    </row>
    <row r="188" spans="1:13" ht="16.5">
      <c r="A188" s="2498">
        <f t="shared" si="12"/>
        <v>183</v>
      </c>
      <c r="B188" s="2620"/>
      <c r="C188" s="2505" t="s">
        <v>7957</v>
      </c>
      <c r="D188" s="2500"/>
      <c r="E188" s="2501" t="e">
        <f t="shared" si="13"/>
        <v>#DIV/0!</v>
      </c>
      <c r="F188" s="2500"/>
      <c r="G188" s="2500">
        <f t="shared" si="17"/>
        <v>0</v>
      </c>
      <c r="H188" s="2500"/>
      <c r="I188" s="2501" t="e">
        <f t="shared" si="14"/>
        <v>#DIV/0!</v>
      </c>
      <c r="J188" s="2500"/>
      <c r="K188" s="2500">
        <f t="shared" si="15"/>
        <v>0</v>
      </c>
      <c r="L188" s="2501">
        <f t="shared" si="16"/>
        <v>0</v>
      </c>
      <c r="M188" s="2502"/>
    </row>
    <row r="189" spans="1:13" ht="16.5">
      <c r="A189" s="2498">
        <f t="shared" si="12"/>
        <v>184</v>
      </c>
      <c r="B189" s="2620"/>
      <c r="C189" s="2505" t="s">
        <v>7958</v>
      </c>
      <c r="D189" s="2500"/>
      <c r="E189" s="2501" t="e">
        <f t="shared" si="13"/>
        <v>#DIV/0!</v>
      </c>
      <c r="F189" s="2500"/>
      <c r="G189" s="2500">
        <f t="shared" si="17"/>
        <v>0</v>
      </c>
      <c r="H189" s="2500"/>
      <c r="I189" s="2501" t="e">
        <f t="shared" si="14"/>
        <v>#DIV/0!</v>
      </c>
      <c r="J189" s="2500"/>
      <c r="K189" s="2500">
        <f t="shared" si="15"/>
        <v>0</v>
      </c>
      <c r="L189" s="2501">
        <f t="shared" si="16"/>
        <v>0</v>
      </c>
      <c r="M189" s="2502"/>
    </row>
    <row r="190" spans="1:13" ht="33">
      <c r="A190" s="2498">
        <f t="shared" si="12"/>
        <v>185</v>
      </c>
      <c r="B190" s="2620"/>
      <c r="C190" s="2505" t="s">
        <v>7959</v>
      </c>
      <c r="D190" s="2500"/>
      <c r="E190" s="2501" t="e">
        <f t="shared" si="13"/>
        <v>#DIV/0!</v>
      </c>
      <c r="F190" s="2500"/>
      <c r="G190" s="2500">
        <f t="shared" si="17"/>
        <v>0</v>
      </c>
      <c r="H190" s="2500"/>
      <c r="I190" s="2501" t="e">
        <f t="shared" si="14"/>
        <v>#DIV/0!</v>
      </c>
      <c r="J190" s="2500"/>
      <c r="K190" s="2500">
        <f t="shared" si="15"/>
        <v>0</v>
      </c>
      <c r="L190" s="2501">
        <f t="shared" si="16"/>
        <v>0</v>
      </c>
      <c r="M190" s="2506"/>
    </row>
    <row r="191" spans="1:13" ht="16.5">
      <c r="A191" s="2498">
        <f t="shared" si="12"/>
        <v>186</v>
      </c>
      <c r="B191" s="2620"/>
      <c r="C191" s="2505" t="s">
        <v>7960</v>
      </c>
      <c r="D191" s="2500"/>
      <c r="E191" s="2501" t="e">
        <f t="shared" si="13"/>
        <v>#DIV/0!</v>
      </c>
      <c r="F191" s="2500"/>
      <c r="G191" s="2500">
        <f t="shared" si="17"/>
        <v>0</v>
      </c>
      <c r="H191" s="2500"/>
      <c r="I191" s="2501" t="e">
        <f t="shared" si="14"/>
        <v>#DIV/0!</v>
      </c>
      <c r="J191" s="2500"/>
      <c r="K191" s="2500">
        <f t="shared" si="15"/>
        <v>0</v>
      </c>
      <c r="L191" s="2501">
        <f t="shared" si="16"/>
        <v>0</v>
      </c>
      <c r="M191" s="2502"/>
    </row>
    <row r="192" spans="1:13" ht="16.5">
      <c r="A192" s="2498">
        <f t="shared" si="12"/>
        <v>187</v>
      </c>
      <c r="B192" s="2620"/>
      <c r="C192" s="2505" t="s">
        <v>7961</v>
      </c>
      <c r="D192" s="2500"/>
      <c r="E192" s="2501" t="e">
        <f t="shared" si="13"/>
        <v>#DIV/0!</v>
      </c>
      <c r="F192" s="2500"/>
      <c r="G192" s="2500">
        <f t="shared" si="17"/>
        <v>0</v>
      </c>
      <c r="H192" s="2500"/>
      <c r="I192" s="2501" t="e">
        <f t="shared" si="14"/>
        <v>#DIV/0!</v>
      </c>
      <c r="J192" s="2500"/>
      <c r="K192" s="2500">
        <f t="shared" si="15"/>
        <v>0</v>
      </c>
      <c r="L192" s="2501">
        <f t="shared" si="16"/>
        <v>0</v>
      </c>
      <c r="M192" s="2502"/>
    </row>
    <row r="193" spans="1:13" ht="16.5">
      <c r="A193" s="2498">
        <f t="shared" si="12"/>
        <v>188</v>
      </c>
      <c r="B193" s="2620"/>
      <c r="C193" s="2505" t="s">
        <v>7962</v>
      </c>
      <c r="D193" s="2500"/>
      <c r="E193" s="2501" t="e">
        <f t="shared" si="13"/>
        <v>#DIV/0!</v>
      </c>
      <c r="F193" s="2500"/>
      <c r="G193" s="2500">
        <f t="shared" si="17"/>
        <v>0</v>
      </c>
      <c r="H193" s="2500"/>
      <c r="I193" s="2501" t="e">
        <f t="shared" si="14"/>
        <v>#DIV/0!</v>
      </c>
      <c r="J193" s="2500"/>
      <c r="K193" s="2500">
        <f t="shared" si="15"/>
        <v>0</v>
      </c>
      <c r="L193" s="2501">
        <f t="shared" si="16"/>
        <v>0</v>
      </c>
      <c r="M193" s="2506"/>
    </row>
    <row r="194" spans="1:13" ht="16.5">
      <c r="A194" s="2498">
        <f t="shared" si="12"/>
        <v>189</v>
      </c>
      <c r="B194" s="2620"/>
      <c r="C194" s="2505" t="s">
        <v>7963</v>
      </c>
      <c r="D194" s="2500">
        <f>SUM(D195:D201)</f>
        <v>0</v>
      </c>
      <c r="E194" s="2501" t="e">
        <f t="shared" si="13"/>
        <v>#DIV/0!</v>
      </c>
      <c r="F194" s="2500">
        <f>SUM(F195:F201)</f>
        <v>0</v>
      </c>
      <c r="G194" s="2500">
        <f t="shared" si="17"/>
        <v>0</v>
      </c>
      <c r="H194" s="2500">
        <f>SUM(H195:H201)</f>
        <v>0</v>
      </c>
      <c r="I194" s="2501" t="e">
        <f t="shared" si="14"/>
        <v>#DIV/0!</v>
      </c>
      <c r="J194" s="2500">
        <f>SUM(J195:J201)</f>
        <v>0</v>
      </c>
      <c r="K194" s="2500">
        <f t="shared" si="15"/>
        <v>0</v>
      </c>
      <c r="L194" s="2501">
        <f t="shared" si="16"/>
        <v>0</v>
      </c>
      <c r="M194" s="2502"/>
    </row>
    <row r="195" spans="1:13" ht="16.5">
      <c r="A195" s="2498">
        <f t="shared" si="12"/>
        <v>190</v>
      </c>
      <c r="B195" s="2620"/>
      <c r="C195" s="2507" t="s">
        <v>7964</v>
      </c>
      <c r="D195" s="2500"/>
      <c r="E195" s="2501" t="e">
        <f t="shared" si="13"/>
        <v>#DIV/0!</v>
      </c>
      <c r="F195" s="2500"/>
      <c r="G195" s="2500">
        <f t="shared" si="17"/>
        <v>0</v>
      </c>
      <c r="H195" s="2500"/>
      <c r="I195" s="2501" t="e">
        <f t="shared" si="14"/>
        <v>#DIV/0!</v>
      </c>
      <c r="J195" s="2500"/>
      <c r="K195" s="2500">
        <f t="shared" si="15"/>
        <v>0</v>
      </c>
      <c r="L195" s="2501">
        <f t="shared" si="16"/>
        <v>0</v>
      </c>
      <c r="M195" s="2502"/>
    </row>
    <row r="196" spans="1:13" ht="16.5">
      <c r="A196" s="2498">
        <f t="shared" si="12"/>
        <v>191</v>
      </c>
      <c r="B196" s="2620"/>
      <c r="C196" s="2507" t="s">
        <v>7965</v>
      </c>
      <c r="D196" s="2500"/>
      <c r="E196" s="2501" t="e">
        <f t="shared" si="13"/>
        <v>#DIV/0!</v>
      </c>
      <c r="F196" s="2500"/>
      <c r="G196" s="2500">
        <f t="shared" si="17"/>
        <v>0</v>
      </c>
      <c r="H196" s="2500"/>
      <c r="I196" s="2501" t="e">
        <f t="shared" si="14"/>
        <v>#DIV/0!</v>
      </c>
      <c r="J196" s="2500"/>
      <c r="K196" s="2500">
        <f t="shared" si="15"/>
        <v>0</v>
      </c>
      <c r="L196" s="2501">
        <f t="shared" si="16"/>
        <v>0</v>
      </c>
      <c r="M196" s="2502"/>
    </row>
    <row r="197" spans="1:13" ht="16.5">
      <c r="A197" s="2498">
        <f t="shared" si="12"/>
        <v>192</v>
      </c>
      <c r="B197" s="2620"/>
      <c r="C197" s="2507" t="s">
        <v>7966</v>
      </c>
      <c r="D197" s="2500"/>
      <c r="E197" s="2501" t="e">
        <f t="shared" si="13"/>
        <v>#DIV/0!</v>
      </c>
      <c r="F197" s="2500"/>
      <c r="G197" s="2500">
        <f t="shared" si="17"/>
        <v>0</v>
      </c>
      <c r="H197" s="2500"/>
      <c r="I197" s="2501" t="e">
        <f t="shared" si="14"/>
        <v>#DIV/0!</v>
      </c>
      <c r="J197" s="2500"/>
      <c r="K197" s="2500">
        <f t="shared" si="15"/>
        <v>0</v>
      </c>
      <c r="L197" s="2501">
        <f t="shared" si="16"/>
        <v>0</v>
      </c>
      <c r="M197" s="2502"/>
    </row>
    <row r="198" spans="1:13" ht="16.5">
      <c r="A198" s="2498">
        <f t="shared" si="12"/>
        <v>193</v>
      </c>
      <c r="B198" s="2620"/>
      <c r="C198" s="2507" t="s">
        <v>7967</v>
      </c>
      <c r="D198" s="2500"/>
      <c r="E198" s="2501" t="e">
        <f t="shared" si="13"/>
        <v>#DIV/0!</v>
      </c>
      <c r="F198" s="2500"/>
      <c r="G198" s="2500">
        <f t="shared" si="17"/>
        <v>0</v>
      </c>
      <c r="H198" s="2500"/>
      <c r="I198" s="2501" t="e">
        <f t="shared" si="14"/>
        <v>#DIV/0!</v>
      </c>
      <c r="J198" s="2500"/>
      <c r="K198" s="2500">
        <f t="shared" si="15"/>
        <v>0</v>
      </c>
      <c r="L198" s="2501">
        <f t="shared" si="16"/>
        <v>0</v>
      </c>
      <c r="M198" s="2506"/>
    </row>
    <row r="199" spans="1:13" ht="16.5">
      <c r="A199" s="2498">
        <f t="shared" ref="A199:A257" si="18">A198+1</f>
        <v>194</v>
      </c>
      <c r="B199" s="2620"/>
      <c r="C199" s="2507" t="s">
        <v>7968</v>
      </c>
      <c r="D199" s="2500"/>
      <c r="E199" s="2501" t="e">
        <f t="shared" ref="E199:E257" si="19">D199/$D$257</f>
        <v>#DIV/0!</v>
      </c>
      <c r="F199" s="2500"/>
      <c r="G199" s="2500">
        <f t="shared" si="17"/>
        <v>0</v>
      </c>
      <c r="H199" s="2500"/>
      <c r="I199" s="2501" t="e">
        <f t="shared" ref="I199:I257" si="20">H199/H$257</f>
        <v>#DIV/0!</v>
      </c>
      <c r="J199" s="2500"/>
      <c r="K199" s="2500">
        <f t="shared" ref="K199:K257" si="21">D199-H199</f>
        <v>0</v>
      </c>
      <c r="L199" s="2501">
        <f t="shared" ref="L199:L257" si="22">IF(J199=0,0,K199/J199)</f>
        <v>0</v>
      </c>
      <c r="M199" s="2502"/>
    </row>
    <row r="200" spans="1:13" ht="16.5">
      <c r="A200" s="2498">
        <f t="shared" si="18"/>
        <v>195</v>
      </c>
      <c r="B200" s="2620"/>
      <c r="C200" s="2507" t="s">
        <v>7969</v>
      </c>
      <c r="D200" s="2500"/>
      <c r="E200" s="2501" t="e">
        <f t="shared" si="19"/>
        <v>#DIV/0!</v>
      </c>
      <c r="F200" s="2500"/>
      <c r="G200" s="2500">
        <f t="shared" si="17"/>
        <v>0</v>
      </c>
      <c r="H200" s="2500"/>
      <c r="I200" s="2501" t="e">
        <f t="shared" si="20"/>
        <v>#DIV/0!</v>
      </c>
      <c r="J200" s="2500"/>
      <c r="K200" s="2500">
        <f t="shared" si="21"/>
        <v>0</v>
      </c>
      <c r="L200" s="2501">
        <f t="shared" si="22"/>
        <v>0</v>
      </c>
      <c r="M200" s="2502"/>
    </row>
    <row r="201" spans="1:13" ht="16.5">
      <c r="A201" s="2498">
        <f t="shared" si="18"/>
        <v>196</v>
      </c>
      <c r="B201" s="2620"/>
      <c r="C201" s="2507" t="s">
        <v>7894</v>
      </c>
      <c r="D201" s="2500"/>
      <c r="E201" s="2501" t="e">
        <f t="shared" si="19"/>
        <v>#DIV/0!</v>
      </c>
      <c r="F201" s="2500"/>
      <c r="G201" s="2500">
        <f t="shared" si="17"/>
        <v>0</v>
      </c>
      <c r="H201" s="2500"/>
      <c r="I201" s="2501" t="e">
        <f t="shared" si="20"/>
        <v>#DIV/0!</v>
      </c>
      <c r="J201" s="2500"/>
      <c r="K201" s="2500">
        <f t="shared" si="21"/>
        <v>0</v>
      </c>
      <c r="L201" s="2501">
        <f t="shared" si="22"/>
        <v>0</v>
      </c>
      <c r="M201" s="2502"/>
    </row>
    <row r="202" spans="1:13" ht="16.5">
      <c r="A202" s="2498">
        <f t="shared" si="18"/>
        <v>197</v>
      </c>
      <c r="B202" s="2620"/>
      <c r="C202" s="2503" t="s">
        <v>7970</v>
      </c>
      <c r="D202" s="2500">
        <f>D110+D171</f>
        <v>0</v>
      </c>
      <c r="E202" s="2501" t="e">
        <f t="shared" si="19"/>
        <v>#DIV/0!</v>
      </c>
      <c r="F202" s="2500">
        <f>F110+F171</f>
        <v>0</v>
      </c>
      <c r="G202" s="2500">
        <f t="shared" si="17"/>
        <v>0</v>
      </c>
      <c r="H202" s="2500">
        <f>H110+H171</f>
        <v>0</v>
      </c>
      <c r="I202" s="2501" t="e">
        <f t="shared" si="20"/>
        <v>#DIV/0!</v>
      </c>
      <c r="J202" s="2500">
        <f>J110+J171</f>
        <v>0</v>
      </c>
      <c r="K202" s="2500">
        <f t="shared" si="21"/>
        <v>0</v>
      </c>
      <c r="L202" s="2501">
        <f t="shared" si="22"/>
        <v>0</v>
      </c>
      <c r="M202" s="2502"/>
    </row>
    <row r="203" spans="1:13" ht="16.5" customHeight="1">
      <c r="A203" s="2498">
        <f t="shared" si="18"/>
        <v>198</v>
      </c>
      <c r="B203" s="2620" t="s">
        <v>7971</v>
      </c>
      <c r="C203" s="2499" t="s">
        <v>7923</v>
      </c>
      <c r="D203" s="2500">
        <f>D204+D205+D206+D207+D213</f>
        <v>0</v>
      </c>
      <c r="E203" s="2501" t="e">
        <f t="shared" si="19"/>
        <v>#DIV/0!</v>
      </c>
      <c r="F203" s="2500">
        <f>F204+F205+F206+F207+F213</f>
        <v>0</v>
      </c>
      <c r="G203" s="2500">
        <f t="shared" si="17"/>
        <v>0</v>
      </c>
      <c r="H203" s="2500">
        <f>H204+H205+H206+H207+H213</f>
        <v>0</v>
      </c>
      <c r="I203" s="2501" t="e">
        <f t="shared" si="20"/>
        <v>#DIV/0!</v>
      </c>
      <c r="J203" s="2500">
        <f>J204+J205+J206+J207+J213</f>
        <v>0</v>
      </c>
      <c r="K203" s="2500">
        <f t="shared" si="21"/>
        <v>0</v>
      </c>
      <c r="L203" s="2501">
        <f t="shared" si="22"/>
        <v>0</v>
      </c>
      <c r="M203" s="2502"/>
    </row>
    <row r="204" spans="1:13" ht="16.5">
      <c r="A204" s="2498">
        <f t="shared" si="18"/>
        <v>199</v>
      </c>
      <c r="B204" s="2620"/>
      <c r="C204" s="2504" t="s">
        <v>7972</v>
      </c>
      <c r="D204" s="2500"/>
      <c r="E204" s="2501" t="e">
        <f t="shared" si="19"/>
        <v>#DIV/0!</v>
      </c>
      <c r="F204" s="2500"/>
      <c r="G204" s="2500">
        <f t="shared" si="17"/>
        <v>0</v>
      </c>
      <c r="H204" s="2500"/>
      <c r="I204" s="2501" t="e">
        <f t="shared" si="20"/>
        <v>#DIV/0!</v>
      </c>
      <c r="J204" s="2500"/>
      <c r="K204" s="2500">
        <f t="shared" si="21"/>
        <v>0</v>
      </c>
      <c r="L204" s="2501">
        <f t="shared" si="22"/>
        <v>0</v>
      </c>
      <c r="M204" s="2502"/>
    </row>
    <row r="205" spans="1:13" ht="16.5">
      <c r="A205" s="2498">
        <f t="shared" si="18"/>
        <v>200</v>
      </c>
      <c r="B205" s="2620"/>
      <c r="C205" s="2504" t="s">
        <v>7973</v>
      </c>
      <c r="D205" s="2500"/>
      <c r="E205" s="2501" t="e">
        <f t="shared" si="19"/>
        <v>#DIV/0!</v>
      </c>
      <c r="F205" s="2500"/>
      <c r="G205" s="2500">
        <f t="shared" si="17"/>
        <v>0</v>
      </c>
      <c r="H205" s="2500"/>
      <c r="I205" s="2501" t="e">
        <f t="shared" si="20"/>
        <v>#DIV/0!</v>
      </c>
      <c r="J205" s="2500"/>
      <c r="K205" s="2500">
        <f t="shared" si="21"/>
        <v>0</v>
      </c>
      <c r="L205" s="2501">
        <f t="shared" si="22"/>
        <v>0</v>
      </c>
      <c r="M205" s="2502"/>
    </row>
    <row r="206" spans="1:13" ht="33">
      <c r="A206" s="2498">
        <f t="shared" si="18"/>
        <v>201</v>
      </c>
      <c r="B206" s="2620"/>
      <c r="C206" s="2504" t="s">
        <v>7974</v>
      </c>
      <c r="D206" s="2500"/>
      <c r="E206" s="2501" t="e">
        <f t="shared" si="19"/>
        <v>#DIV/0!</v>
      </c>
      <c r="F206" s="2500"/>
      <c r="G206" s="2500">
        <f t="shared" si="17"/>
        <v>0</v>
      </c>
      <c r="H206" s="2500"/>
      <c r="I206" s="2501" t="e">
        <f t="shared" si="20"/>
        <v>#DIV/0!</v>
      </c>
      <c r="J206" s="2500"/>
      <c r="K206" s="2500">
        <f t="shared" si="21"/>
        <v>0</v>
      </c>
      <c r="L206" s="2501">
        <f t="shared" si="22"/>
        <v>0</v>
      </c>
      <c r="M206" s="2502"/>
    </row>
    <row r="207" spans="1:13" ht="16.5">
      <c r="A207" s="2498">
        <f t="shared" si="18"/>
        <v>202</v>
      </c>
      <c r="B207" s="2620"/>
      <c r="C207" s="2504" t="s">
        <v>7975</v>
      </c>
      <c r="D207" s="2500">
        <f>SUM(D208:D211)</f>
        <v>0</v>
      </c>
      <c r="E207" s="2501" t="e">
        <f t="shared" si="19"/>
        <v>#DIV/0!</v>
      </c>
      <c r="F207" s="2500">
        <f>SUM(F208:F211)</f>
        <v>0</v>
      </c>
      <c r="G207" s="2500">
        <f t="shared" si="17"/>
        <v>0</v>
      </c>
      <c r="H207" s="2500">
        <f>SUM(H208:H211)</f>
        <v>0</v>
      </c>
      <c r="I207" s="2501" t="e">
        <f t="shared" si="20"/>
        <v>#DIV/0!</v>
      </c>
      <c r="J207" s="2500">
        <f>SUM(J208:J211)</f>
        <v>0</v>
      </c>
      <c r="K207" s="2500">
        <f t="shared" si="21"/>
        <v>0</v>
      </c>
      <c r="L207" s="2501">
        <f t="shared" si="22"/>
        <v>0</v>
      </c>
      <c r="M207" s="2502"/>
    </row>
    <row r="208" spans="1:13" ht="16.5">
      <c r="A208" s="2498">
        <f t="shared" si="18"/>
        <v>203</v>
      </c>
      <c r="B208" s="2620"/>
      <c r="C208" s="2505" t="s">
        <v>7976</v>
      </c>
      <c r="D208" s="2500"/>
      <c r="E208" s="2501" t="e">
        <f t="shared" si="19"/>
        <v>#DIV/0!</v>
      </c>
      <c r="F208" s="2500"/>
      <c r="G208" s="2500">
        <f t="shared" si="17"/>
        <v>0</v>
      </c>
      <c r="H208" s="2500"/>
      <c r="I208" s="2501" t="e">
        <f t="shared" si="20"/>
        <v>#DIV/0!</v>
      </c>
      <c r="J208" s="2500"/>
      <c r="K208" s="2500">
        <f t="shared" si="21"/>
        <v>0</v>
      </c>
      <c r="L208" s="2501">
        <f t="shared" si="22"/>
        <v>0</v>
      </c>
      <c r="M208" s="2502"/>
    </row>
    <row r="209" spans="1:13" ht="16.5">
      <c r="A209" s="2498">
        <f t="shared" si="18"/>
        <v>204</v>
      </c>
      <c r="B209" s="2620"/>
      <c r="C209" s="2505" t="s">
        <v>7977</v>
      </c>
      <c r="D209" s="2500"/>
      <c r="E209" s="2501" t="e">
        <f t="shared" si="19"/>
        <v>#DIV/0!</v>
      </c>
      <c r="F209" s="2500"/>
      <c r="G209" s="2500">
        <f t="shared" si="17"/>
        <v>0</v>
      </c>
      <c r="H209" s="2500"/>
      <c r="I209" s="2501" t="e">
        <f t="shared" si="20"/>
        <v>#DIV/0!</v>
      </c>
      <c r="J209" s="2500"/>
      <c r="K209" s="2500">
        <f t="shared" si="21"/>
        <v>0</v>
      </c>
      <c r="L209" s="2501">
        <f t="shared" si="22"/>
        <v>0</v>
      </c>
      <c r="M209" s="2502"/>
    </row>
    <row r="210" spans="1:13" ht="16.5">
      <c r="A210" s="2498">
        <f t="shared" si="18"/>
        <v>205</v>
      </c>
      <c r="B210" s="2620"/>
      <c r="C210" s="2505" t="s">
        <v>7978</v>
      </c>
      <c r="D210" s="2500"/>
      <c r="E210" s="2501" t="e">
        <f t="shared" si="19"/>
        <v>#DIV/0!</v>
      </c>
      <c r="F210" s="2500"/>
      <c r="G210" s="2500">
        <f t="shared" ref="G210:G257" si="23">D210-F210</f>
        <v>0</v>
      </c>
      <c r="H210" s="2500"/>
      <c r="I210" s="2501" t="e">
        <f t="shared" si="20"/>
        <v>#DIV/0!</v>
      </c>
      <c r="J210" s="2500"/>
      <c r="K210" s="2500">
        <f t="shared" si="21"/>
        <v>0</v>
      </c>
      <c r="L210" s="2501">
        <f t="shared" si="22"/>
        <v>0</v>
      </c>
      <c r="M210" s="2502"/>
    </row>
    <row r="211" spans="1:13" ht="16.5">
      <c r="A211" s="2498">
        <f t="shared" si="18"/>
        <v>206</v>
      </c>
      <c r="B211" s="2620"/>
      <c r="C211" s="2505" t="s">
        <v>7979</v>
      </c>
      <c r="D211" s="2500"/>
      <c r="E211" s="2501" t="e">
        <f t="shared" si="19"/>
        <v>#DIV/0!</v>
      </c>
      <c r="F211" s="2500"/>
      <c r="G211" s="2500">
        <f t="shared" si="23"/>
        <v>0</v>
      </c>
      <c r="H211" s="2500"/>
      <c r="I211" s="2501" t="e">
        <f t="shared" si="20"/>
        <v>#DIV/0!</v>
      </c>
      <c r="J211" s="2500"/>
      <c r="K211" s="2500">
        <f t="shared" si="21"/>
        <v>0</v>
      </c>
      <c r="L211" s="2501">
        <f t="shared" si="22"/>
        <v>0</v>
      </c>
      <c r="M211" s="2502"/>
    </row>
    <row r="212" spans="1:13" ht="16.5">
      <c r="A212" s="2498">
        <f t="shared" si="18"/>
        <v>207</v>
      </c>
      <c r="B212" s="2620"/>
      <c r="C212" s="2557" t="s">
        <v>8018</v>
      </c>
      <c r="D212" s="2500"/>
      <c r="E212" s="2501" t="e">
        <f t="shared" si="19"/>
        <v>#DIV/0!</v>
      </c>
      <c r="F212" s="2500"/>
      <c r="G212" s="2500">
        <f t="shared" si="23"/>
        <v>0</v>
      </c>
      <c r="H212" s="2500"/>
      <c r="I212" s="2501" t="e">
        <f t="shared" si="20"/>
        <v>#DIV/0!</v>
      </c>
      <c r="J212" s="2500"/>
      <c r="K212" s="2500">
        <f t="shared" si="21"/>
        <v>0</v>
      </c>
      <c r="L212" s="2501">
        <f t="shared" si="22"/>
        <v>0</v>
      </c>
      <c r="M212" s="2502"/>
    </row>
    <row r="213" spans="1:13" ht="16.5">
      <c r="A213" s="2498">
        <f t="shared" si="18"/>
        <v>208</v>
      </c>
      <c r="B213" s="2620"/>
      <c r="C213" s="2504" t="s">
        <v>7980</v>
      </c>
      <c r="D213" s="2500"/>
      <c r="E213" s="2501" t="e">
        <f t="shared" si="19"/>
        <v>#DIV/0!</v>
      </c>
      <c r="F213" s="2500"/>
      <c r="G213" s="2500">
        <f t="shared" si="23"/>
        <v>0</v>
      </c>
      <c r="H213" s="2500"/>
      <c r="I213" s="2501" t="e">
        <f t="shared" si="20"/>
        <v>#DIV/0!</v>
      </c>
      <c r="J213" s="2500"/>
      <c r="K213" s="2500">
        <f t="shared" si="21"/>
        <v>0</v>
      </c>
      <c r="L213" s="2501">
        <f t="shared" si="22"/>
        <v>0</v>
      </c>
      <c r="M213" s="2502"/>
    </row>
    <row r="214" spans="1:13" ht="16.5">
      <c r="A214" s="2498">
        <f t="shared" si="18"/>
        <v>209</v>
      </c>
      <c r="B214" s="2620"/>
      <c r="C214" s="2499" t="s">
        <v>7956</v>
      </c>
      <c r="D214" s="2500">
        <f>D215+D218+D219+D220+D226</f>
        <v>0</v>
      </c>
      <c r="E214" s="2501" t="e">
        <f t="shared" si="19"/>
        <v>#DIV/0!</v>
      </c>
      <c r="F214" s="2500">
        <f>F215+F218+F219+F220+F226</f>
        <v>0</v>
      </c>
      <c r="G214" s="2500">
        <f t="shared" si="23"/>
        <v>0</v>
      </c>
      <c r="H214" s="2500">
        <f>H215+H218+H219+H220+H226</f>
        <v>0</v>
      </c>
      <c r="I214" s="2501" t="e">
        <f t="shared" si="20"/>
        <v>#DIV/0!</v>
      </c>
      <c r="J214" s="2500">
        <f>J215+J218+J219+J220+J226</f>
        <v>0</v>
      </c>
      <c r="K214" s="2500">
        <f t="shared" si="21"/>
        <v>0</v>
      </c>
      <c r="L214" s="2501">
        <f t="shared" si="22"/>
        <v>0</v>
      </c>
      <c r="M214" s="2502"/>
    </row>
    <row r="215" spans="1:13" ht="16.5">
      <c r="A215" s="2498">
        <f t="shared" si="18"/>
        <v>210</v>
      </c>
      <c r="B215" s="2620"/>
      <c r="C215" s="2504" t="s">
        <v>7972</v>
      </c>
      <c r="D215" s="2500">
        <f>SUM(D216:D217)</f>
        <v>0</v>
      </c>
      <c r="E215" s="2501" t="e">
        <f t="shared" si="19"/>
        <v>#DIV/0!</v>
      </c>
      <c r="F215" s="2500">
        <f>SUM(F216:F217)</f>
        <v>0</v>
      </c>
      <c r="G215" s="2500">
        <f t="shared" si="23"/>
        <v>0</v>
      </c>
      <c r="H215" s="2500">
        <f>SUM(H216:H217)</f>
        <v>0</v>
      </c>
      <c r="I215" s="2501" t="e">
        <f t="shared" si="20"/>
        <v>#DIV/0!</v>
      </c>
      <c r="J215" s="2500">
        <f>SUM(J216:J217)</f>
        <v>0</v>
      </c>
      <c r="K215" s="2500">
        <f t="shared" si="21"/>
        <v>0</v>
      </c>
      <c r="L215" s="2501">
        <f t="shared" si="22"/>
        <v>0</v>
      </c>
      <c r="M215" s="2502"/>
    </row>
    <row r="216" spans="1:13" ht="16.5">
      <c r="A216" s="2498">
        <f t="shared" si="18"/>
        <v>211</v>
      </c>
      <c r="B216" s="2620"/>
      <c r="C216" s="2505" t="s">
        <v>7861</v>
      </c>
      <c r="D216" s="2500"/>
      <c r="E216" s="2501" t="e">
        <f t="shared" si="19"/>
        <v>#DIV/0!</v>
      </c>
      <c r="F216" s="2500"/>
      <c r="G216" s="2500">
        <f t="shared" si="23"/>
        <v>0</v>
      </c>
      <c r="H216" s="2500"/>
      <c r="I216" s="2501" t="e">
        <f t="shared" si="20"/>
        <v>#DIV/0!</v>
      </c>
      <c r="J216" s="2500"/>
      <c r="K216" s="2500">
        <f t="shared" si="21"/>
        <v>0</v>
      </c>
      <c r="L216" s="2501">
        <f t="shared" si="22"/>
        <v>0</v>
      </c>
      <c r="M216" s="2502"/>
    </row>
    <row r="217" spans="1:13" ht="16.5">
      <c r="A217" s="2498">
        <f t="shared" si="18"/>
        <v>212</v>
      </c>
      <c r="B217" s="2620"/>
      <c r="C217" s="2505" t="s">
        <v>7866</v>
      </c>
      <c r="D217" s="2500"/>
      <c r="E217" s="2501" t="e">
        <f t="shared" si="19"/>
        <v>#DIV/0!</v>
      </c>
      <c r="F217" s="2500"/>
      <c r="G217" s="2500">
        <f t="shared" si="23"/>
        <v>0</v>
      </c>
      <c r="H217" s="2500"/>
      <c r="I217" s="2501" t="e">
        <f t="shared" si="20"/>
        <v>#DIV/0!</v>
      </c>
      <c r="J217" s="2500"/>
      <c r="K217" s="2500">
        <f t="shared" si="21"/>
        <v>0</v>
      </c>
      <c r="L217" s="2501">
        <f t="shared" si="22"/>
        <v>0</v>
      </c>
      <c r="M217" s="2502"/>
    </row>
    <row r="218" spans="1:13" ht="16.5">
      <c r="A218" s="2498">
        <f t="shared" si="18"/>
        <v>213</v>
      </c>
      <c r="B218" s="2620"/>
      <c r="C218" s="2504" t="s">
        <v>7973</v>
      </c>
      <c r="D218" s="2500"/>
      <c r="E218" s="2501" t="e">
        <f t="shared" si="19"/>
        <v>#DIV/0!</v>
      </c>
      <c r="F218" s="2500"/>
      <c r="G218" s="2500">
        <f t="shared" si="23"/>
        <v>0</v>
      </c>
      <c r="H218" s="2500"/>
      <c r="I218" s="2501" t="e">
        <f t="shared" si="20"/>
        <v>#DIV/0!</v>
      </c>
      <c r="J218" s="2500"/>
      <c r="K218" s="2500">
        <f t="shared" si="21"/>
        <v>0</v>
      </c>
      <c r="L218" s="2501">
        <f t="shared" si="22"/>
        <v>0</v>
      </c>
      <c r="M218" s="2502"/>
    </row>
    <row r="219" spans="1:13" ht="33">
      <c r="A219" s="2498">
        <f t="shared" si="18"/>
        <v>214</v>
      </c>
      <c r="B219" s="2620"/>
      <c r="C219" s="2504" t="s">
        <v>7981</v>
      </c>
      <c r="D219" s="2500"/>
      <c r="E219" s="2501" t="e">
        <f t="shared" si="19"/>
        <v>#DIV/0!</v>
      </c>
      <c r="F219" s="2500"/>
      <c r="G219" s="2500">
        <f t="shared" si="23"/>
        <v>0</v>
      </c>
      <c r="H219" s="2500"/>
      <c r="I219" s="2501" t="e">
        <f t="shared" si="20"/>
        <v>#DIV/0!</v>
      </c>
      <c r="J219" s="2500"/>
      <c r="K219" s="2500">
        <f t="shared" si="21"/>
        <v>0</v>
      </c>
      <c r="L219" s="2501">
        <f t="shared" si="22"/>
        <v>0</v>
      </c>
      <c r="M219" s="2502"/>
    </row>
    <row r="220" spans="1:13" ht="16.5">
      <c r="A220" s="2498">
        <f t="shared" si="18"/>
        <v>215</v>
      </c>
      <c r="B220" s="2620"/>
      <c r="C220" s="2504" t="s">
        <v>7982</v>
      </c>
      <c r="D220" s="2500">
        <f>SUM(D221:D222)</f>
        <v>0</v>
      </c>
      <c r="E220" s="2501" t="e">
        <f t="shared" si="19"/>
        <v>#DIV/0!</v>
      </c>
      <c r="F220" s="2500">
        <f>SUM(F221:F222)</f>
        <v>0</v>
      </c>
      <c r="G220" s="2500">
        <f t="shared" si="23"/>
        <v>0</v>
      </c>
      <c r="H220" s="2500">
        <f>SUM(H221:H222)</f>
        <v>0</v>
      </c>
      <c r="I220" s="2501" t="e">
        <f t="shared" si="20"/>
        <v>#DIV/0!</v>
      </c>
      <c r="J220" s="2500">
        <f>SUM(J221:J222)</f>
        <v>0</v>
      </c>
      <c r="K220" s="2500">
        <f t="shared" si="21"/>
        <v>0</v>
      </c>
      <c r="L220" s="2501">
        <f t="shared" si="22"/>
        <v>0</v>
      </c>
      <c r="M220" s="2502"/>
    </row>
    <row r="221" spans="1:13" ht="16.5">
      <c r="A221" s="2498">
        <f t="shared" si="18"/>
        <v>216</v>
      </c>
      <c r="B221" s="2620"/>
      <c r="C221" s="2505" t="s">
        <v>7861</v>
      </c>
      <c r="D221" s="2500"/>
      <c r="E221" s="2501" t="e">
        <f t="shared" si="19"/>
        <v>#DIV/0!</v>
      </c>
      <c r="F221" s="2500"/>
      <c r="G221" s="2500">
        <f t="shared" si="23"/>
        <v>0</v>
      </c>
      <c r="H221" s="2500"/>
      <c r="I221" s="2501" t="e">
        <f t="shared" si="20"/>
        <v>#DIV/0!</v>
      </c>
      <c r="J221" s="2500"/>
      <c r="K221" s="2500">
        <f t="shared" si="21"/>
        <v>0</v>
      </c>
      <c r="L221" s="2501">
        <f t="shared" si="22"/>
        <v>0</v>
      </c>
      <c r="M221" s="2502"/>
    </row>
    <row r="222" spans="1:13" ht="16.5">
      <c r="A222" s="2498">
        <f t="shared" si="18"/>
        <v>217</v>
      </c>
      <c r="B222" s="2620"/>
      <c r="C222" s="2505" t="s">
        <v>7866</v>
      </c>
      <c r="D222" s="2500"/>
      <c r="E222" s="2501" t="e">
        <f t="shared" si="19"/>
        <v>#DIV/0!</v>
      </c>
      <c r="F222" s="2500"/>
      <c r="G222" s="2500">
        <f t="shared" si="23"/>
        <v>0</v>
      </c>
      <c r="H222" s="2500"/>
      <c r="I222" s="2501" t="e">
        <f t="shared" si="20"/>
        <v>#DIV/0!</v>
      </c>
      <c r="J222" s="2500"/>
      <c r="K222" s="2500">
        <f t="shared" si="21"/>
        <v>0</v>
      </c>
      <c r="L222" s="2501">
        <f t="shared" si="22"/>
        <v>0</v>
      </c>
      <c r="M222" s="2502"/>
    </row>
    <row r="223" spans="1:13" ht="16.5">
      <c r="A223" s="2498">
        <f t="shared" si="18"/>
        <v>218</v>
      </c>
      <c r="B223" s="2620"/>
      <c r="C223" s="2557" t="s">
        <v>8019</v>
      </c>
      <c r="D223" s="2500"/>
      <c r="E223" s="2501" t="e">
        <f t="shared" si="19"/>
        <v>#DIV/0!</v>
      </c>
      <c r="F223" s="2500"/>
      <c r="G223" s="2500">
        <f t="shared" si="23"/>
        <v>0</v>
      </c>
      <c r="H223" s="2500"/>
      <c r="I223" s="2501" t="e">
        <f t="shared" si="20"/>
        <v>#DIV/0!</v>
      </c>
      <c r="J223" s="2500"/>
      <c r="K223" s="2500">
        <f t="shared" si="21"/>
        <v>0</v>
      </c>
      <c r="L223" s="2501">
        <f t="shared" si="22"/>
        <v>0</v>
      </c>
      <c r="M223" s="2502"/>
    </row>
    <row r="224" spans="1:13" ht="16.5">
      <c r="A224" s="2498">
        <f t="shared" si="18"/>
        <v>219</v>
      </c>
      <c r="B224" s="2620"/>
      <c r="C224" s="2505" t="s">
        <v>7861</v>
      </c>
      <c r="D224" s="2500"/>
      <c r="E224" s="2501" t="e">
        <f t="shared" si="19"/>
        <v>#DIV/0!</v>
      </c>
      <c r="F224" s="2500"/>
      <c r="G224" s="2500">
        <f t="shared" si="23"/>
        <v>0</v>
      </c>
      <c r="H224" s="2500"/>
      <c r="I224" s="2501" t="e">
        <f t="shared" si="20"/>
        <v>#DIV/0!</v>
      </c>
      <c r="J224" s="2500"/>
      <c r="K224" s="2500">
        <f t="shared" si="21"/>
        <v>0</v>
      </c>
      <c r="L224" s="2501">
        <f t="shared" si="22"/>
        <v>0</v>
      </c>
      <c r="M224" s="2502"/>
    </row>
    <row r="225" spans="1:13" ht="16.5">
      <c r="A225" s="2498">
        <f t="shared" si="18"/>
        <v>220</v>
      </c>
      <c r="B225" s="2620"/>
      <c r="C225" s="2505" t="s">
        <v>7866</v>
      </c>
      <c r="D225" s="2500"/>
      <c r="E225" s="2501" t="e">
        <f t="shared" si="19"/>
        <v>#DIV/0!</v>
      </c>
      <c r="F225" s="2500"/>
      <c r="G225" s="2500">
        <f t="shared" si="23"/>
        <v>0</v>
      </c>
      <c r="H225" s="2500"/>
      <c r="I225" s="2501" t="e">
        <f t="shared" si="20"/>
        <v>#DIV/0!</v>
      </c>
      <c r="J225" s="2500"/>
      <c r="K225" s="2500">
        <f t="shared" si="21"/>
        <v>0</v>
      </c>
      <c r="L225" s="2501">
        <f t="shared" si="22"/>
        <v>0</v>
      </c>
      <c r="M225" s="2502"/>
    </row>
    <row r="226" spans="1:13" ht="16.5">
      <c r="A226" s="2498">
        <f t="shared" si="18"/>
        <v>221</v>
      </c>
      <c r="B226" s="2620"/>
      <c r="C226" s="2504" t="s">
        <v>7980</v>
      </c>
      <c r="D226" s="2500">
        <f>SUM(D227:D228)</f>
        <v>0</v>
      </c>
      <c r="E226" s="2501" t="e">
        <f t="shared" si="19"/>
        <v>#DIV/0!</v>
      </c>
      <c r="F226" s="2500">
        <f>SUM(F227:F228)</f>
        <v>0</v>
      </c>
      <c r="G226" s="2500">
        <f t="shared" si="23"/>
        <v>0</v>
      </c>
      <c r="H226" s="2500">
        <f>SUM(H227:H228)</f>
        <v>0</v>
      </c>
      <c r="I226" s="2501" t="e">
        <f t="shared" si="20"/>
        <v>#DIV/0!</v>
      </c>
      <c r="J226" s="2500">
        <f>SUM(J227:J228)</f>
        <v>0</v>
      </c>
      <c r="K226" s="2500">
        <f t="shared" si="21"/>
        <v>0</v>
      </c>
      <c r="L226" s="2501">
        <f t="shared" si="22"/>
        <v>0</v>
      </c>
      <c r="M226" s="2502"/>
    </row>
    <row r="227" spans="1:13" ht="16.5">
      <c r="A227" s="2498">
        <f t="shared" si="18"/>
        <v>222</v>
      </c>
      <c r="B227" s="2620"/>
      <c r="C227" s="2505" t="s">
        <v>7861</v>
      </c>
      <c r="D227" s="2500"/>
      <c r="E227" s="2501" t="e">
        <f t="shared" si="19"/>
        <v>#DIV/0!</v>
      </c>
      <c r="F227" s="2500"/>
      <c r="G227" s="2500">
        <f t="shared" si="23"/>
        <v>0</v>
      </c>
      <c r="H227" s="2500"/>
      <c r="I227" s="2501" t="e">
        <f t="shared" si="20"/>
        <v>#DIV/0!</v>
      </c>
      <c r="J227" s="2500"/>
      <c r="K227" s="2500">
        <f t="shared" si="21"/>
        <v>0</v>
      </c>
      <c r="L227" s="2501">
        <f t="shared" si="22"/>
        <v>0</v>
      </c>
      <c r="M227" s="2502"/>
    </row>
    <row r="228" spans="1:13" ht="16.5">
      <c r="A228" s="2498">
        <f t="shared" si="18"/>
        <v>223</v>
      </c>
      <c r="B228" s="2620"/>
      <c r="C228" s="2505" t="s">
        <v>7866</v>
      </c>
      <c r="D228" s="2500"/>
      <c r="E228" s="2501" t="e">
        <f t="shared" si="19"/>
        <v>#DIV/0!</v>
      </c>
      <c r="F228" s="2500"/>
      <c r="G228" s="2500">
        <f t="shared" si="23"/>
        <v>0</v>
      </c>
      <c r="H228" s="2500"/>
      <c r="I228" s="2501" t="e">
        <f t="shared" si="20"/>
        <v>#DIV/0!</v>
      </c>
      <c r="J228" s="2500"/>
      <c r="K228" s="2500">
        <f t="shared" si="21"/>
        <v>0</v>
      </c>
      <c r="L228" s="2501">
        <f t="shared" si="22"/>
        <v>0</v>
      </c>
      <c r="M228" s="2502"/>
    </row>
    <row r="229" spans="1:13" ht="16.5">
      <c r="A229" s="2498">
        <f t="shared" si="18"/>
        <v>224</v>
      </c>
      <c r="B229" s="2620"/>
      <c r="C229" s="2503" t="s">
        <v>7983</v>
      </c>
      <c r="D229" s="2500">
        <f>D203+D214</f>
        <v>0</v>
      </c>
      <c r="E229" s="2501" t="e">
        <f t="shared" si="19"/>
        <v>#DIV/0!</v>
      </c>
      <c r="F229" s="2500">
        <f>F203+F214</f>
        <v>0</v>
      </c>
      <c r="G229" s="2500">
        <f t="shared" si="23"/>
        <v>0</v>
      </c>
      <c r="H229" s="2500">
        <f>H203+H214</f>
        <v>0</v>
      </c>
      <c r="I229" s="2501" t="e">
        <f t="shared" si="20"/>
        <v>#DIV/0!</v>
      </c>
      <c r="J229" s="2500">
        <f>J203+J214</f>
        <v>0</v>
      </c>
      <c r="K229" s="2500">
        <f t="shared" si="21"/>
        <v>0</v>
      </c>
      <c r="L229" s="2501">
        <f t="shared" si="22"/>
        <v>0</v>
      </c>
      <c r="M229" s="2502"/>
    </row>
    <row r="230" spans="1:13" ht="16.5" customHeight="1">
      <c r="A230" s="2498">
        <f t="shared" si="18"/>
        <v>225</v>
      </c>
      <c r="B230" s="2620" t="s">
        <v>7984</v>
      </c>
      <c r="C230" s="2503" t="s">
        <v>7985</v>
      </c>
      <c r="D230" s="2500">
        <f>D231+D235</f>
        <v>0</v>
      </c>
      <c r="E230" s="2501" t="e">
        <f t="shared" si="19"/>
        <v>#DIV/0!</v>
      </c>
      <c r="F230" s="2500">
        <f>F231+F235</f>
        <v>0</v>
      </c>
      <c r="G230" s="2500">
        <f t="shared" si="23"/>
        <v>0</v>
      </c>
      <c r="H230" s="2500">
        <f>H231+H235</f>
        <v>0</v>
      </c>
      <c r="I230" s="2501" t="e">
        <f t="shared" si="20"/>
        <v>#DIV/0!</v>
      </c>
      <c r="J230" s="2500">
        <f>J231+J235</f>
        <v>0</v>
      </c>
      <c r="K230" s="2500">
        <f t="shared" si="21"/>
        <v>0</v>
      </c>
      <c r="L230" s="2501">
        <f t="shared" si="22"/>
        <v>0</v>
      </c>
      <c r="M230" s="2502"/>
    </row>
    <row r="231" spans="1:13" ht="16.5">
      <c r="A231" s="2498">
        <f t="shared" si="18"/>
        <v>226</v>
      </c>
      <c r="B231" s="2620"/>
      <c r="C231" s="2504" t="s">
        <v>7920</v>
      </c>
      <c r="D231" s="2500">
        <f>SUM(D232:D234)</f>
        <v>0</v>
      </c>
      <c r="E231" s="2501" t="e">
        <f t="shared" si="19"/>
        <v>#DIV/0!</v>
      </c>
      <c r="F231" s="2500">
        <f>SUM(F232:F234)</f>
        <v>0</v>
      </c>
      <c r="G231" s="2500">
        <f t="shared" si="23"/>
        <v>0</v>
      </c>
      <c r="H231" s="2500">
        <f>SUM(H232:H234)</f>
        <v>0</v>
      </c>
      <c r="I231" s="2501" t="e">
        <f t="shared" si="20"/>
        <v>#DIV/0!</v>
      </c>
      <c r="J231" s="2500">
        <f>SUM(J232:J234)</f>
        <v>0</v>
      </c>
      <c r="K231" s="2500">
        <f t="shared" si="21"/>
        <v>0</v>
      </c>
      <c r="L231" s="2501">
        <f t="shared" si="22"/>
        <v>0</v>
      </c>
      <c r="M231" s="2502"/>
    </row>
    <row r="232" spans="1:13" ht="16.5">
      <c r="A232" s="2498">
        <f t="shared" si="18"/>
        <v>227</v>
      </c>
      <c r="B232" s="2620"/>
      <c r="C232" s="2510" t="s">
        <v>7709</v>
      </c>
      <c r="D232" s="2500"/>
      <c r="E232" s="2501" t="e">
        <f t="shared" si="19"/>
        <v>#DIV/0!</v>
      </c>
      <c r="F232" s="2500"/>
      <c r="G232" s="2500">
        <f t="shared" si="23"/>
        <v>0</v>
      </c>
      <c r="H232" s="2500"/>
      <c r="I232" s="2501" t="e">
        <f t="shared" si="20"/>
        <v>#DIV/0!</v>
      </c>
      <c r="J232" s="2500"/>
      <c r="K232" s="2500">
        <f t="shared" si="21"/>
        <v>0</v>
      </c>
      <c r="L232" s="2501">
        <f t="shared" si="22"/>
        <v>0</v>
      </c>
      <c r="M232" s="2502"/>
    </row>
    <row r="233" spans="1:13" ht="16.5">
      <c r="A233" s="2498">
        <f t="shared" si="18"/>
        <v>228</v>
      </c>
      <c r="B233" s="2620"/>
      <c r="C233" s="2510" t="s">
        <v>7986</v>
      </c>
      <c r="D233" s="2500"/>
      <c r="E233" s="2501" t="e">
        <f t="shared" si="19"/>
        <v>#DIV/0!</v>
      </c>
      <c r="F233" s="2500"/>
      <c r="G233" s="2500">
        <f t="shared" si="23"/>
        <v>0</v>
      </c>
      <c r="H233" s="2500"/>
      <c r="I233" s="2501" t="e">
        <f t="shared" si="20"/>
        <v>#DIV/0!</v>
      </c>
      <c r="J233" s="2500"/>
      <c r="K233" s="2500">
        <f t="shared" si="21"/>
        <v>0</v>
      </c>
      <c r="L233" s="2501">
        <f t="shared" si="22"/>
        <v>0</v>
      </c>
      <c r="M233" s="2502"/>
    </row>
    <row r="234" spans="1:13" ht="16.5">
      <c r="A234" s="2498">
        <f t="shared" si="18"/>
        <v>229</v>
      </c>
      <c r="B234" s="2620"/>
      <c r="C234" s="2510" t="s">
        <v>7622</v>
      </c>
      <c r="D234" s="2500"/>
      <c r="E234" s="2501" t="e">
        <f t="shared" si="19"/>
        <v>#DIV/0!</v>
      </c>
      <c r="F234" s="2500"/>
      <c r="G234" s="2500">
        <f t="shared" si="23"/>
        <v>0</v>
      </c>
      <c r="H234" s="2500"/>
      <c r="I234" s="2501" t="e">
        <f t="shared" si="20"/>
        <v>#DIV/0!</v>
      </c>
      <c r="J234" s="2500"/>
      <c r="K234" s="2500">
        <f t="shared" si="21"/>
        <v>0</v>
      </c>
      <c r="L234" s="2501">
        <f t="shared" si="22"/>
        <v>0</v>
      </c>
      <c r="M234" s="2502"/>
    </row>
    <row r="235" spans="1:13" ht="16.5">
      <c r="A235" s="2498">
        <f t="shared" si="18"/>
        <v>230</v>
      </c>
      <c r="B235" s="2620"/>
      <c r="C235" s="2504" t="s">
        <v>7842</v>
      </c>
      <c r="D235" s="2500">
        <f>SUM(D236:D238)</f>
        <v>0</v>
      </c>
      <c r="E235" s="2501" t="e">
        <f t="shared" si="19"/>
        <v>#DIV/0!</v>
      </c>
      <c r="F235" s="2500">
        <f>SUM(F236:F238)</f>
        <v>0</v>
      </c>
      <c r="G235" s="2500">
        <f t="shared" si="23"/>
        <v>0</v>
      </c>
      <c r="H235" s="2500">
        <f>SUM(H236:H238)</f>
        <v>0</v>
      </c>
      <c r="I235" s="2501" t="e">
        <f t="shared" si="20"/>
        <v>#DIV/0!</v>
      </c>
      <c r="J235" s="2500">
        <f>SUM(J236:J238)</f>
        <v>0</v>
      </c>
      <c r="K235" s="2500">
        <f t="shared" si="21"/>
        <v>0</v>
      </c>
      <c r="L235" s="2501">
        <f t="shared" si="22"/>
        <v>0</v>
      </c>
      <c r="M235" s="2502"/>
    </row>
    <row r="236" spans="1:13" ht="16.5">
      <c r="A236" s="2498">
        <f t="shared" si="18"/>
        <v>231</v>
      </c>
      <c r="B236" s="2620"/>
      <c r="C236" s="2510" t="s">
        <v>7709</v>
      </c>
      <c r="D236" s="2500"/>
      <c r="E236" s="2501" t="e">
        <f t="shared" si="19"/>
        <v>#DIV/0!</v>
      </c>
      <c r="F236" s="2500"/>
      <c r="G236" s="2500">
        <f t="shared" si="23"/>
        <v>0</v>
      </c>
      <c r="H236" s="2500"/>
      <c r="I236" s="2501" t="e">
        <f t="shared" si="20"/>
        <v>#DIV/0!</v>
      </c>
      <c r="J236" s="2500"/>
      <c r="K236" s="2500">
        <f t="shared" si="21"/>
        <v>0</v>
      </c>
      <c r="L236" s="2501">
        <f t="shared" si="22"/>
        <v>0</v>
      </c>
      <c r="M236" s="2502"/>
    </row>
    <row r="237" spans="1:13" ht="16.5">
      <c r="A237" s="2498">
        <f t="shared" si="18"/>
        <v>232</v>
      </c>
      <c r="B237" s="2620"/>
      <c r="C237" s="2510" t="s">
        <v>7986</v>
      </c>
      <c r="D237" s="2500"/>
      <c r="E237" s="2501" t="e">
        <f t="shared" si="19"/>
        <v>#DIV/0!</v>
      </c>
      <c r="F237" s="2500"/>
      <c r="G237" s="2500">
        <f t="shared" si="23"/>
        <v>0</v>
      </c>
      <c r="H237" s="2500"/>
      <c r="I237" s="2501" t="e">
        <f t="shared" si="20"/>
        <v>#DIV/0!</v>
      </c>
      <c r="J237" s="2500"/>
      <c r="K237" s="2500">
        <f t="shared" si="21"/>
        <v>0</v>
      </c>
      <c r="L237" s="2501">
        <f t="shared" si="22"/>
        <v>0</v>
      </c>
      <c r="M237" s="2502"/>
    </row>
    <row r="238" spans="1:13" ht="16.5">
      <c r="A238" s="2498">
        <f t="shared" si="18"/>
        <v>233</v>
      </c>
      <c r="B238" s="2620"/>
      <c r="C238" s="2510" t="s">
        <v>7622</v>
      </c>
      <c r="D238" s="2500"/>
      <c r="E238" s="2501" t="e">
        <f t="shared" si="19"/>
        <v>#DIV/0!</v>
      </c>
      <c r="F238" s="2500"/>
      <c r="G238" s="2500">
        <f t="shared" si="23"/>
        <v>0</v>
      </c>
      <c r="H238" s="2500"/>
      <c r="I238" s="2501" t="e">
        <f t="shared" si="20"/>
        <v>#DIV/0!</v>
      </c>
      <c r="J238" s="2500"/>
      <c r="K238" s="2500">
        <f t="shared" si="21"/>
        <v>0</v>
      </c>
      <c r="L238" s="2501">
        <f t="shared" si="22"/>
        <v>0</v>
      </c>
      <c r="M238" s="2502"/>
    </row>
    <row r="239" spans="1:13" ht="16.5">
      <c r="A239" s="2498">
        <f t="shared" si="18"/>
        <v>234</v>
      </c>
      <c r="B239" s="2620"/>
      <c r="C239" s="2503" t="s">
        <v>7987</v>
      </c>
      <c r="D239" s="2500">
        <f>SUM(D240:D242)</f>
        <v>0</v>
      </c>
      <c r="E239" s="2501" t="e">
        <f t="shared" si="19"/>
        <v>#DIV/0!</v>
      </c>
      <c r="F239" s="2500">
        <f>SUM(F240:F242)</f>
        <v>0</v>
      </c>
      <c r="G239" s="2500">
        <f t="shared" si="23"/>
        <v>0</v>
      </c>
      <c r="H239" s="2500">
        <f>SUM(H240:H242)</f>
        <v>0</v>
      </c>
      <c r="I239" s="2501" t="e">
        <f t="shared" si="20"/>
        <v>#DIV/0!</v>
      </c>
      <c r="J239" s="2500">
        <f>SUM(J240:J242)</f>
        <v>0</v>
      </c>
      <c r="K239" s="2500">
        <f t="shared" si="21"/>
        <v>0</v>
      </c>
      <c r="L239" s="2501">
        <f t="shared" si="22"/>
        <v>0</v>
      </c>
      <c r="M239" s="2502"/>
    </row>
    <row r="240" spans="1:13" ht="16.5">
      <c r="A240" s="2498">
        <f t="shared" si="18"/>
        <v>235</v>
      </c>
      <c r="B240" s="2620"/>
      <c r="C240" s="2509" t="s">
        <v>7709</v>
      </c>
      <c r="D240" s="2500"/>
      <c r="E240" s="2501" t="e">
        <f t="shared" si="19"/>
        <v>#DIV/0!</v>
      </c>
      <c r="F240" s="2500"/>
      <c r="G240" s="2500">
        <f t="shared" si="23"/>
        <v>0</v>
      </c>
      <c r="H240" s="2500"/>
      <c r="I240" s="2501" t="e">
        <f t="shared" si="20"/>
        <v>#DIV/0!</v>
      </c>
      <c r="J240" s="2500"/>
      <c r="K240" s="2500">
        <f t="shared" si="21"/>
        <v>0</v>
      </c>
      <c r="L240" s="2501">
        <f t="shared" si="22"/>
        <v>0</v>
      </c>
      <c r="M240" s="2502"/>
    </row>
    <row r="241" spans="1:13" ht="16.5">
      <c r="A241" s="2498">
        <f t="shared" si="18"/>
        <v>236</v>
      </c>
      <c r="B241" s="2620"/>
      <c r="C241" s="2504" t="s">
        <v>7986</v>
      </c>
      <c r="D241" s="2500"/>
      <c r="E241" s="2501" t="e">
        <f t="shared" si="19"/>
        <v>#DIV/0!</v>
      </c>
      <c r="F241" s="2500"/>
      <c r="G241" s="2500">
        <f t="shared" si="23"/>
        <v>0</v>
      </c>
      <c r="H241" s="2500"/>
      <c r="I241" s="2501" t="e">
        <f t="shared" si="20"/>
        <v>#DIV/0!</v>
      </c>
      <c r="J241" s="2500"/>
      <c r="K241" s="2500">
        <f t="shared" si="21"/>
        <v>0</v>
      </c>
      <c r="L241" s="2501">
        <f t="shared" si="22"/>
        <v>0</v>
      </c>
      <c r="M241" s="2502"/>
    </row>
    <row r="242" spans="1:13" ht="16.5">
      <c r="A242" s="2498">
        <f t="shared" si="18"/>
        <v>237</v>
      </c>
      <c r="B242" s="2620"/>
      <c r="C242" s="2509" t="s">
        <v>7622</v>
      </c>
      <c r="D242" s="2500"/>
      <c r="E242" s="2501" t="e">
        <f t="shared" si="19"/>
        <v>#DIV/0!</v>
      </c>
      <c r="F242" s="2500"/>
      <c r="G242" s="2500">
        <f t="shared" si="23"/>
        <v>0</v>
      </c>
      <c r="H242" s="2500"/>
      <c r="I242" s="2501" t="e">
        <f t="shared" si="20"/>
        <v>#DIV/0!</v>
      </c>
      <c r="J242" s="2500"/>
      <c r="K242" s="2500">
        <f t="shared" si="21"/>
        <v>0</v>
      </c>
      <c r="L242" s="2501">
        <f t="shared" si="22"/>
        <v>0</v>
      </c>
      <c r="M242" s="2502"/>
    </row>
    <row r="243" spans="1:13" ht="16.5">
      <c r="A243" s="2498">
        <f t="shared" si="18"/>
        <v>238</v>
      </c>
      <c r="B243" s="2620"/>
      <c r="C243" s="2503" t="s">
        <v>7988</v>
      </c>
      <c r="D243" s="2500">
        <f>D230+D239</f>
        <v>0</v>
      </c>
      <c r="E243" s="2501" t="e">
        <f t="shared" si="19"/>
        <v>#DIV/0!</v>
      </c>
      <c r="F243" s="2500">
        <f>F230+F239</f>
        <v>0</v>
      </c>
      <c r="G243" s="2500">
        <f t="shared" si="23"/>
        <v>0</v>
      </c>
      <c r="H243" s="2500">
        <f>H230+H239</f>
        <v>0</v>
      </c>
      <c r="I243" s="2501" t="e">
        <f t="shared" si="20"/>
        <v>#DIV/0!</v>
      </c>
      <c r="J243" s="2500">
        <f>J230+J239</f>
        <v>0</v>
      </c>
      <c r="K243" s="2500">
        <f t="shared" si="21"/>
        <v>0</v>
      </c>
      <c r="L243" s="2501">
        <f t="shared" si="22"/>
        <v>0</v>
      </c>
      <c r="M243" s="2502"/>
    </row>
    <row r="244" spans="1:13" ht="15.75" customHeight="1">
      <c r="A244" s="2498">
        <f t="shared" si="18"/>
        <v>239</v>
      </c>
      <c r="B244" s="2618" t="s">
        <v>7989</v>
      </c>
      <c r="C244" s="2619"/>
      <c r="D244" s="2500">
        <f>D11+D81+D98+D109+D202+D229+D243</f>
        <v>0</v>
      </c>
      <c r="E244" s="2501" t="e">
        <f t="shared" si="19"/>
        <v>#DIV/0!</v>
      </c>
      <c r="F244" s="2500">
        <f>F11+F81+F98+F109+F202+F229+F243</f>
        <v>0</v>
      </c>
      <c r="G244" s="2500">
        <f t="shared" si="23"/>
        <v>0</v>
      </c>
      <c r="H244" s="2500">
        <f>H11+H81+H98+H109+H202+H229+H243</f>
        <v>0</v>
      </c>
      <c r="I244" s="2501" t="e">
        <f t="shared" si="20"/>
        <v>#DIV/0!</v>
      </c>
      <c r="J244" s="2500">
        <f>J11+J81+J98+J109+J202+J229+J243</f>
        <v>0</v>
      </c>
      <c r="K244" s="2500">
        <f t="shared" si="21"/>
        <v>0</v>
      </c>
      <c r="L244" s="2501">
        <f t="shared" si="22"/>
        <v>0</v>
      </c>
      <c r="M244" s="2502"/>
    </row>
    <row r="245" spans="1:13" ht="15.75" customHeight="1">
      <c r="A245" s="2498">
        <f t="shared" si="18"/>
        <v>240</v>
      </c>
      <c r="B245" s="2618" t="s">
        <v>7990</v>
      </c>
      <c r="C245" s="2619"/>
      <c r="D245" s="2500"/>
      <c r="E245" s="2501" t="e">
        <f t="shared" si="19"/>
        <v>#DIV/0!</v>
      </c>
      <c r="F245" s="2500"/>
      <c r="G245" s="2500">
        <f t="shared" si="23"/>
        <v>0</v>
      </c>
      <c r="H245" s="2500"/>
      <c r="I245" s="2501" t="e">
        <f t="shared" si="20"/>
        <v>#DIV/0!</v>
      </c>
      <c r="J245" s="2500"/>
      <c r="K245" s="2500">
        <f t="shared" si="21"/>
        <v>0</v>
      </c>
      <c r="L245" s="2501">
        <f t="shared" si="22"/>
        <v>0</v>
      </c>
      <c r="M245" s="2502"/>
    </row>
    <row r="246" spans="1:13" ht="15.75" customHeight="1">
      <c r="A246" s="2498">
        <f t="shared" si="18"/>
        <v>241</v>
      </c>
      <c r="B246" s="2618" t="s">
        <v>7991</v>
      </c>
      <c r="C246" s="2619"/>
      <c r="D246" s="2500"/>
      <c r="E246" s="2501" t="e">
        <f t="shared" si="19"/>
        <v>#DIV/0!</v>
      </c>
      <c r="F246" s="2500"/>
      <c r="G246" s="2500">
        <f t="shared" si="23"/>
        <v>0</v>
      </c>
      <c r="H246" s="2500"/>
      <c r="I246" s="2501" t="e">
        <f t="shared" si="20"/>
        <v>#DIV/0!</v>
      </c>
      <c r="J246" s="2500"/>
      <c r="K246" s="2500">
        <f t="shared" si="21"/>
        <v>0</v>
      </c>
      <c r="L246" s="2501">
        <f t="shared" si="22"/>
        <v>0</v>
      </c>
      <c r="M246" s="2502"/>
    </row>
    <row r="247" spans="1:13" ht="16.5" customHeight="1">
      <c r="A247" s="2498">
        <f t="shared" si="18"/>
        <v>242</v>
      </c>
      <c r="B247" s="2620" t="s">
        <v>7992</v>
      </c>
      <c r="C247" s="2503" t="s">
        <v>7993</v>
      </c>
      <c r="D247" s="2500"/>
      <c r="E247" s="2501" t="e">
        <f t="shared" si="19"/>
        <v>#DIV/0!</v>
      </c>
      <c r="F247" s="2500"/>
      <c r="G247" s="2500">
        <f t="shared" si="23"/>
        <v>0</v>
      </c>
      <c r="H247" s="2500"/>
      <c r="I247" s="2501" t="e">
        <f t="shared" si="20"/>
        <v>#DIV/0!</v>
      </c>
      <c r="J247" s="2500"/>
      <c r="K247" s="2500">
        <f t="shared" si="21"/>
        <v>0</v>
      </c>
      <c r="L247" s="2501">
        <f t="shared" si="22"/>
        <v>0</v>
      </c>
      <c r="M247" s="2502"/>
    </row>
    <row r="248" spans="1:13" ht="16.5">
      <c r="A248" s="2498">
        <f t="shared" si="18"/>
        <v>243</v>
      </c>
      <c r="B248" s="2620"/>
      <c r="C248" s="2503" t="s">
        <v>7994</v>
      </c>
      <c r="D248" s="2500"/>
      <c r="E248" s="2501" t="e">
        <f t="shared" si="19"/>
        <v>#DIV/0!</v>
      </c>
      <c r="F248" s="2500"/>
      <c r="G248" s="2500">
        <f t="shared" si="23"/>
        <v>0</v>
      </c>
      <c r="H248" s="2500"/>
      <c r="I248" s="2501" t="e">
        <f t="shared" si="20"/>
        <v>#DIV/0!</v>
      </c>
      <c r="J248" s="2500"/>
      <c r="K248" s="2500">
        <f t="shared" si="21"/>
        <v>0</v>
      </c>
      <c r="L248" s="2501">
        <f t="shared" si="22"/>
        <v>0</v>
      </c>
      <c r="M248" s="2502"/>
    </row>
    <row r="249" spans="1:13" ht="16.5">
      <c r="A249" s="2498">
        <f t="shared" si="18"/>
        <v>244</v>
      </c>
      <c r="B249" s="2620"/>
      <c r="C249" s="2503" t="s">
        <v>7995</v>
      </c>
      <c r="D249" s="2500"/>
      <c r="E249" s="2501" t="e">
        <f t="shared" si="19"/>
        <v>#DIV/0!</v>
      </c>
      <c r="F249" s="2500"/>
      <c r="G249" s="2500">
        <f t="shared" si="23"/>
        <v>0</v>
      </c>
      <c r="H249" s="2500"/>
      <c r="I249" s="2501" t="e">
        <f t="shared" si="20"/>
        <v>#DIV/0!</v>
      </c>
      <c r="J249" s="2500"/>
      <c r="K249" s="2500">
        <f t="shared" si="21"/>
        <v>0</v>
      </c>
      <c r="L249" s="2501">
        <f t="shared" si="22"/>
        <v>0</v>
      </c>
      <c r="M249" s="2502"/>
    </row>
    <row r="250" spans="1:13" ht="16.5">
      <c r="A250" s="2498">
        <f t="shared" si="18"/>
        <v>245</v>
      </c>
      <c r="B250" s="2620"/>
      <c r="C250" s="2503" t="s">
        <v>7996</v>
      </c>
      <c r="D250" s="2500"/>
      <c r="E250" s="2501" t="e">
        <f t="shared" si="19"/>
        <v>#DIV/0!</v>
      </c>
      <c r="F250" s="2500"/>
      <c r="G250" s="2500">
        <f t="shared" si="23"/>
        <v>0</v>
      </c>
      <c r="H250" s="2500"/>
      <c r="I250" s="2501" t="e">
        <f t="shared" si="20"/>
        <v>#DIV/0!</v>
      </c>
      <c r="J250" s="2500"/>
      <c r="K250" s="2500">
        <f t="shared" si="21"/>
        <v>0</v>
      </c>
      <c r="L250" s="2501">
        <f t="shared" si="22"/>
        <v>0</v>
      </c>
      <c r="M250" s="2502"/>
    </row>
    <row r="251" spans="1:13" ht="16.5">
      <c r="A251" s="2498">
        <f t="shared" si="18"/>
        <v>246</v>
      </c>
      <c r="B251" s="2620"/>
      <c r="C251" s="2503" t="s">
        <v>7997</v>
      </c>
      <c r="D251" s="2500"/>
      <c r="E251" s="2501" t="e">
        <f t="shared" si="19"/>
        <v>#DIV/0!</v>
      </c>
      <c r="F251" s="2500"/>
      <c r="G251" s="2500">
        <f t="shared" si="23"/>
        <v>0</v>
      </c>
      <c r="H251" s="2500"/>
      <c r="I251" s="2501" t="e">
        <f t="shared" si="20"/>
        <v>#DIV/0!</v>
      </c>
      <c r="J251" s="2500"/>
      <c r="K251" s="2500">
        <f t="shared" si="21"/>
        <v>0</v>
      </c>
      <c r="L251" s="2501">
        <f t="shared" si="22"/>
        <v>0</v>
      </c>
      <c r="M251" s="2502"/>
    </row>
    <row r="252" spans="1:13" ht="16.5">
      <c r="A252" s="2498">
        <f t="shared" si="18"/>
        <v>247</v>
      </c>
      <c r="B252" s="2620"/>
      <c r="C252" s="2503" t="s">
        <v>7998</v>
      </c>
      <c r="D252" s="2500"/>
      <c r="E252" s="2501" t="e">
        <f t="shared" si="19"/>
        <v>#DIV/0!</v>
      </c>
      <c r="F252" s="2500"/>
      <c r="G252" s="2500">
        <f t="shared" si="23"/>
        <v>0</v>
      </c>
      <c r="H252" s="2500"/>
      <c r="I252" s="2501" t="e">
        <f t="shared" si="20"/>
        <v>#DIV/0!</v>
      </c>
      <c r="J252" s="2500"/>
      <c r="K252" s="2500">
        <f t="shared" si="21"/>
        <v>0</v>
      </c>
      <c r="L252" s="2501">
        <f t="shared" si="22"/>
        <v>0</v>
      </c>
      <c r="M252" s="2502"/>
    </row>
    <row r="253" spans="1:13" ht="16.5">
      <c r="A253" s="2498">
        <f t="shared" si="18"/>
        <v>248</v>
      </c>
      <c r="B253" s="2620"/>
      <c r="C253" s="2503" t="s">
        <v>7999</v>
      </c>
      <c r="D253" s="2500"/>
      <c r="E253" s="2501" t="e">
        <f t="shared" si="19"/>
        <v>#DIV/0!</v>
      </c>
      <c r="F253" s="2500"/>
      <c r="G253" s="2500">
        <f t="shared" si="23"/>
        <v>0</v>
      </c>
      <c r="H253" s="2500"/>
      <c r="I253" s="2501" t="e">
        <f t="shared" si="20"/>
        <v>#DIV/0!</v>
      </c>
      <c r="J253" s="2500"/>
      <c r="K253" s="2500">
        <f t="shared" si="21"/>
        <v>0</v>
      </c>
      <c r="L253" s="2501">
        <f t="shared" si="22"/>
        <v>0</v>
      </c>
      <c r="M253" s="2502"/>
    </row>
    <row r="254" spans="1:13" ht="16.5">
      <c r="A254" s="2498">
        <f t="shared" si="18"/>
        <v>249</v>
      </c>
      <c r="B254" s="2620"/>
      <c r="C254" s="2503" t="s">
        <v>8000</v>
      </c>
      <c r="D254" s="2500"/>
      <c r="E254" s="2501" t="e">
        <f t="shared" si="19"/>
        <v>#DIV/0!</v>
      </c>
      <c r="F254" s="2500"/>
      <c r="G254" s="2500">
        <f t="shared" si="23"/>
        <v>0</v>
      </c>
      <c r="H254" s="2500"/>
      <c r="I254" s="2501" t="e">
        <f t="shared" si="20"/>
        <v>#DIV/0!</v>
      </c>
      <c r="J254" s="2500"/>
      <c r="K254" s="2500">
        <f t="shared" si="21"/>
        <v>0</v>
      </c>
      <c r="L254" s="2501">
        <f t="shared" si="22"/>
        <v>0</v>
      </c>
      <c r="M254" s="2502"/>
    </row>
    <row r="255" spans="1:13" ht="16.5">
      <c r="A255" s="2498">
        <f t="shared" si="18"/>
        <v>250</v>
      </c>
      <c r="B255" s="2620"/>
      <c r="C255" s="2503" t="s">
        <v>8001</v>
      </c>
      <c r="D255" s="2500"/>
      <c r="E255" s="2501" t="e">
        <f t="shared" si="19"/>
        <v>#DIV/0!</v>
      </c>
      <c r="F255" s="2500"/>
      <c r="G255" s="2500">
        <f t="shared" si="23"/>
        <v>0</v>
      </c>
      <c r="H255" s="2500"/>
      <c r="I255" s="2501" t="e">
        <f t="shared" si="20"/>
        <v>#DIV/0!</v>
      </c>
      <c r="J255" s="2500"/>
      <c r="K255" s="2500">
        <f t="shared" si="21"/>
        <v>0</v>
      </c>
      <c r="L255" s="2501">
        <f t="shared" si="22"/>
        <v>0</v>
      </c>
      <c r="M255" s="2502"/>
    </row>
    <row r="256" spans="1:13" ht="16.5">
      <c r="A256" s="2498">
        <f t="shared" si="18"/>
        <v>251</v>
      </c>
      <c r="B256" s="2620"/>
      <c r="C256" s="2503" t="s">
        <v>8002</v>
      </c>
      <c r="D256" s="2500">
        <f>SUM(D247:D255)</f>
        <v>0</v>
      </c>
      <c r="E256" s="2501" t="e">
        <f t="shared" si="19"/>
        <v>#DIV/0!</v>
      </c>
      <c r="F256" s="2500">
        <f>SUM(F247:F255)</f>
        <v>0</v>
      </c>
      <c r="G256" s="2500">
        <f t="shared" si="23"/>
        <v>0</v>
      </c>
      <c r="H256" s="2500">
        <f>SUM(H247:H255)</f>
        <v>0</v>
      </c>
      <c r="I256" s="2501" t="e">
        <f t="shared" si="20"/>
        <v>#DIV/0!</v>
      </c>
      <c r="J256" s="2500">
        <f>SUM(J247:J255)</f>
        <v>0</v>
      </c>
      <c r="K256" s="2500">
        <f t="shared" si="21"/>
        <v>0</v>
      </c>
      <c r="L256" s="2501">
        <f t="shared" si="22"/>
        <v>0</v>
      </c>
      <c r="M256" s="2502"/>
    </row>
    <row r="257" spans="1:13" ht="15.75" customHeight="1">
      <c r="A257" s="2498">
        <f t="shared" si="18"/>
        <v>252</v>
      </c>
      <c r="B257" s="2616" t="s">
        <v>8003</v>
      </c>
      <c r="C257" s="2617"/>
      <c r="D257" s="2500">
        <f>D245+D256</f>
        <v>0</v>
      </c>
      <c r="E257" s="2501" t="e">
        <f t="shared" si="19"/>
        <v>#DIV/0!</v>
      </c>
      <c r="F257" s="2500">
        <f>F245+F256</f>
        <v>0</v>
      </c>
      <c r="G257" s="2500">
        <f t="shared" si="23"/>
        <v>0</v>
      </c>
      <c r="H257" s="2500">
        <f>H245+H256</f>
        <v>0</v>
      </c>
      <c r="I257" s="2501" t="e">
        <f t="shared" si="20"/>
        <v>#DIV/0!</v>
      </c>
      <c r="J257" s="2500">
        <f>J245+J256</f>
        <v>0</v>
      </c>
      <c r="K257" s="2500">
        <f t="shared" si="21"/>
        <v>0</v>
      </c>
      <c r="L257" s="2501">
        <f t="shared" si="22"/>
        <v>0</v>
      </c>
      <c r="M257" s="2502"/>
    </row>
    <row r="258" spans="1:13" ht="16.5">
      <c r="A258" s="2511" t="s">
        <v>8004</v>
      </c>
      <c r="B258" s="2512"/>
      <c r="C258" s="2512"/>
      <c r="D258" s="2513"/>
      <c r="E258" s="2513"/>
      <c r="F258" s="2513"/>
      <c r="G258" s="2514"/>
      <c r="H258" s="2514"/>
      <c r="I258" s="2514"/>
      <c r="J258" s="2514"/>
      <c r="K258" s="2514"/>
      <c r="L258" s="2514"/>
    </row>
    <row r="259" spans="1:13" ht="16.5">
      <c r="A259" s="2515">
        <v>1</v>
      </c>
      <c r="B259" s="2516" t="s">
        <v>8005</v>
      </c>
      <c r="C259" s="2516"/>
      <c r="D259" s="2517"/>
      <c r="E259" s="2517"/>
      <c r="F259" s="2517"/>
      <c r="G259" s="2514"/>
      <c r="H259" s="2514"/>
      <c r="I259" s="2514"/>
      <c r="J259" s="2514"/>
      <c r="K259" s="2514"/>
      <c r="L259" s="2514"/>
    </row>
    <row r="260" spans="1:13" ht="16.5">
      <c r="A260" s="2515">
        <v>2</v>
      </c>
      <c r="B260" s="2516" t="s">
        <v>8006</v>
      </c>
      <c r="C260" s="2518"/>
      <c r="D260" s="2223"/>
      <c r="E260" s="2223"/>
      <c r="F260" s="2223"/>
      <c r="G260" s="2223"/>
      <c r="H260" s="2223"/>
      <c r="I260" s="2223"/>
      <c r="J260" s="2514"/>
      <c r="K260" s="2514"/>
      <c r="L260" s="2514"/>
    </row>
    <row r="261" spans="1:13" ht="16.5">
      <c r="A261" s="2515">
        <v>3</v>
      </c>
      <c r="B261" s="542" t="s">
        <v>8007</v>
      </c>
      <c r="C261" s="2519"/>
      <c r="D261" s="2520"/>
      <c r="E261" s="2520"/>
      <c r="F261" s="2520"/>
      <c r="G261" s="2520"/>
      <c r="H261" s="2223"/>
      <c r="I261" s="2223"/>
      <c r="J261" s="2514"/>
      <c r="K261" s="2514"/>
      <c r="L261" s="2514"/>
    </row>
    <row r="262" spans="1:13" ht="16.5">
      <c r="A262" s="2515" t="s">
        <v>1478</v>
      </c>
      <c r="B262" s="2521" t="s">
        <v>8008</v>
      </c>
      <c r="C262" s="2521"/>
      <c r="D262" s="2522"/>
      <c r="E262" s="2522"/>
      <c r="F262" s="2514"/>
      <c r="G262" s="2514"/>
      <c r="H262" s="2514"/>
      <c r="I262" s="2514"/>
      <c r="J262" s="2514"/>
      <c r="K262" s="2514"/>
      <c r="L262" s="2514"/>
    </row>
    <row r="263" spans="1:13" ht="16.5">
      <c r="A263" s="2523">
        <v>5</v>
      </c>
      <c r="B263" s="2524" t="s">
        <v>8009</v>
      </c>
      <c r="C263" s="2524"/>
    </row>
    <row r="264" spans="1:13" ht="16.5">
      <c r="A264" s="2523">
        <v>6</v>
      </c>
      <c r="B264" s="2524" t="s">
        <v>8010</v>
      </c>
      <c r="C264" s="2524"/>
    </row>
    <row r="265" spans="1:13" ht="16.5">
      <c r="A265" s="2523">
        <v>7</v>
      </c>
      <c r="B265" s="2525" t="s">
        <v>8011</v>
      </c>
      <c r="C265" s="2524"/>
    </row>
    <row r="266" spans="1:13" ht="16.5">
      <c r="A266" s="2523">
        <v>8</v>
      </c>
      <c r="B266" s="2524" t="s">
        <v>6533</v>
      </c>
      <c r="C266" s="2524"/>
    </row>
    <row r="267" spans="1:13" ht="16.5">
      <c r="A267" s="2523">
        <v>9</v>
      </c>
      <c r="B267" s="2524" t="s">
        <v>8012</v>
      </c>
      <c r="C267" s="2524"/>
    </row>
    <row r="268" spans="1:13" ht="16.5">
      <c r="A268" s="2523">
        <v>10</v>
      </c>
      <c r="B268" s="2558" t="s">
        <v>8020</v>
      </c>
      <c r="C268" s="2524"/>
    </row>
    <row r="269" spans="1:13" ht="16.5">
      <c r="A269" s="2524"/>
      <c r="B269" s="2558" t="s">
        <v>8021</v>
      </c>
      <c r="C269" s="2524"/>
    </row>
    <row r="270" spans="1:13">
      <c r="A270" s="2524"/>
      <c r="B270" s="2524"/>
      <c r="C270" s="2524"/>
    </row>
    <row r="271" spans="1:13">
      <c r="A271" s="2524"/>
      <c r="B271" s="2524"/>
      <c r="C271" s="2524"/>
    </row>
    <row r="272" spans="1:13">
      <c r="A272" s="2524"/>
      <c r="B272" s="2524"/>
      <c r="C272" s="2524"/>
    </row>
    <row r="273" spans="1:3">
      <c r="A273" s="2524"/>
      <c r="B273" s="2524"/>
      <c r="C273" s="2524"/>
    </row>
    <row r="274" spans="1:3">
      <c r="A274" s="2524"/>
      <c r="B274" s="2524"/>
      <c r="C274" s="2524"/>
    </row>
    <row r="275" spans="1:3">
      <c r="A275" s="2524"/>
      <c r="B275" s="2524"/>
      <c r="C275" s="2524"/>
    </row>
  </sheetData>
  <mergeCells count="18">
    <mergeCell ref="A3:A5"/>
    <mergeCell ref="B3:C4"/>
    <mergeCell ref="D3:G3"/>
    <mergeCell ref="H3:J3"/>
    <mergeCell ref="K3:L3"/>
    <mergeCell ref="B5:C5"/>
    <mergeCell ref="B6:B11"/>
    <mergeCell ref="B12:B81"/>
    <mergeCell ref="B82:B98"/>
    <mergeCell ref="B100:B109"/>
    <mergeCell ref="B110:B202"/>
    <mergeCell ref="B257:C257"/>
    <mergeCell ref="B246:C246"/>
    <mergeCell ref="B203:B229"/>
    <mergeCell ref="B230:B243"/>
    <mergeCell ref="B244:C244"/>
    <mergeCell ref="B245:C245"/>
    <mergeCell ref="B247:B256"/>
  </mergeCells>
  <phoneticPr fontId="30" type="noConversion"/>
  <printOptions horizontalCentered="1"/>
  <pageMargins left="0.19685039370078741" right="0.19685039370078741" top="0.39370078740157483" bottom="0.35433070866141736" header="0.35433070866141736" footer="0.15748031496062992"/>
  <pageSetup paperSize="9" scale="49" fitToHeight="6" orientation="portrait" r:id="rId1"/>
  <headerFooter alignWithMargins="0">
    <oddFooter>&amp;C&amp;P+18&amp;R&amp;"Times New Roman,標準"&amp;A</oddFooter>
  </headerFooter>
  <rowBreaks count="2" manualBreakCount="2">
    <brk id="109" max="16383" man="1"/>
    <brk id="22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pageSetUpPr fitToPage="1"/>
  </sheetPr>
  <dimension ref="A1:AZ54"/>
  <sheetViews>
    <sheetView showGridLines="0" zoomScaleNormal="100" workbookViewId="0">
      <pane xSplit="2" ySplit="7" topLeftCell="C41"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4.25"/>
  <cols>
    <col min="1" max="1" width="5.125" style="64" customWidth="1"/>
    <col min="2" max="2" width="23.5" style="64" customWidth="1"/>
    <col min="3" max="3" width="12.625" style="64" customWidth="1"/>
    <col min="4" max="4" width="11.25" style="64" customWidth="1"/>
    <col min="5" max="5" width="12.375" style="64" customWidth="1"/>
    <col min="6" max="6" width="12.25" style="64" customWidth="1"/>
    <col min="7" max="7" width="11.25" style="64" customWidth="1"/>
    <col min="8" max="8" width="12.375" style="64" customWidth="1"/>
    <col min="9" max="9" width="12.75" style="64" customWidth="1"/>
    <col min="10" max="10" width="12.375" style="64" customWidth="1"/>
    <col min="11" max="11" width="12.125" style="64" customWidth="1"/>
    <col min="12" max="12" width="12.625" style="64" customWidth="1"/>
    <col min="13" max="13" width="12.25" style="64" customWidth="1"/>
    <col min="14" max="14" width="13.125" style="64" customWidth="1"/>
    <col min="15" max="16" width="9.25" style="64" customWidth="1"/>
    <col min="17" max="17" width="13.125" style="64" customWidth="1"/>
    <col min="18" max="19" width="9.25" style="64" customWidth="1"/>
    <col min="20" max="20" width="13.875" style="64" customWidth="1"/>
    <col min="21" max="21" width="10.5" style="64" customWidth="1"/>
    <col min="22" max="22" width="10.375" style="64" customWidth="1"/>
    <col min="23" max="23" width="14.625" style="64" customWidth="1"/>
    <col min="24" max="24" width="10.125" style="64" customWidth="1"/>
    <col min="25" max="25" width="10.5" style="64" customWidth="1"/>
    <col min="26" max="26" width="13.25" style="64" customWidth="1"/>
    <col min="27" max="27" width="12.5" style="64" customWidth="1"/>
    <col min="28" max="29" width="9.25" style="64" customWidth="1"/>
    <col min="30" max="16384" width="9" style="64"/>
  </cols>
  <sheetData>
    <row r="1" spans="1:52">
      <c r="A1" s="215" t="str">
        <f>表03!A1</f>
        <v xml:space="preserve"> 保險股份有限公司    年度(月)報表</v>
      </c>
    </row>
    <row r="2" spans="1:52">
      <c r="A2" s="1424" t="s">
        <v>336</v>
      </c>
      <c r="S2" s="1444"/>
      <c r="T2" s="1444"/>
      <c r="AA2" s="1464" t="s">
        <v>337</v>
      </c>
    </row>
    <row r="3" spans="1:52" s="1446" customFormat="1" ht="16.5" customHeight="1">
      <c r="A3" s="2973" t="s">
        <v>338</v>
      </c>
      <c r="B3" s="2973" t="s">
        <v>86</v>
      </c>
      <c r="C3" s="2991" t="s">
        <v>339</v>
      </c>
      <c r="D3" s="2991"/>
      <c r="E3" s="2991"/>
      <c r="F3" s="2991"/>
      <c r="G3" s="2991"/>
      <c r="H3" s="2991"/>
      <c r="I3" s="2991"/>
      <c r="J3" s="2991"/>
      <c r="K3" s="2991"/>
      <c r="L3" s="2991"/>
      <c r="M3" s="2991"/>
      <c r="N3" s="2992"/>
      <c r="O3" s="2960" t="s">
        <v>340</v>
      </c>
      <c r="P3" s="2991"/>
      <c r="Q3" s="2991"/>
      <c r="R3" s="2991"/>
      <c r="S3" s="2991"/>
      <c r="T3" s="2991"/>
      <c r="U3" s="2991"/>
      <c r="V3" s="2991"/>
      <c r="W3" s="2991"/>
      <c r="X3" s="2991"/>
      <c r="Y3" s="2991"/>
      <c r="Z3" s="2992"/>
      <c r="AA3" s="2996" t="s">
        <v>341</v>
      </c>
    </row>
    <row r="4" spans="1:52" s="1447" customFormat="1" ht="16.5">
      <c r="A4" s="2974"/>
      <c r="B4" s="2974"/>
      <c r="C4" s="3009" t="s">
        <v>2663</v>
      </c>
      <c r="D4" s="3009"/>
      <c r="E4" s="3009"/>
      <c r="F4" s="3009"/>
      <c r="G4" s="3009"/>
      <c r="H4" s="3009"/>
      <c r="I4" s="2989" t="s">
        <v>2664</v>
      </c>
      <c r="J4" s="2989"/>
      <c r="K4" s="2990"/>
      <c r="L4" s="2993" t="s">
        <v>1238</v>
      </c>
      <c r="M4" s="2989"/>
      <c r="N4" s="2990"/>
      <c r="O4" s="2993" t="s">
        <v>2663</v>
      </c>
      <c r="P4" s="2989"/>
      <c r="Q4" s="2989"/>
      <c r="R4" s="2989"/>
      <c r="S4" s="2989"/>
      <c r="T4" s="2990"/>
      <c r="U4" s="2993" t="s">
        <v>2664</v>
      </c>
      <c r="V4" s="2994"/>
      <c r="W4" s="2995"/>
      <c r="X4" s="2993" t="s">
        <v>1238</v>
      </c>
      <c r="Y4" s="2989"/>
      <c r="Z4" s="2990"/>
      <c r="AA4" s="2997"/>
    </row>
    <row r="5" spans="1:52" s="1447" customFormat="1">
      <c r="A5" s="2974"/>
      <c r="B5" s="2974"/>
      <c r="C5" s="3006" t="s">
        <v>7043</v>
      </c>
      <c r="D5" s="3007"/>
      <c r="E5" s="3008"/>
      <c r="F5" s="3003" t="s">
        <v>7044</v>
      </c>
      <c r="G5" s="3004"/>
      <c r="H5" s="3005"/>
      <c r="I5" s="2996" t="s">
        <v>342</v>
      </c>
      <c r="J5" s="2996" t="s">
        <v>343</v>
      </c>
      <c r="K5" s="2996" t="s">
        <v>195</v>
      </c>
      <c r="L5" s="2996" t="s">
        <v>344</v>
      </c>
      <c r="M5" s="2996" t="s">
        <v>343</v>
      </c>
      <c r="N5" s="2996" t="s">
        <v>195</v>
      </c>
      <c r="O5" s="3006" t="s">
        <v>7043</v>
      </c>
      <c r="P5" s="3007"/>
      <c r="Q5" s="3008"/>
      <c r="R5" s="3003" t="s">
        <v>7044</v>
      </c>
      <c r="S5" s="3004"/>
      <c r="T5" s="3005"/>
      <c r="U5" s="2996" t="s">
        <v>344</v>
      </c>
      <c r="V5" s="2996" t="s">
        <v>343</v>
      </c>
      <c r="W5" s="2996" t="s">
        <v>195</v>
      </c>
      <c r="X5" s="2996" t="s">
        <v>344</v>
      </c>
      <c r="Y5" s="2996" t="s">
        <v>343</v>
      </c>
      <c r="Z5" s="2996" t="s">
        <v>195</v>
      </c>
      <c r="AA5" s="3001" t="s">
        <v>345</v>
      </c>
    </row>
    <row r="6" spans="1:52" s="1450" customFormat="1" ht="28.5">
      <c r="A6" s="2974"/>
      <c r="B6" s="2974"/>
      <c r="C6" s="1448" t="s">
        <v>346</v>
      </c>
      <c r="D6" s="1402" t="s">
        <v>347</v>
      </c>
      <c r="E6" s="1402" t="s">
        <v>356</v>
      </c>
      <c r="F6" s="1449" t="s">
        <v>348</v>
      </c>
      <c r="G6" s="1449" t="s">
        <v>347</v>
      </c>
      <c r="H6" s="1449" t="s">
        <v>356</v>
      </c>
      <c r="I6" s="2997"/>
      <c r="J6" s="2997"/>
      <c r="K6" s="2997"/>
      <c r="L6" s="2997"/>
      <c r="M6" s="2997"/>
      <c r="N6" s="2997"/>
      <c r="O6" s="1448" t="s">
        <v>348</v>
      </c>
      <c r="P6" s="1402" t="s">
        <v>347</v>
      </c>
      <c r="Q6" s="1402" t="s">
        <v>356</v>
      </c>
      <c r="R6" s="1449" t="s">
        <v>348</v>
      </c>
      <c r="S6" s="1449" t="s">
        <v>347</v>
      </c>
      <c r="T6" s="1449" t="s">
        <v>356</v>
      </c>
      <c r="U6" s="2997"/>
      <c r="V6" s="2997"/>
      <c r="W6" s="2997"/>
      <c r="X6" s="2997"/>
      <c r="Y6" s="2997"/>
      <c r="Z6" s="2997"/>
      <c r="AA6" s="3001"/>
    </row>
    <row r="7" spans="1:52" s="1455" customFormat="1">
      <c r="A7" s="2975"/>
      <c r="B7" s="2975"/>
      <c r="C7" s="1451" t="s">
        <v>316</v>
      </c>
      <c r="D7" s="1452" t="s">
        <v>383</v>
      </c>
      <c r="E7" s="1452" t="s">
        <v>349</v>
      </c>
      <c r="F7" s="1452" t="s">
        <v>318</v>
      </c>
      <c r="G7" s="1452" t="s">
        <v>384</v>
      </c>
      <c r="H7" s="1452" t="s">
        <v>350</v>
      </c>
      <c r="I7" s="1452" t="s">
        <v>320</v>
      </c>
      <c r="J7" s="1452" t="s">
        <v>385</v>
      </c>
      <c r="K7" s="1453" t="s">
        <v>351</v>
      </c>
      <c r="L7" s="1454" t="s">
        <v>352</v>
      </c>
      <c r="M7" s="1454" t="s">
        <v>353</v>
      </c>
      <c r="N7" s="1453" t="s">
        <v>354</v>
      </c>
      <c r="O7" s="1451" t="s">
        <v>355</v>
      </c>
      <c r="P7" s="1452" t="s">
        <v>201</v>
      </c>
      <c r="Q7" s="1452" t="s">
        <v>202</v>
      </c>
      <c r="R7" s="1452" t="s">
        <v>203</v>
      </c>
      <c r="S7" s="1452" t="s">
        <v>204</v>
      </c>
      <c r="T7" s="1452" t="s">
        <v>205</v>
      </c>
      <c r="U7" s="1452" t="s">
        <v>206</v>
      </c>
      <c r="V7" s="1452" t="s">
        <v>207</v>
      </c>
      <c r="W7" s="1453" t="s">
        <v>208</v>
      </c>
      <c r="X7" s="1454" t="s">
        <v>209</v>
      </c>
      <c r="Y7" s="1454" t="s">
        <v>210</v>
      </c>
      <c r="Z7" s="1453" t="s">
        <v>211</v>
      </c>
      <c r="AA7" s="3002"/>
    </row>
    <row r="8" spans="1:52" ht="15.75" customHeight="1">
      <c r="A8" s="1465">
        <v>1</v>
      </c>
      <c r="B8" s="1466" t="s">
        <v>7045</v>
      </c>
      <c r="C8" s="1467">
        <f t="shared" ref="C8:AA8" si="0">SUM(C9:C38)</f>
        <v>0</v>
      </c>
      <c r="D8" s="1467">
        <f t="shared" si="0"/>
        <v>0</v>
      </c>
      <c r="E8" s="1467">
        <f t="shared" si="0"/>
        <v>0</v>
      </c>
      <c r="F8" s="1467">
        <f>SUM(F9:F38)</f>
        <v>0</v>
      </c>
      <c r="G8" s="1467">
        <f>SUM(G9:G38)</f>
        <v>0</v>
      </c>
      <c r="H8" s="1467">
        <f t="shared" si="0"/>
        <v>0</v>
      </c>
      <c r="I8" s="1467">
        <f t="shared" si="0"/>
        <v>0</v>
      </c>
      <c r="J8" s="1467">
        <f t="shared" si="0"/>
        <v>0</v>
      </c>
      <c r="K8" s="1467">
        <f t="shared" si="0"/>
        <v>0</v>
      </c>
      <c r="L8" s="1467">
        <f t="shared" si="0"/>
        <v>0</v>
      </c>
      <c r="M8" s="1467">
        <f t="shared" si="0"/>
        <v>0</v>
      </c>
      <c r="N8" s="1467">
        <f t="shared" si="0"/>
        <v>0</v>
      </c>
      <c r="O8" s="1467">
        <f t="shared" si="0"/>
        <v>0</v>
      </c>
      <c r="P8" s="1467">
        <f t="shared" si="0"/>
        <v>0</v>
      </c>
      <c r="Q8" s="1467">
        <f t="shared" si="0"/>
        <v>0</v>
      </c>
      <c r="R8" s="1467">
        <f t="shared" si="0"/>
        <v>0</v>
      </c>
      <c r="S8" s="1467">
        <f t="shared" si="0"/>
        <v>0</v>
      </c>
      <c r="T8" s="1467">
        <f t="shared" si="0"/>
        <v>0</v>
      </c>
      <c r="U8" s="1467">
        <f t="shared" si="0"/>
        <v>0</v>
      </c>
      <c r="V8" s="1467">
        <f t="shared" si="0"/>
        <v>0</v>
      </c>
      <c r="W8" s="1467">
        <f>SUM(W9:W38)</f>
        <v>0</v>
      </c>
      <c r="X8" s="1467">
        <f t="shared" si="0"/>
        <v>0</v>
      </c>
      <c r="Y8" s="1467">
        <f t="shared" si="0"/>
        <v>0</v>
      </c>
      <c r="Z8" s="1467">
        <f t="shared" si="0"/>
        <v>0</v>
      </c>
      <c r="AA8" s="1467">
        <f t="shared" si="0"/>
        <v>0</v>
      </c>
      <c r="AB8" s="66"/>
      <c r="AC8" s="66"/>
      <c r="AD8" s="66"/>
      <c r="AE8" s="66"/>
      <c r="AF8" s="66"/>
      <c r="AG8" s="66"/>
      <c r="AH8" s="66"/>
      <c r="AI8" s="66"/>
      <c r="AJ8" s="66"/>
      <c r="AK8" s="66"/>
      <c r="AL8" s="66"/>
      <c r="AM8" s="66"/>
      <c r="AN8" s="66"/>
      <c r="AO8" s="66"/>
      <c r="AP8" s="66"/>
      <c r="AQ8" s="66"/>
      <c r="AR8" s="66"/>
      <c r="AS8" s="66"/>
      <c r="AT8" s="66"/>
      <c r="AU8" s="66"/>
      <c r="AV8" s="66"/>
      <c r="AW8" s="66"/>
      <c r="AX8" s="66"/>
      <c r="AY8" s="66"/>
      <c r="AZ8" s="66"/>
    </row>
    <row r="9" spans="1:52" ht="15.75" customHeight="1">
      <c r="A9" s="1465">
        <f>A8+1</f>
        <v>2</v>
      </c>
      <c r="B9" s="1466" t="s">
        <v>7046</v>
      </c>
      <c r="C9" s="1468"/>
      <c r="D9" s="1468"/>
      <c r="E9" s="1469">
        <f t="shared" ref="E9:E38" si="1">C9-D9</f>
        <v>0</v>
      </c>
      <c r="F9" s="1468"/>
      <c r="G9" s="1468"/>
      <c r="H9" s="1470">
        <f t="shared" ref="H9:H38" si="2">F9-G9</f>
        <v>0</v>
      </c>
      <c r="I9" s="1468"/>
      <c r="J9" s="1468"/>
      <c r="K9" s="1469">
        <f t="shared" ref="K9:K38" si="3">I9+J9</f>
        <v>0</v>
      </c>
      <c r="L9" s="1468"/>
      <c r="M9" s="1468"/>
      <c r="N9" s="1469">
        <f t="shared" ref="N9:N38" si="4">L9+M9</f>
        <v>0</v>
      </c>
      <c r="O9" s="1468"/>
      <c r="P9" s="1468"/>
      <c r="Q9" s="1467">
        <f t="shared" ref="Q9:Q38" si="5">O9-P9</f>
        <v>0</v>
      </c>
      <c r="R9" s="1468"/>
      <c r="S9" s="1468"/>
      <c r="T9" s="1467">
        <f t="shared" ref="T9:T38" si="6">R9-S9</f>
        <v>0</v>
      </c>
      <c r="U9" s="1468"/>
      <c r="V9" s="1468"/>
      <c r="W9" s="1467">
        <f t="shared" ref="W9:W38" si="7">U9+V9</f>
        <v>0</v>
      </c>
      <c r="X9" s="1468"/>
      <c r="Y9" s="1468"/>
      <c r="Z9" s="1468">
        <f t="shared" ref="Z9:Z38" si="8">X9+Y9</f>
        <v>0</v>
      </c>
      <c r="AA9" s="1468">
        <f>E9+K9-N9+Q9+W9-Z9</f>
        <v>0</v>
      </c>
      <c r="AB9" s="66"/>
      <c r="AC9" s="66"/>
      <c r="AD9" s="66"/>
      <c r="AE9" s="66"/>
      <c r="AF9" s="66"/>
      <c r="AG9" s="66"/>
      <c r="AH9" s="66"/>
      <c r="AI9" s="66"/>
      <c r="AJ9" s="66"/>
      <c r="AK9" s="66"/>
      <c r="AL9" s="66"/>
      <c r="AM9" s="66"/>
      <c r="AN9" s="66"/>
      <c r="AO9" s="66"/>
      <c r="AP9" s="66"/>
      <c r="AQ9" s="66"/>
      <c r="AR9" s="66"/>
      <c r="AS9" s="66"/>
      <c r="AT9" s="66"/>
      <c r="AU9" s="66"/>
      <c r="AV9" s="66"/>
      <c r="AW9" s="66"/>
      <c r="AX9" s="66"/>
      <c r="AY9" s="66"/>
      <c r="AZ9" s="66"/>
    </row>
    <row r="10" spans="1:52" ht="15.75" customHeight="1">
      <c r="A10" s="1465">
        <f t="shared" ref="A10:A48" si="9">A9+1</f>
        <v>3</v>
      </c>
      <c r="B10" s="1471" t="s">
        <v>7047</v>
      </c>
      <c r="C10" s="1468"/>
      <c r="D10" s="1468"/>
      <c r="E10" s="1469">
        <f t="shared" si="1"/>
        <v>0</v>
      </c>
      <c r="F10" s="1468"/>
      <c r="G10" s="1468"/>
      <c r="H10" s="1470">
        <f t="shared" si="2"/>
        <v>0</v>
      </c>
      <c r="I10" s="1468"/>
      <c r="J10" s="1468"/>
      <c r="K10" s="1469">
        <f t="shared" si="3"/>
        <v>0</v>
      </c>
      <c r="L10" s="1468"/>
      <c r="M10" s="1468"/>
      <c r="N10" s="1469">
        <f t="shared" si="4"/>
        <v>0</v>
      </c>
      <c r="O10" s="1468"/>
      <c r="P10" s="1468"/>
      <c r="Q10" s="1467">
        <f t="shared" si="5"/>
        <v>0</v>
      </c>
      <c r="R10" s="1468"/>
      <c r="S10" s="1468"/>
      <c r="T10" s="1467">
        <f t="shared" si="6"/>
        <v>0</v>
      </c>
      <c r="U10" s="1468"/>
      <c r="V10" s="1468"/>
      <c r="W10" s="1467">
        <f t="shared" si="7"/>
        <v>0</v>
      </c>
      <c r="X10" s="1468"/>
      <c r="Y10" s="1468"/>
      <c r="Z10" s="1468">
        <f t="shared" si="8"/>
        <v>0</v>
      </c>
      <c r="AA10" s="1468">
        <f t="shared" ref="AA10:AA47" si="10">E10+K10-N10+Q10+W10-Z10</f>
        <v>0</v>
      </c>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row>
    <row r="11" spans="1:52" ht="15.75" customHeight="1">
      <c r="A11" s="1465">
        <f t="shared" si="9"/>
        <v>4</v>
      </c>
      <c r="B11" s="1471" t="s">
        <v>7048</v>
      </c>
      <c r="C11" s="1468"/>
      <c r="D11" s="1468"/>
      <c r="E11" s="1469">
        <f t="shared" si="1"/>
        <v>0</v>
      </c>
      <c r="F11" s="1468"/>
      <c r="G11" s="1468"/>
      <c r="H11" s="1470">
        <f t="shared" si="2"/>
        <v>0</v>
      </c>
      <c r="I11" s="1468"/>
      <c r="J11" s="1468"/>
      <c r="K11" s="1469">
        <f t="shared" si="3"/>
        <v>0</v>
      </c>
      <c r="L11" s="1468"/>
      <c r="M11" s="1468"/>
      <c r="N11" s="1469">
        <f t="shared" si="4"/>
        <v>0</v>
      </c>
      <c r="O11" s="1468"/>
      <c r="P11" s="1468"/>
      <c r="Q11" s="1467">
        <f t="shared" si="5"/>
        <v>0</v>
      </c>
      <c r="R11" s="1468"/>
      <c r="S11" s="1468"/>
      <c r="T11" s="1467">
        <f t="shared" si="6"/>
        <v>0</v>
      </c>
      <c r="U11" s="1468"/>
      <c r="V11" s="1468"/>
      <c r="W11" s="1467">
        <f t="shared" si="7"/>
        <v>0</v>
      </c>
      <c r="X11" s="1468"/>
      <c r="Y11" s="1468"/>
      <c r="Z11" s="1468">
        <f t="shared" si="8"/>
        <v>0</v>
      </c>
      <c r="AA11" s="1468">
        <f t="shared" si="10"/>
        <v>0</v>
      </c>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row>
    <row r="12" spans="1:52" ht="15.75" customHeight="1">
      <c r="A12" s="1465">
        <f t="shared" si="9"/>
        <v>5</v>
      </c>
      <c r="B12" s="1471" t="s">
        <v>7049</v>
      </c>
      <c r="C12" s="1468"/>
      <c r="D12" s="1468"/>
      <c r="E12" s="1469">
        <f t="shared" si="1"/>
        <v>0</v>
      </c>
      <c r="F12" s="1468"/>
      <c r="G12" s="1468"/>
      <c r="H12" s="1470">
        <f t="shared" si="2"/>
        <v>0</v>
      </c>
      <c r="I12" s="1468"/>
      <c r="J12" s="1468"/>
      <c r="K12" s="1469">
        <f t="shared" si="3"/>
        <v>0</v>
      </c>
      <c r="L12" s="1468"/>
      <c r="M12" s="1468"/>
      <c r="N12" s="1469">
        <f t="shared" si="4"/>
        <v>0</v>
      </c>
      <c r="O12" s="1468"/>
      <c r="P12" s="1468"/>
      <c r="Q12" s="1467">
        <f t="shared" si="5"/>
        <v>0</v>
      </c>
      <c r="R12" s="1468"/>
      <c r="S12" s="1468"/>
      <c r="T12" s="1467">
        <f t="shared" si="6"/>
        <v>0</v>
      </c>
      <c r="U12" s="1468"/>
      <c r="V12" s="1468"/>
      <c r="W12" s="1467">
        <f t="shared" si="7"/>
        <v>0</v>
      </c>
      <c r="X12" s="1468"/>
      <c r="Y12" s="1468"/>
      <c r="Z12" s="1468">
        <f t="shared" si="8"/>
        <v>0</v>
      </c>
      <c r="AA12" s="1468">
        <f t="shared" si="10"/>
        <v>0</v>
      </c>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row>
    <row r="13" spans="1:52" ht="15.75" customHeight="1">
      <c r="A13" s="1465">
        <f t="shared" si="9"/>
        <v>6</v>
      </c>
      <c r="B13" s="1471" t="s">
        <v>7050</v>
      </c>
      <c r="C13" s="1468"/>
      <c r="D13" s="1468"/>
      <c r="E13" s="1469">
        <f t="shared" si="1"/>
        <v>0</v>
      </c>
      <c r="F13" s="1468"/>
      <c r="G13" s="1468"/>
      <c r="H13" s="1470">
        <f t="shared" si="2"/>
        <v>0</v>
      </c>
      <c r="I13" s="1468"/>
      <c r="J13" s="1468"/>
      <c r="K13" s="1469">
        <f t="shared" si="3"/>
        <v>0</v>
      </c>
      <c r="L13" s="1468"/>
      <c r="M13" s="1468"/>
      <c r="N13" s="1469">
        <f t="shared" si="4"/>
        <v>0</v>
      </c>
      <c r="O13" s="1468"/>
      <c r="P13" s="1468"/>
      <c r="Q13" s="1467">
        <f t="shared" si="5"/>
        <v>0</v>
      </c>
      <c r="R13" s="1468"/>
      <c r="S13" s="1468"/>
      <c r="T13" s="1467">
        <f t="shared" si="6"/>
        <v>0</v>
      </c>
      <c r="U13" s="1468"/>
      <c r="V13" s="1468"/>
      <c r="W13" s="1467">
        <f t="shared" si="7"/>
        <v>0</v>
      </c>
      <c r="X13" s="1468"/>
      <c r="Y13" s="1468"/>
      <c r="Z13" s="1468">
        <f t="shared" si="8"/>
        <v>0</v>
      </c>
      <c r="AA13" s="1468">
        <f t="shared" si="10"/>
        <v>0</v>
      </c>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row>
    <row r="14" spans="1:52" ht="15.75" customHeight="1">
      <c r="A14" s="1465">
        <f t="shared" si="9"/>
        <v>7</v>
      </c>
      <c r="B14" s="1471" t="s">
        <v>7051</v>
      </c>
      <c r="C14" s="1468"/>
      <c r="D14" s="1468"/>
      <c r="E14" s="1469">
        <f t="shared" si="1"/>
        <v>0</v>
      </c>
      <c r="F14" s="1468"/>
      <c r="G14" s="1468"/>
      <c r="H14" s="1470">
        <f t="shared" si="2"/>
        <v>0</v>
      </c>
      <c r="I14" s="1468"/>
      <c r="J14" s="1468"/>
      <c r="K14" s="1469">
        <f t="shared" si="3"/>
        <v>0</v>
      </c>
      <c r="L14" s="1468"/>
      <c r="M14" s="1468"/>
      <c r="N14" s="1469">
        <f t="shared" si="4"/>
        <v>0</v>
      </c>
      <c r="O14" s="1468"/>
      <c r="P14" s="1468"/>
      <c r="Q14" s="1467">
        <f t="shared" si="5"/>
        <v>0</v>
      </c>
      <c r="R14" s="1468"/>
      <c r="S14" s="1468"/>
      <c r="T14" s="1467">
        <f t="shared" si="6"/>
        <v>0</v>
      </c>
      <c r="U14" s="1468"/>
      <c r="V14" s="1468"/>
      <c r="W14" s="1467">
        <f t="shared" si="7"/>
        <v>0</v>
      </c>
      <c r="X14" s="1468"/>
      <c r="Y14" s="1468"/>
      <c r="Z14" s="1468">
        <f t="shared" si="8"/>
        <v>0</v>
      </c>
      <c r="AA14" s="1468">
        <f t="shared" si="10"/>
        <v>0</v>
      </c>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row>
    <row r="15" spans="1:52" ht="15.75" customHeight="1">
      <c r="A15" s="1465">
        <f t="shared" si="9"/>
        <v>8</v>
      </c>
      <c r="B15" s="1471" t="s">
        <v>7052</v>
      </c>
      <c r="C15" s="1468"/>
      <c r="D15" s="1468"/>
      <c r="E15" s="1469">
        <f t="shared" si="1"/>
        <v>0</v>
      </c>
      <c r="F15" s="1468"/>
      <c r="G15" s="1468"/>
      <c r="H15" s="1470">
        <f t="shared" si="2"/>
        <v>0</v>
      </c>
      <c r="I15" s="1468"/>
      <c r="J15" s="1468"/>
      <c r="K15" s="1469">
        <f t="shared" si="3"/>
        <v>0</v>
      </c>
      <c r="L15" s="1468"/>
      <c r="M15" s="1468"/>
      <c r="N15" s="1469">
        <f t="shared" si="4"/>
        <v>0</v>
      </c>
      <c r="O15" s="1468"/>
      <c r="P15" s="1468"/>
      <c r="Q15" s="1467">
        <f t="shared" si="5"/>
        <v>0</v>
      </c>
      <c r="R15" s="1468"/>
      <c r="S15" s="1468"/>
      <c r="T15" s="1467">
        <f t="shared" si="6"/>
        <v>0</v>
      </c>
      <c r="U15" s="1468"/>
      <c r="V15" s="1468"/>
      <c r="W15" s="1467">
        <f t="shared" si="7"/>
        <v>0</v>
      </c>
      <c r="X15" s="1468"/>
      <c r="Y15" s="1468"/>
      <c r="Z15" s="1468">
        <f t="shared" si="8"/>
        <v>0</v>
      </c>
      <c r="AA15" s="1468">
        <f t="shared" si="10"/>
        <v>0</v>
      </c>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row>
    <row r="16" spans="1:52" ht="15.75" customHeight="1">
      <c r="A16" s="1465">
        <f t="shared" si="9"/>
        <v>9</v>
      </c>
      <c r="B16" s="1471" t="s">
        <v>7053</v>
      </c>
      <c r="C16" s="1468"/>
      <c r="D16" s="1468"/>
      <c r="E16" s="1469">
        <f t="shared" si="1"/>
        <v>0</v>
      </c>
      <c r="F16" s="1468"/>
      <c r="G16" s="1468"/>
      <c r="H16" s="1470">
        <f t="shared" si="2"/>
        <v>0</v>
      </c>
      <c r="I16" s="1468"/>
      <c r="J16" s="1468"/>
      <c r="K16" s="1469">
        <f t="shared" si="3"/>
        <v>0</v>
      </c>
      <c r="L16" s="1468"/>
      <c r="M16" s="1468"/>
      <c r="N16" s="1469">
        <f t="shared" si="4"/>
        <v>0</v>
      </c>
      <c r="O16" s="1468"/>
      <c r="P16" s="1468"/>
      <c r="Q16" s="1467">
        <f t="shared" si="5"/>
        <v>0</v>
      </c>
      <c r="R16" s="1468"/>
      <c r="S16" s="1468"/>
      <c r="T16" s="1467">
        <f t="shared" si="6"/>
        <v>0</v>
      </c>
      <c r="U16" s="1468"/>
      <c r="V16" s="1468"/>
      <c r="W16" s="1467">
        <f t="shared" si="7"/>
        <v>0</v>
      </c>
      <c r="X16" s="1468"/>
      <c r="Y16" s="1468"/>
      <c r="Z16" s="1468">
        <f t="shared" si="8"/>
        <v>0</v>
      </c>
      <c r="AA16" s="1468">
        <f t="shared" si="10"/>
        <v>0</v>
      </c>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row>
    <row r="17" spans="1:52" ht="15.75" customHeight="1">
      <c r="A17" s="1465">
        <f t="shared" si="9"/>
        <v>10</v>
      </c>
      <c r="B17" s="1471" t="s">
        <v>7054</v>
      </c>
      <c r="C17" s="1468"/>
      <c r="D17" s="1468"/>
      <c r="E17" s="1469">
        <f t="shared" si="1"/>
        <v>0</v>
      </c>
      <c r="F17" s="1468"/>
      <c r="G17" s="1468"/>
      <c r="H17" s="1470">
        <f t="shared" si="2"/>
        <v>0</v>
      </c>
      <c r="I17" s="1468"/>
      <c r="J17" s="1468"/>
      <c r="K17" s="1469">
        <f t="shared" si="3"/>
        <v>0</v>
      </c>
      <c r="L17" s="1468"/>
      <c r="M17" s="1468"/>
      <c r="N17" s="1469">
        <f t="shared" si="4"/>
        <v>0</v>
      </c>
      <c r="O17" s="1468"/>
      <c r="P17" s="1468"/>
      <c r="Q17" s="1467">
        <f t="shared" si="5"/>
        <v>0</v>
      </c>
      <c r="R17" s="1468"/>
      <c r="S17" s="1468"/>
      <c r="T17" s="1467">
        <f t="shared" si="6"/>
        <v>0</v>
      </c>
      <c r="U17" s="1468"/>
      <c r="V17" s="1468"/>
      <c r="W17" s="1467">
        <f t="shared" si="7"/>
        <v>0</v>
      </c>
      <c r="X17" s="1468"/>
      <c r="Y17" s="1468"/>
      <c r="Z17" s="1468">
        <f t="shared" si="8"/>
        <v>0</v>
      </c>
      <c r="AA17" s="1468">
        <f t="shared" si="10"/>
        <v>0</v>
      </c>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row>
    <row r="18" spans="1:52" ht="15.75" customHeight="1">
      <c r="A18" s="1465">
        <f t="shared" si="9"/>
        <v>11</v>
      </c>
      <c r="B18" s="1471" t="s">
        <v>7055</v>
      </c>
      <c r="C18" s="1468"/>
      <c r="D18" s="1468"/>
      <c r="E18" s="1469">
        <f t="shared" si="1"/>
        <v>0</v>
      </c>
      <c r="F18" s="1468"/>
      <c r="G18" s="1468"/>
      <c r="H18" s="1470">
        <f t="shared" si="2"/>
        <v>0</v>
      </c>
      <c r="I18" s="1468"/>
      <c r="J18" s="1468"/>
      <c r="K18" s="1469">
        <f t="shared" si="3"/>
        <v>0</v>
      </c>
      <c r="L18" s="1468"/>
      <c r="M18" s="1468"/>
      <c r="N18" s="1469">
        <f t="shared" si="4"/>
        <v>0</v>
      </c>
      <c r="O18" s="1468"/>
      <c r="P18" s="1468"/>
      <c r="Q18" s="1467">
        <f t="shared" si="5"/>
        <v>0</v>
      </c>
      <c r="R18" s="1468"/>
      <c r="S18" s="1468"/>
      <c r="T18" s="1467">
        <f t="shared" si="6"/>
        <v>0</v>
      </c>
      <c r="U18" s="1468"/>
      <c r="V18" s="1468"/>
      <c r="W18" s="1467">
        <f t="shared" si="7"/>
        <v>0</v>
      </c>
      <c r="X18" s="1468"/>
      <c r="Y18" s="1468"/>
      <c r="Z18" s="1468">
        <f t="shared" si="8"/>
        <v>0</v>
      </c>
      <c r="AA18" s="1468">
        <f t="shared" si="10"/>
        <v>0</v>
      </c>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row>
    <row r="19" spans="1:52" ht="15.75" customHeight="1">
      <c r="A19" s="1465">
        <f t="shared" si="9"/>
        <v>12</v>
      </c>
      <c r="B19" s="1471" t="s">
        <v>7056</v>
      </c>
      <c r="C19" s="1468"/>
      <c r="D19" s="1468"/>
      <c r="E19" s="1469">
        <f t="shared" si="1"/>
        <v>0</v>
      </c>
      <c r="F19" s="1468"/>
      <c r="G19" s="1468"/>
      <c r="H19" s="1470">
        <f t="shared" si="2"/>
        <v>0</v>
      </c>
      <c r="I19" s="1468"/>
      <c r="J19" s="1468"/>
      <c r="K19" s="1469">
        <f t="shared" si="3"/>
        <v>0</v>
      </c>
      <c r="L19" s="1468"/>
      <c r="M19" s="1468"/>
      <c r="N19" s="1469">
        <f t="shared" si="4"/>
        <v>0</v>
      </c>
      <c r="O19" s="1468"/>
      <c r="P19" s="1468"/>
      <c r="Q19" s="1467">
        <f t="shared" si="5"/>
        <v>0</v>
      </c>
      <c r="R19" s="1468"/>
      <c r="S19" s="1468"/>
      <c r="T19" s="1467">
        <f t="shared" si="6"/>
        <v>0</v>
      </c>
      <c r="U19" s="1468"/>
      <c r="V19" s="1468"/>
      <c r="W19" s="1467">
        <f t="shared" si="7"/>
        <v>0</v>
      </c>
      <c r="X19" s="1468"/>
      <c r="Y19" s="1468"/>
      <c r="Z19" s="1468">
        <f t="shared" si="8"/>
        <v>0</v>
      </c>
      <c r="AA19" s="1468">
        <f t="shared" si="10"/>
        <v>0</v>
      </c>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row>
    <row r="20" spans="1:52" ht="15.75" customHeight="1">
      <c r="A20" s="1465">
        <f t="shared" si="9"/>
        <v>13</v>
      </c>
      <c r="B20" s="1471" t="s">
        <v>7057</v>
      </c>
      <c r="C20" s="1468"/>
      <c r="D20" s="1468"/>
      <c r="E20" s="1469">
        <f t="shared" si="1"/>
        <v>0</v>
      </c>
      <c r="F20" s="1468"/>
      <c r="G20" s="1468"/>
      <c r="H20" s="1470">
        <f t="shared" si="2"/>
        <v>0</v>
      </c>
      <c r="I20" s="1468"/>
      <c r="J20" s="1468"/>
      <c r="K20" s="1469">
        <f t="shared" si="3"/>
        <v>0</v>
      </c>
      <c r="L20" s="1468"/>
      <c r="M20" s="1468"/>
      <c r="N20" s="1469">
        <f t="shared" si="4"/>
        <v>0</v>
      </c>
      <c r="O20" s="1468"/>
      <c r="P20" s="1468"/>
      <c r="Q20" s="1467">
        <f t="shared" si="5"/>
        <v>0</v>
      </c>
      <c r="R20" s="1468"/>
      <c r="S20" s="1468"/>
      <c r="T20" s="1467">
        <f t="shared" si="6"/>
        <v>0</v>
      </c>
      <c r="U20" s="1468"/>
      <c r="V20" s="1468"/>
      <c r="W20" s="1467">
        <f t="shared" si="7"/>
        <v>0</v>
      </c>
      <c r="X20" s="1468"/>
      <c r="Y20" s="1468"/>
      <c r="Z20" s="1468">
        <f t="shared" si="8"/>
        <v>0</v>
      </c>
      <c r="AA20" s="1468">
        <f t="shared" si="10"/>
        <v>0</v>
      </c>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row>
    <row r="21" spans="1:52" ht="15.75" customHeight="1">
      <c r="A21" s="1465">
        <f t="shared" si="9"/>
        <v>14</v>
      </c>
      <c r="B21" s="1471" t="s">
        <v>7058</v>
      </c>
      <c r="C21" s="1468"/>
      <c r="D21" s="1468"/>
      <c r="E21" s="1469">
        <f t="shared" si="1"/>
        <v>0</v>
      </c>
      <c r="F21" s="1468"/>
      <c r="G21" s="1468"/>
      <c r="H21" s="1470">
        <f t="shared" si="2"/>
        <v>0</v>
      </c>
      <c r="I21" s="1468"/>
      <c r="J21" s="1468"/>
      <c r="K21" s="1469">
        <f t="shared" si="3"/>
        <v>0</v>
      </c>
      <c r="L21" s="1468"/>
      <c r="M21" s="1468"/>
      <c r="N21" s="1469">
        <f t="shared" si="4"/>
        <v>0</v>
      </c>
      <c r="O21" s="1468"/>
      <c r="P21" s="1468"/>
      <c r="Q21" s="1467">
        <f t="shared" si="5"/>
        <v>0</v>
      </c>
      <c r="R21" s="1468"/>
      <c r="S21" s="1468"/>
      <c r="T21" s="1467">
        <f t="shared" si="6"/>
        <v>0</v>
      </c>
      <c r="U21" s="1468"/>
      <c r="V21" s="1468"/>
      <c r="W21" s="1467">
        <f t="shared" si="7"/>
        <v>0</v>
      </c>
      <c r="X21" s="1468"/>
      <c r="Y21" s="1468"/>
      <c r="Z21" s="1468">
        <f t="shared" si="8"/>
        <v>0</v>
      </c>
      <c r="AA21" s="1468">
        <f t="shared" si="10"/>
        <v>0</v>
      </c>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row>
    <row r="22" spans="1:52" ht="15.75" customHeight="1">
      <c r="A22" s="1465">
        <f t="shared" si="9"/>
        <v>15</v>
      </c>
      <c r="B22" s="1471" t="s">
        <v>7059</v>
      </c>
      <c r="C22" s="1468"/>
      <c r="D22" s="1468"/>
      <c r="E22" s="1469">
        <f t="shared" si="1"/>
        <v>0</v>
      </c>
      <c r="F22" s="1468"/>
      <c r="G22" s="1468"/>
      <c r="H22" s="1470">
        <f t="shared" si="2"/>
        <v>0</v>
      </c>
      <c r="I22" s="1468"/>
      <c r="J22" s="1468"/>
      <c r="K22" s="1469">
        <f t="shared" si="3"/>
        <v>0</v>
      </c>
      <c r="L22" s="1468"/>
      <c r="M22" s="1468"/>
      <c r="N22" s="1469">
        <f t="shared" si="4"/>
        <v>0</v>
      </c>
      <c r="O22" s="1468"/>
      <c r="P22" s="1468"/>
      <c r="Q22" s="1467">
        <f t="shared" si="5"/>
        <v>0</v>
      </c>
      <c r="R22" s="1468"/>
      <c r="S22" s="1468"/>
      <c r="T22" s="1467">
        <f t="shared" si="6"/>
        <v>0</v>
      </c>
      <c r="U22" s="1468"/>
      <c r="V22" s="1468"/>
      <c r="W22" s="1467">
        <f t="shared" si="7"/>
        <v>0</v>
      </c>
      <c r="X22" s="1468"/>
      <c r="Y22" s="1468"/>
      <c r="Z22" s="1468">
        <f t="shared" si="8"/>
        <v>0</v>
      </c>
      <c r="AA22" s="1468">
        <f t="shared" si="10"/>
        <v>0</v>
      </c>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row>
    <row r="23" spans="1:52" ht="15.75" customHeight="1">
      <c r="A23" s="1465">
        <f t="shared" si="9"/>
        <v>16</v>
      </c>
      <c r="B23" s="1471" t="s">
        <v>7060</v>
      </c>
      <c r="C23" s="1468"/>
      <c r="D23" s="1468"/>
      <c r="E23" s="1469">
        <f t="shared" si="1"/>
        <v>0</v>
      </c>
      <c r="F23" s="1468"/>
      <c r="G23" s="1468"/>
      <c r="H23" s="1470">
        <f t="shared" si="2"/>
        <v>0</v>
      </c>
      <c r="I23" s="1468"/>
      <c r="J23" s="1468"/>
      <c r="K23" s="1469">
        <f t="shared" si="3"/>
        <v>0</v>
      </c>
      <c r="L23" s="1468"/>
      <c r="M23" s="1468"/>
      <c r="N23" s="1469">
        <f t="shared" si="4"/>
        <v>0</v>
      </c>
      <c r="O23" s="1468"/>
      <c r="P23" s="1468"/>
      <c r="Q23" s="1467">
        <f t="shared" si="5"/>
        <v>0</v>
      </c>
      <c r="R23" s="1468"/>
      <c r="S23" s="1468"/>
      <c r="T23" s="1467">
        <f t="shared" si="6"/>
        <v>0</v>
      </c>
      <c r="U23" s="1468"/>
      <c r="V23" s="1468"/>
      <c r="W23" s="1467">
        <f t="shared" si="7"/>
        <v>0</v>
      </c>
      <c r="X23" s="1468"/>
      <c r="Y23" s="1468"/>
      <c r="Z23" s="1468">
        <f t="shared" si="8"/>
        <v>0</v>
      </c>
      <c r="AA23" s="1468">
        <f t="shared" si="10"/>
        <v>0</v>
      </c>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row>
    <row r="24" spans="1:52" ht="15.75" customHeight="1">
      <c r="A24" s="1465">
        <f t="shared" si="9"/>
        <v>17</v>
      </c>
      <c r="B24" s="1471" t="s">
        <v>7061</v>
      </c>
      <c r="C24" s="1468"/>
      <c r="D24" s="1468"/>
      <c r="E24" s="1469">
        <f t="shared" si="1"/>
        <v>0</v>
      </c>
      <c r="F24" s="1468"/>
      <c r="G24" s="1468"/>
      <c r="H24" s="1470">
        <f t="shared" si="2"/>
        <v>0</v>
      </c>
      <c r="I24" s="1468"/>
      <c r="J24" s="1468"/>
      <c r="K24" s="1469">
        <f t="shared" si="3"/>
        <v>0</v>
      </c>
      <c r="L24" s="1468"/>
      <c r="M24" s="1468"/>
      <c r="N24" s="1469">
        <f t="shared" si="4"/>
        <v>0</v>
      </c>
      <c r="O24" s="1468"/>
      <c r="P24" s="1468"/>
      <c r="Q24" s="1467">
        <f t="shared" si="5"/>
        <v>0</v>
      </c>
      <c r="R24" s="1468"/>
      <c r="S24" s="1468"/>
      <c r="T24" s="1467">
        <f t="shared" si="6"/>
        <v>0</v>
      </c>
      <c r="U24" s="1468"/>
      <c r="V24" s="1468"/>
      <c r="W24" s="1467">
        <f t="shared" si="7"/>
        <v>0</v>
      </c>
      <c r="X24" s="1468"/>
      <c r="Y24" s="1468"/>
      <c r="Z24" s="1468">
        <f t="shared" si="8"/>
        <v>0</v>
      </c>
      <c r="AA24" s="1468">
        <f t="shared" si="10"/>
        <v>0</v>
      </c>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row>
    <row r="25" spans="1:52" ht="15.75" customHeight="1">
      <c r="A25" s="1465">
        <f t="shared" si="9"/>
        <v>18</v>
      </c>
      <c r="B25" s="1471" t="s">
        <v>7062</v>
      </c>
      <c r="C25" s="1468"/>
      <c r="D25" s="1468"/>
      <c r="E25" s="1469">
        <f t="shared" si="1"/>
        <v>0</v>
      </c>
      <c r="F25" s="1468"/>
      <c r="G25" s="1468"/>
      <c r="H25" s="1470">
        <f t="shared" si="2"/>
        <v>0</v>
      </c>
      <c r="I25" s="1468"/>
      <c r="J25" s="1468"/>
      <c r="K25" s="1469">
        <f t="shared" si="3"/>
        <v>0</v>
      </c>
      <c r="L25" s="1468"/>
      <c r="M25" s="1468"/>
      <c r="N25" s="1469">
        <f t="shared" si="4"/>
        <v>0</v>
      </c>
      <c r="O25" s="1468"/>
      <c r="P25" s="1468"/>
      <c r="Q25" s="1467">
        <f t="shared" si="5"/>
        <v>0</v>
      </c>
      <c r="R25" s="1468"/>
      <c r="S25" s="1468"/>
      <c r="T25" s="1467">
        <f t="shared" si="6"/>
        <v>0</v>
      </c>
      <c r="U25" s="1468"/>
      <c r="V25" s="1468"/>
      <c r="W25" s="1467">
        <f t="shared" si="7"/>
        <v>0</v>
      </c>
      <c r="X25" s="1468"/>
      <c r="Y25" s="1468"/>
      <c r="Z25" s="1468">
        <f t="shared" si="8"/>
        <v>0</v>
      </c>
      <c r="AA25" s="1468">
        <f t="shared" si="10"/>
        <v>0</v>
      </c>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row>
    <row r="26" spans="1:52" ht="15.75" customHeight="1">
      <c r="A26" s="1465">
        <f t="shared" si="9"/>
        <v>19</v>
      </c>
      <c r="B26" s="1471" t="s">
        <v>7063</v>
      </c>
      <c r="C26" s="1468"/>
      <c r="D26" s="1468"/>
      <c r="E26" s="1469">
        <f t="shared" si="1"/>
        <v>0</v>
      </c>
      <c r="F26" s="1468"/>
      <c r="G26" s="1468"/>
      <c r="H26" s="1470">
        <f t="shared" si="2"/>
        <v>0</v>
      </c>
      <c r="I26" s="1468"/>
      <c r="J26" s="1468"/>
      <c r="K26" s="1469">
        <f t="shared" si="3"/>
        <v>0</v>
      </c>
      <c r="L26" s="1468"/>
      <c r="M26" s="1468"/>
      <c r="N26" s="1469">
        <f t="shared" si="4"/>
        <v>0</v>
      </c>
      <c r="O26" s="1468"/>
      <c r="P26" s="1468"/>
      <c r="Q26" s="1467">
        <f t="shared" si="5"/>
        <v>0</v>
      </c>
      <c r="R26" s="1468"/>
      <c r="S26" s="1468"/>
      <c r="T26" s="1467">
        <f t="shared" si="6"/>
        <v>0</v>
      </c>
      <c r="U26" s="1468"/>
      <c r="V26" s="1468"/>
      <c r="W26" s="1467">
        <f t="shared" si="7"/>
        <v>0</v>
      </c>
      <c r="X26" s="1468"/>
      <c r="Y26" s="1468"/>
      <c r="Z26" s="1468">
        <f t="shared" si="8"/>
        <v>0</v>
      </c>
      <c r="AA26" s="1468">
        <f t="shared" si="10"/>
        <v>0</v>
      </c>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row>
    <row r="27" spans="1:52" ht="15.75" customHeight="1">
      <c r="A27" s="1465">
        <f t="shared" si="9"/>
        <v>20</v>
      </c>
      <c r="B27" s="1471" t="s">
        <v>7064</v>
      </c>
      <c r="C27" s="1468"/>
      <c r="D27" s="1468"/>
      <c r="E27" s="1469">
        <f t="shared" si="1"/>
        <v>0</v>
      </c>
      <c r="F27" s="1468"/>
      <c r="G27" s="1468"/>
      <c r="H27" s="1470">
        <f t="shared" si="2"/>
        <v>0</v>
      </c>
      <c r="I27" s="1468"/>
      <c r="J27" s="1468"/>
      <c r="K27" s="1469">
        <f t="shared" si="3"/>
        <v>0</v>
      </c>
      <c r="L27" s="1468"/>
      <c r="M27" s="1468"/>
      <c r="N27" s="1469">
        <f t="shared" si="4"/>
        <v>0</v>
      </c>
      <c r="O27" s="1468"/>
      <c r="P27" s="1468"/>
      <c r="Q27" s="1467">
        <f t="shared" si="5"/>
        <v>0</v>
      </c>
      <c r="R27" s="1468"/>
      <c r="S27" s="1468"/>
      <c r="T27" s="1467">
        <f t="shared" si="6"/>
        <v>0</v>
      </c>
      <c r="U27" s="1468"/>
      <c r="V27" s="1468"/>
      <c r="W27" s="1467">
        <f t="shared" si="7"/>
        <v>0</v>
      </c>
      <c r="X27" s="1468"/>
      <c r="Y27" s="1468"/>
      <c r="Z27" s="1468">
        <f t="shared" si="8"/>
        <v>0</v>
      </c>
      <c r="AA27" s="1468">
        <f t="shared" si="10"/>
        <v>0</v>
      </c>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row>
    <row r="28" spans="1:52" ht="15.75" customHeight="1">
      <c r="A28" s="1465">
        <f t="shared" si="9"/>
        <v>21</v>
      </c>
      <c r="B28" s="1471" t="s">
        <v>7065</v>
      </c>
      <c r="C28" s="1468"/>
      <c r="D28" s="1468"/>
      <c r="E28" s="1469">
        <f t="shared" si="1"/>
        <v>0</v>
      </c>
      <c r="F28" s="1468"/>
      <c r="G28" s="1468"/>
      <c r="H28" s="1470">
        <f t="shared" si="2"/>
        <v>0</v>
      </c>
      <c r="I28" s="1468"/>
      <c r="J28" s="1468"/>
      <c r="K28" s="1469">
        <f t="shared" si="3"/>
        <v>0</v>
      </c>
      <c r="L28" s="1468"/>
      <c r="M28" s="1468"/>
      <c r="N28" s="1469">
        <f t="shared" si="4"/>
        <v>0</v>
      </c>
      <c r="O28" s="1468"/>
      <c r="P28" s="1468"/>
      <c r="Q28" s="1467">
        <f t="shared" si="5"/>
        <v>0</v>
      </c>
      <c r="R28" s="1468"/>
      <c r="S28" s="1468"/>
      <c r="T28" s="1467">
        <f t="shared" si="6"/>
        <v>0</v>
      </c>
      <c r="U28" s="1468"/>
      <c r="V28" s="1468"/>
      <c r="W28" s="1467">
        <f t="shared" si="7"/>
        <v>0</v>
      </c>
      <c r="X28" s="1468"/>
      <c r="Y28" s="1468"/>
      <c r="Z28" s="1468">
        <f t="shared" si="8"/>
        <v>0</v>
      </c>
      <c r="AA28" s="1468">
        <f t="shared" si="10"/>
        <v>0</v>
      </c>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row>
    <row r="29" spans="1:52" ht="15.75" customHeight="1">
      <c r="A29" s="1465">
        <f t="shared" si="9"/>
        <v>22</v>
      </c>
      <c r="B29" s="1471" t="s">
        <v>7066</v>
      </c>
      <c r="C29" s="1468"/>
      <c r="D29" s="1468"/>
      <c r="E29" s="1469">
        <f t="shared" si="1"/>
        <v>0</v>
      </c>
      <c r="F29" s="1468"/>
      <c r="G29" s="1468"/>
      <c r="H29" s="1470">
        <f t="shared" si="2"/>
        <v>0</v>
      </c>
      <c r="I29" s="1468"/>
      <c r="J29" s="1468"/>
      <c r="K29" s="1469">
        <f t="shared" si="3"/>
        <v>0</v>
      </c>
      <c r="L29" s="1468"/>
      <c r="M29" s="1468"/>
      <c r="N29" s="1469">
        <f t="shared" si="4"/>
        <v>0</v>
      </c>
      <c r="O29" s="1468"/>
      <c r="P29" s="1468"/>
      <c r="Q29" s="1467">
        <f t="shared" si="5"/>
        <v>0</v>
      </c>
      <c r="R29" s="1468"/>
      <c r="S29" s="1468"/>
      <c r="T29" s="1467">
        <f t="shared" si="6"/>
        <v>0</v>
      </c>
      <c r="U29" s="1468"/>
      <c r="V29" s="1468"/>
      <c r="W29" s="1467">
        <f t="shared" si="7"/>
        <v>0</v>
      </c>
      <c r="X29" s="1468"/>
      <c r="Y29" s="1468"/>
      <c r="Z29" s="1468">
        <f t="shared" si="8"/>
        <v>0</v>
      </c>
      <c r="AA29" s="1468">
        <f t="shared" si="10"/>
        <v>0</v>
      </c>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row>
    <row r="30" spans="1:52" ht="15.75" customHeight="1">
      <c r="A30" s="1465">
        <f t="shared" si="9"/>
        <v>23</v>
      </c>
      <c r="B30" s="1471" t="s">
        <v>7067</v>
      </c>
      <c r="C30" s="1468"/>
      <c r="D30" s="1468"/>
      <c r="E30" s="1469">
        <f t="shared" si="1"/>
        <v>0</v>
      </c>
      <c r="F30" s="1468"/>
      <c r="G30" s="1468"/>
      <c r="H30" s="1470">
        <f t="shared" si="2"/>
        <v>0</v>
      </c>
      <c r="I30" s="1468"/>
      <c r="J30" s="1468"/>
      <c r="K30" s="1469">
        <f t="shared" si="3"/>
        <v>0</v>
      </c>
      <c r="L30" s="1468"/>
      <c r="M30" s="1468"/>
      <c r="N30" s="1469">
        <f t="shared" si="4"/>
        <v>0</v>
      </c>
      <c r="O30" s="1468"/>
      <c r="P30" s="1468"/>
      <c r="Q30" s="1467">
        <f t="shared" si="5"/>
        <v>0</v>
      </c>
      <c r="R30" s="1468"/>
      <c r="S30" s="1468"/>
      <c r="T30" s="1467">
        <f t="shared" si="6"/>
        <v>0</v>
      </c>
      <c r="U30" s="1468"/>
      <c r="V30" s="1468"/>
      <c r="W30" s="1467">
        <f t="shared" si="7"/>
        <v>0</v>
      </c>
      <c r="X30" s="1468"/>
      <c r="Y30" s="1468"/>
      <c r="Z30" s="1468">
        <f t="shared" si="8"/>
        <v>0</v>
      </c>
      <c r="AA30" s="1468">
        <f t="shared" si="10"/>
        <v>0</v>
      </c>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row>
    <row r="31" spans="1:52" ht="15.75" customHeight="1">
      <c r="A31" s="1465">
        <f t="shared" si="9"/>
        <v>24</v>
      </c>
      <c r="B31" s="1471" t="s">
        <v>7068</v>
      </c>
      <c r="C31" s="1468"/>
      <c r="D31" s="1468"/>
      <c r="E31" s="1469">
        <f t="shared" si="1"/>
        <v>0</v>
      </c>
      <c r="F31" s="1468"/>
      <c r="G31" s="1468"/>
      <c r="H31" s="1470">
        <f t="shared" si="2"/>
        <v>0</v>
      </c>
      <c r="I31" s="1468"/>
      <c r="J31" s="1468"/>
      <c r="K31" s="1469">
        <f t="shared" si="3"/>
        <v>0</v>
      </c>
      <c r="L31" s="1468"/>
      <c r="M31" s="1468"/>
      <c r="N31" s="1469">
        <f t="shared" si="4"/>
        <v>0</v>
      </c>
      <c r="O31" s="1468"/>
      <c r="P31" s="1468"/>
      <c r="Q31" s="1467">
        <f t="shared" si="5"/>
        <v>0</v>
      </c>
      <c r="R31" s="1468"/>
      <c r="S31" s="1468"/>
      <c r="T31" s="1467">
        <f t="shared" si="6"/>
        <v>0</v>
      </c>
      <c r="U31" s="1468"/>
      <c r="V31" s="1468"/>
      <c r="W31" s="1467">
        <f t="shared" si="7"/>
        <v>0</v>
      </c>
      <c r="X31" s="1468"/>
      <c r="Y31" s="1468"/>
      <c r="Z31" s="1468">
        <f t="shared" si="8"/>
        <v>0</v>
      </c>
      <c r="AA31" s="1468">
        <f t="shared" si="10"/>
        <v>0</v>
      </c>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row>
    <row r="32" spans="1:52" ht="15.75" customHeight="1">
      <c r="A32" s="1465">
        <f t="shared" si="9"/>
        <v>25</v>
      </c>
      <c r="B32" s="1471" t="s">
        <v>7069</v>
      </c>
      <c r="C32" s="1468"/>
      <c r="D32" s="1468"/>
      <c r="E32" s="1469">
        <f t="shared" si="1"/>
        <v>0</v>
      </c>
      <c r="F32" s="1468"/>
      <c r="G32" s="1468"/>
      <c r="H32" s="1470">
        <f t="shared" si="2"/>
        <v>0</v>
      </c>
      <c r="I32" s="1468"/>
      <c r="J32" s="1468"/>
      <c r="K32" s="1469">
        <f t="shared" si="3"/>
        <v>0</v>
      </c>
      <c r="L32" s="1468"/>
      <c r="M32" s="1468"/>
      <c r="N32" s="1469">
        <f t="shared" si="4"/>
        <v>0</v>
      </c>
      <c r="O32" s="1468"/>
      <c r="P32" s="1468"/>
      <c r="Q32" s="1467">
        <f t="shared" si="5"/>
        <v>0</v>
      </c>
      <c r="R32" s="1468"/>
      <c r="S32" s="1468"/>
      <c r="T32" s="1467">
        <f t="shared" si="6"/>
        <v>0</v>
      </c>
      <c r="U32" s="1468"/>
      <c r="V32" s="1468"/>
      <c r="W32" s="1467">
        <f t="shared" si="7"/>
        <v>0</v>
      </c>
      <c r="X32" s="1468"/>
      <c r="Y32" s="1468"/>
      <c r="Z32" s="1468">
        <f t="shared" si="8"/>
        <v>0</v>
      </c>
      <c r="AA32" s="1468">
        <f t="shared" si="10"/>
        <v>0</v>
      </c>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row>
    <row r="33" spans="1:52" ht="15.75" customHeight="1">
      <c r="A33" s="1465">
        <f t="shared" si="9"/>
        <v>26</v>
      </c>
      <c r="B33" s="1472" t="s">
        <v>7070</v>
      </c>
      <c r="C33" s="1468"/>
      <c r="D33" s="1468"/>
      <c r="E33" s="1469">
        <f t="shared" si="1"/>
        <v>0</v>
      </c>
      <c r="F33" s="1468"/>
      <c r="G33" s="1468"/>
      <c r="H33" s="1470">
        <f t="shared" si="2"/>
        <v>0</v>
      </c>
      <c r="I33" s="1468"/>
      <c r="J33" s="1468"/>
      <c r="K33" s="1469">
        <f t="shared" si="3"/>
        <v>0</v>
      </c>
      <c r="L33" s="1468"/>
      <c r="M33" s="1468"/>
      <c r="N33" s="1469">
        <f t="shared" si="4"/>
        <v>0</v>
      </c>
      <c r="O33" s="1468"/>
      <c r="P33" s="1468"/>
      <c r="Q33" s="1467">
        <f t="shared" si="5"/>
        <v>0</v>
      </c>
      <c r="R33" s="1468"/>
      <c r="S33" s="1468"/>
      <c r="T33" s="1467">
        <f t="shared" si="6"/>
        <v>0</v>
      </c>
      <c r="U33" s="1468"/>
      <c r="V33" s="1468"/>
      <c r="W33" s="1467">
        <f t="shared" si="7"/>
        <v>0</v>
      </c>
      <c r="X33" s="1468"/>
      <c r="Y33" s="1468"/>
      <c r="Z33" s="1468">
        <f t="shared" si="8"/>
        <v>0</v>
      </c>
      <c r="AA33" s="1468">
        <f t="shared" si="10"/>
        <v>0</v>
      </c>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row>
    <row r="34" spans="1:52" ht="15.75" customHeight="1">
      <c r="A34" s="1465">
        <f t="shared" si="9"/>
        <v>27</v>
      </c>
      <c r="B34" s="1471" t="s">
        <v>7071</v>
      </c>
      <c r="C34" s="1468"/>
      <c r="D34" s="1468"/>
      <c r="E34" s="1469">
        <f t="shared" si="1"/>
        <v>0</v>
      </c>
      <c r="F34" s="1468"/>
      <c r="G34" s="1468"/>
      <c r="H34" s="1470">
        <f t="shared" si="2"/>
        <v>0</v>
      </c>
      <c r="I34" s="1468"/>
      <c r="J34" s="1468"/>
      <c r="K34" s="1469">
        <f t="shared" si="3"/>
        <v>0</v>
      </c>
      <c r="L34" s="1468"/>
      <c r="M34" s="1468"/>
      <c r="N34" s="1469">
        <f t="shared" si="4"/>
        <v>0</v>
      </c>
      <c r="O34" s="1468"/>
      <c r="P34" s="1468"/>
      <c r="Q34" s="1467">
        <f t="shared" si="5"/>
        <v>0</v>
      </c>
      <c r="R34" s="1468"/>
      <c r="S34" s="1468"/>
      <c r="T34" s="1467">
        <f t="shared" si="6"/>
        <v>0</v>
      </c>
      <c r="U34" s="1468"/>
      <c r="V34" s="1468"/>
      <c r="W34" s="1467">
        <f t="shared" si="7"/>
        <v>0</v>
      </c>
      <c r="X34" s="1468"/>
      <c r="Y34" s="1468"/>
      <c r="Z34" s="1468">
        <f t="shared" si="8"/>
        <v>0</v>
      </c>
      <c r="AA34" s="1468">
        <f t="shared" si="10"/>
        <v>0</v>
      </c>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row>
    <row r="35" spans="1:52" ht="15.75" customHeight="1">
      <c r="A35" s="1465">
        <f t="shared" si="9"/>
        <v>28</v>
      </c>
      <c r="B35" s="1471" t="s">
        <v>7072</v>
      </c>
      <c r="C35" s="1468"/>
      <c r="D35" s="1468"/>
      <c r="E35" s="1469">
        <f t="shared" si="1"/>
        <v>0</v>
      </c>
      <c r="F35" s="1468"/>
      <c r="G35" s="1468"/>
      <c r="H35" s="1470">
        <f t="shared" si="2"/>
        <v>0</v>
      </c>
      <c r="I35" s="1468"/>
      <c r="J35" s="1468"/>
      <c r="K35" s="1469">
        <f t="shared" si="3"/>
        <v>0</v>
      </c>
      <c r="L35" s="1468"/>
      <c r="M35" s="1468"/>
      <c r="N35" s="1469">
        <f t="shared" si="4"/>
        <v>0</v>
      </c>
      <c r="O35" s="1468"/>
      <c r="P35" s="1468"/>
      <c r="Q35" s="1467">
        <f t="shared" si="5"/>
        <v>0</v>
      </c>
      <c r="R35" s="1468"/>
      <c r="S35" s="1468"/>
      <c r="T35" s="1467">
        <f t="shared" si="6"/>
        <v>0</v>
      </c>
      <c r="U35" s="1468"/>
      <c r="V35" s="1468"/>
      <c r="W35" s="1467">
        <f t="shared" si="7"/>
        <v>0</v>
      </c>
      <c r="X35" s="1468"/>
      <c r="Y35" s="1468"/>
      <c r="Z35" s="1468">
        <f t="shared" si="8"/>
        <v>0</v>
      </c>
      <c r="AA35" s="1468">
        <f t="shared" si="10"/>
        <v>0</v>
      </c>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row>
    <row r="36" spans="1:52" ht="15.75" customHeight="1">
      <c r="A36" s="1465">
        <f t="shared" si="9"/>
        <v>29</v>
      </c>
      <c r="B36" s="1471" t="s">
        <v>7073</v>
      </c>
      <c r="C36" s="1468"/>
      <c r="D36" s="1468"/>
      <c r="E36" s="1469">
        <f t="shared" si="1"/>
        <v>0</v>
      </c>
      <c r="F36" s="1468"/>
      <c r="G36" s="1468"/>
      <c r="H36" s="1470">
        <f t="shared" si="2"/>
        <v>0</v>
      </c>
      <c r="I36" s="1468"/>
      <c r="J36" s="1468"/>
      <c r="K36" s="1469">
        <f t="shared" si="3"/>
        <v>0</v>
      </c>
      <c r="L36" s="1468"/>
      <c r="M36" s="1468"/>
      <c r="N36" s="1469">
        <f t="shared" si="4"/>
        <v>0</v>
      </c>
      <c r="O36" s="1468"/>
      <c r="P36" s="1468"/>
      <c r="Q36" s="1467">
        <f t="shared" si="5"/>
        <v>0</v>
      </c>
      <c r="R36" s="1468"/>
      <c r="S36" s="1468"/>
      <c r="T36" s="1467">
        <f t="shared" si="6"/>
        <v>0</v>
      </c>
      <c r="U36" s="1468"/>
      <c r="V36" s="1468"/>
      <c r="W36" s="1467">
        <f t="shared" si="7"/>
        <v>0</v>
      </c>
      <c r="X36" s="1468"/>
      <c r="Y36" s="1468"/>
      <c r="Z36" s="1468">
        <f t="shared" si="8"/>
        <v>0</v>
      </c>
      <c r="AA36" s="1468">
        <f t="shared" si="10"/>
        <v>0</v>
      </c>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row>
    <row r="37" spans="1:52" ht="15.75" customHeight="1">
      <c r="A37" s="1465">
        <f t="shared" si="9"/>
        <v>30</v>
      </c>
      <c r="B37" s="1471" t="s">
        <v>7074</v>
      </c>
      <c r="C37" s="1468"/>
      <c r="D37" s="1468"/>
      <c r="E37" s="1469">
        <f t="shared" si="1"/>
        <v>0</v>
      </c>
      <c r="F37" s="1468"/>
      <c r="G37" s="1468"/>
      <c r="H37" s="1470">
        <f t="shared" si="2"/>
        <v>0</v>
      </c>
      <c r="I37" s="1468"/>
      <c r="J37" s="1468"/>
      <c r="K37" s="1469">
        <f t="shared" si="3"/>
        <v>0</v>
      </c>
      <c r="L37" s="1468"/>
      <c r="M37" s="1468"/>
      <c r="N37" s="1469">
        <f t="shared" si="4"/>
        <v>0</v>
      </c>
      <c r="O37" s="1468"/>
      <c r="P37" s="1468"/>
      <c r="Q37" s="1467">
        <f t="shared" si="5"/>
        <v>0</v>
      </c>
      <c r="R37" s="1468"/>
      <c r="S37" s="1468"/>
      <c r="T37" s="1467">
        <f t="shared" si="6"/>
        <v>0</v>
      </c>
      <c r="U37" s="1468"/>
      <c r="V37" s="1468"/>
      <c r="W37" s="1467">
        <f t="shared" si="7"/>
        <v>0</v>
      </c>
      <c r="X37" s="1468"/>
      <c r="Y37" s="1468"/>
      <c r="Z37" s="1468">
        <f t="shared" si="8"/>
        <v>0</v>
      </c>
      <c r="AA37" s="1468">
        <f t="shared" si="10"/>
        <v>0</v>
      </c>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row>
    <row r="38" spans="1:52" ht="15.75" customHeight="1">
      <c r="A38" s="1465">
        <f t="shared" si="9"/>
        <v>31</v>
      </c>
      <c r="B38" s="1471" t="s">
        <v>7075</v>
      </c>
      <c r="C38" s="1468"/>
      <c r="D38" s="1468"/>
      <c r="E38" s="1469">
        <f t="shared" si="1"/>
        <v>0</v>
      </c>
      <c r="F38" s="1468"/>
      <c r="G38" s="1468"/>
      <c r="H38" s="1470">
        <f t="shared" si="2"/>
        <v>0</v>
      </c>
      <c r="I38" s="1468"/>
      <c r="J38" s="1468"/>
      <c r="K38" s="1469">
        <f t="shared" si="3"/>
        <v>0</v>
      </c>
      <c r="L38" s="1468"/>
      <c r="M38" s="1468"/>
      <c r="N38" s="1469">
        <f t="shared" si="4"/>
        <v>0</v>
      </c>
      <c r="O38" s="1468"/>
      <c r="P38" s="1468"/>
      <c r="Q38" s="1467">
        <f t="shared" si="5"/>
        <v>0</v>
      </c>
      <c r="R38" s="1468"/>
      <c r="S38" s="1468"/>
      <c r="T38" s="1467">
        <f t="shared" si="6"/>
        <v>0</v>
      </c>
      <c r="U38" s="1468"/>
      <c r="V38" s="1468"/>
      <c r="W38" s="1467">
        <f t="shared" si="7"/>
        <v>0</v>
      </c>
      <c r="X38" s="1468"/>
      <c r="Y38" s="1468"/>
      <c r="Z38" s="1468">
        <f t="shared" si="8"/>
        <v>0</v>
      </c>
      <c r="AA38" s="1468">
        <f t="shared" si="10"/>
        <v>0</v>
      </c>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row>
    <row r="39" spans="1:52" ht="15.75" customHeight="1">
      <c r="A39" s="1465">
        <f t="shared" si="9"/>
        <v>32</v>
      </c>
      <c r="B39" s="1473" t="s">
        <v>7076</v>
      </c>
      <c r="C39" s="1474">
        <f>SUM(C40:C47)</f>
        <v>0</v>
      </c>
      <c r="D39" s="1474">
        <f t="shared" ref="D39:AA39" si="11">SUM(D40:D47)</f>
        <v>0</v>
      </c>
      <c r="E39" s="1474">
        <f t="shared" si="11"/>
        <v>0</v>
      </c>
      <c r="F39" s="1474">
        <f>SUM(F40:F47)</f>
        <v>0</v>
      </c>
      <c r="G39" s="1474">
        <f>SUM(G40:G47)</f>
        <v>0</v>
      </c>
      <c r="H39" s="1474">
        <f t="shared" si="11"/>
        <v>0</v>
      </c>
      <c r="I39" s="1474">
        <f t="shared" si="11"/>
        <v>0</v>
      </c>
      <c r="J39" s="1474">
        <f t="shared" si="11"/>
        <v>0</v>
      </c>
      <c r="K39" s="1474">
        <f t="shared" si="11"/>
        <v>0</v>
      </c>
      <c r="L39" s="1474">
        <f t="shared" si="11"/>
        <v>0</v>
      </c>
      <c r="M39" s="1474">
        <f t="shared" si="11"/>
        <v>0</v>
      </c>
      <c r="N39" s="1474">
        <f t="shared" si="11"/>
        <v>0</v>
      </c>
      <c r="O39" s="1474">
        <f t="shared" si="11"/>
        <v>0</v>
      </c>
      <c r="P39" s="1474">
        <f t="shared" si="11"/>
        <v>0</v>
      </c>
      <c r="Q39" s="1474">
        <f t="shared" si="11"/>
        <v>0</v>
      </c>
      <c r="R39" s="1474">
        <f t="shared" si="11"/>
        <v>0</v>
      </c>
      <c r="S39" s="1474">
        <f t="shared" si="11"/>
        <v>0</v>
      </c>
      <c r="T39" s="1474">
        <f t="shared" si="11"/>
        <v>0</v>
      </c>
      <c r="U39" s="1474">
        <f t="shared" si="11"/>
        <v>0</v>
      </c>
      <c r="V39" s="1474">
        <f t="shared" si="11"/>
        <v>0</v>
      </c>
      <c r="W39" s="1474">
        <f>SUM(W40:W47)</f>
        <v>0</v>
      </c>
      <c r="X39" s="1474">
        <f t="shared" si="11"/>
        <v>0</v>
      </c>
      <c r="Y39" s="1474">
        <f t="shared" si="11"/>
        <v>0</v>
      </c>
      <c r="Z39" s="1474">
        <f t="shared" si="11"/>
        <v>0</v>
      </c>
      <c r="AA39" s="1474">
        <f t="shared" si="11"/>
        <v>0</v>
      </c>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row>
    <row r="40" spans="1:52" ht="15.75" customHeight="1">
      <c r="A40" s="1465">
        <f t="shared" si="9"/>
        <v>33</v>
      </c>
      <c r="B40" s="1471" t="s">
        <v>7077</v>
      </c>
      <c r="C40" s="1468"/>
      <c r="D40" s="1468"/>
      <c r="E40" s="1474">
        <f t="shared" ref="E40:E47" si="12">SUM(C40-D40)</f>
        <v>0</v>
      </c>
      <c r="F40" s="1468"/>
      <c r="G40" s="1468"/>
      <c r="H40" s="1470">
        <f>F40-G40</f>
        <v>0</v>
      </c>
      <c r="I40" s="1468"/>
      <c r="J40" s="1468"/>
      <c r="K40" s="1469">
        <f t="shared" ref="K40:K47" si="13">I40+J40</f>
        <v>0</v>
      </c>
      <c r="L40" s="1468"/>
      <c r="M40" s="1468"/>
      <c r="N40" s="1469">
        <f t="shared" ref="N40:N47" si="14">L40+M40</f>
        <v>0</v>
      </c>
      <c r="O40" s="1468"/>
      <c r="P40" s="1468"/>
      <c r="Q40" s="1467">
        <f t="shared" ref="Q40:Q47" si="15">O40-P40</f>
        <v>0</v>
      </c>
      <c r="R40" s="1468"/>
      <c r="S40" s="1468"/>
      <c r="T40" s="1467">
        <f t="shared" ref="T40:T47" si="16">R40-S40</f>
        <v>0</v>
      </c>
      <c r="U40" s="1468"/>
      <c r="V40" s="1468"/>
      <c r="W40" s="1467">
        <f t="shared" ref="W40:W47" si="17">U40+V40</f>
        <v>0</v>
      </c>
      <c r="X40" s="1468"/>
      <c r="Y40" s="1468"/>
      <c r="Z40" s="1468">
        <f t="shared" ref="Z40:Z47" si="18">X40+Y40</f>
        <v>0</v>
      </c>
      <c r="AA40" s="1468">
        <f t="shared" si="10"/>
        <v>0</v>
      </c>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row>
    <row r="41" spans="1:52" ht="15.75" customHeight="1">
      <c r="A41" s="1465">
        <f t="shared" si="9"/>
        <v>34</v>
      </c>
      <c r="B41" s="1471" t="s">
        <v>7078</v>
      </c>
      <c r="C41" s="1468"/>
      <c r="D41" s="1468"/>
      <c r="E41" s="1474">
        <f t="shared" si="12"/>
        <v>0</v>
      </c>
      <c r="F41" s="1468"/>
      <c r="G41" s="1468"/>
      <c r="H41" s="1470">
        <f t="shared" ref="H41:H47" si="19">F41-G41</f>
        <v>0</v>
      </c>
      <c r="I41" s="1468"/>
      <c r="J41" s="1468"/>
      <c r="K41" s="1469">
        <f t="shared" si="13"/>
        <v>0</v>
      </c>
      <c r="L41" s="1468"/>
      <c r="M41" s="1468"/>
      <c r="N41" s="1469">
        <f t="shared" si="14"/>
        <v>0</v>
      </c>
      <c r="O41" s="1468"/>
      <c r="P41" s="1468"/>
      <c r="Q41" s="1467">
        <f t="shared" si="15"/>
        <v>0</v>
      </c>
      <c r="R41" s="1468"/>
      <c r="S41" s="1468"/>
      <c r="T41" s="1467">
        <f t="shared" si="16"/>
        <v>0</v>
      </c>
      <c r="U41" s="1468"/>
      <c r="V41" s="1468"/>
      <c r="W41" s="1467">
        <f t="shared" si="17"/>
        <v>0</v>
      </c>
      <c r="X41" s="1468"/>
      <c r="Y41" s="1468"/>
      <c r="Z41" s="1468">
        <f t="shared" si="18"/>
        <v>0</v>
      </c>
      <c r="AA41" s="1468">
        <f t="shared" si="10"/>
        <v>0</v>
      </c>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row>
    <row r="42" spans="1:52" ht="15.75" customHeight="1">
      <c r="A42" s="1465">
        <f t="shared" si="9"/>
        <v>35</v>
      </c>
      <c r="B42" s="1471" t="s">
        <v>7079</v>
      </c>
      <c r="C42" s="1468"/>
      <c r="D42" s="1468"/>
      <c r="E42" s="1474">
        <f t="shared" si="12"/>
        <v>0</v>
      </c>
      <c r="F42" s="1468"/>
      <c r="G42" s="1468"/>
      <c r="H42" s="1470">
        <f t="shared" si="19"/>
        <v>0</v>
      </c>
      <c r="I42" s="1468"/>
      <c r="J42" s="1468"/>
      <c r="K42" s="1469">
        <f t="shared" si="13"/>
        <v>0</v>
      </c>
      <c r="L42" s="1468"/>
      <c r="M42" s="1468"/>
      <c r="N42" s="1469">
        <f t="shared" si="14"/>
        <v>0</v>
      </c>
      <c r="O42" s="1468"/>
      <c r="P42" s="1468"/>
      <c r="Q42" s="1467">
        <f t="shared" si="15"/>
        <v>0</v>
      </c>
      <c r="R42" s="1468"/>
      <c r="S42" s="1468"/>
      <c r="T42" s="1467">
        <f t="shared" si="16"/>
        <v>0</v>
      </c>
      <c r="U42" s="1468"/>
      <c r="V42" s="1468"/>
      <c r="W42" s="1467">
        <f t="shared" si="17"/>
        <v>0</v>
      </c>
      <c r="X42" s="1468"/>
      <c r="Y42" s="1468"/>
      <c r="Z42" s="1468">
        <f t="shared" si="18"/>
        <v>0</v>
      </c>
      <c r="AA42" s="1468">
        <f t="shared" si="10"/>
        <v>0</v>
      </c>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row>
    <row r="43" spans="1:52" ht="15.75" customHeight="1">
      <c r="A43" s="1465">
        <f t="shared" si="9"/>
        <v>36</v>
      </c>
      <c r="B43" s="1471" t="s">
        <v>7080</v>
      </c>
      <c r="C43" s="1468"/>
      <c r="D43" s="1468"/>
      <c r="E43" s="1474">
        <f t="shared" si="12"/>
        <v>0</v>
      </c>
      <c r="F43" s="1468"/>
      <c r="G43" s="1468"/>
      <c r="H43" s="1470">
        <f t="shared" si="19"/>
        <v>0</v>
      </c>
      <c r="I43" s="1468"/>
      <c r="J43" s="1468"/>
      <c r="K43" s="1469">
        <f t="shared" si="13"/>
        <v>0</v>
      </c>
      <c r="L43" s="1468"/>
      <c r="M43" s="1468"/>
      <c r="N43" s="1469">
        <f t="shared" si="14"/>
        <v>0</v>
      </c>
      <c r="O43" s="1468"/>
      <c r="P43" s="1468"/>
      <c r="Q43" s="1467">
        <f t="shared" si="15"/>
        <v>0</v>
      </c>
      <c r="R43" s="1468"/>
      <c r="S43" s="1468"/>
      <c r="T43" s="1467">
        <f t="shared" si="16"/>
        <v>0</v>
      </c>
      <c r="U43" s="1468"/>
      <c r="V43" s="1468"/>
      <c r="W43" s="1467">
        <f t="shared" si="17"/>
        <v>0</v>
      </c>
      <c r="X43" s="1468"/>
      <c r="Y43" s="1468"/>
      <c r="Z43" s="1468">
        <f t="shared" si="18"/>
        <v>0</v>
      </c>
      <c r="AA43" s="1468">
        <f t="shared" si="10"/>
        <v>0</v>
      </c>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row>
    <row r="44" spans="1:52" ht="15.75" customHeight="1">
      <c r="A44" s="1465">
        <f t="shared" si="9"/>
        <v>37</v>
      </c>
      <c r="B44" s="1471" t="s">
        <v>7081</v>
      </c>
      <c r="C44" s="1468"/>
      <c r="D44" s="1468"/>
      <c r="E44" s="1474">
        <f t="shared" si="12"/>
        <v>0</v>
      </c>
      <c r="F44" s="1468"/>
      <c r="G44" s="1468"/>
      <c r="H44" s="1470">
        <f t="shared" si="19"/>
        <v>0</v>
      </c>
      <c r="I44" s="1468"/>
      <c r="J44" s="1468"/>
      <c r="K44" s="1469">
        <f t="shared" si="13"/>
        <v>0</v>
      </c>
      <c r="L44" s="1468"/>
      <c r="M44" s="1468"/>
      <c r="N44" s="1469">
        <f t="shared" si="14"/>
        <v>0</v>
      </c>
      <c r="O44" s="1468"/>
      <c r="P44" s="1468"/>
      <c r="Q44" s="1467">
        <f t="shared" si="15"/>
        <v>0</v>
      </c>
      <c r="R44" s="1468"/>
      <c r="S44" s="1468"/>
      <c r="T44" s="1467">
        <f t="shared" si="16"/>
        <v>0</v>
      </c>
      <c r="U44" s="1468"/>
      <c r="V44" s="1468"/>
      <c r="W44" s="1467">
        <f t="shared" si="17"/>
        <v>0</v>
      </c>
      <c r="X44" s="1468"/>
      <c r="Y44" s="1468"/>
      <c r="Z44" s="1468">
        <f t="shared" si="18"/>
        <v>0</v>
      </c>
      <c r="AA44" s="1468">
        <f t="shared" si="10"/>
        <v>0</v>
      </c>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row>
    <row r="45" spans="1:52" ht="15.75" customHeight="1">
      <c r="A45" s="1465">
        <f t="shared" si="9"/>
        <v>38</v>
      </c>
      <c r="B45" s="1471" t="s">
        <v>7082</v>
      </c>
      <c r="C45" s="1468"/>
      <c r="D45" s="1468"/>
      <c r="E45" s="1474">
        <f t="shared" si="12"/>
        <v>0</v>
      </c>
      <c r="F45" s="1468"/>
      <c r="G45" s="1468"/>
      <c r="H45" s="1470">
        <f t="shared" si="19"/>
        <v>0</v>
      </c>
      <c r="I45" s="1468"/>
      <c r="J45" s="1468"/>
      <c r="K45" s="1469">
        <f t="shared" si="13"/>
        <v>0</v>
      </c>
      <c r="L45" s="1468"/>
      <c r="M45" s="1468"/>
      <c r="N45" s="1469">
        <f t="shared" si="14"/>
        <v>0</v>
      </c>
      <c r="O45" s="1468"/>
      <c r="P45" s="1468"/>
      <c r="Q45" s="1467">
        <f t="shared" si="15"/>
        <v>0</v>
      </c>
      <c r="R45" s="1468"/>
      <c r="S45" s="1468"/>
      <c r="T45" s="1467">
        <f t="shared" si="16"/>
        <v>0</v>
      </c>
      <c r="U45" s="1468"/>
      <c r="V45" s="1468"/>
      <c r="W45" s="1467">
        <f t="shared" si="17"/>
        <v>0</v>
      </c>
      <c r="X45" s="1468"/>
      <c r="Y45" s="1468"/>
      <c r="Z45" s="1468">
        <f t="shared" si="18"/>
        <v>0</v>
      </c>
      <c r="AA45" s="1468">
        <f t="shared" si="10"/>
        <v>0</v>
      </c>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row>
    <row r="46" spans="1:52" ht="15.75" customHeight="1">
      <c r="A46" s="1465">
        <f t="shared" si="9"/>
        <v>39</v>
      </c>
      <c r="B46" s="1471" t="s">
        <v>7083</v>
      </c>
      <c r="C46" s="1468"/>
      <c r="D46" s="1468"/>
      <c r="E46" s="1474">
        <f t="shared" si="12"/>
        <v>0</v>
      </c>
      <c r="F46" s="1468"/>
      <c r="G46" s="1468"/>
      <c r="H46" s="1470">
        <f t="shared" si="19"/>
        <v>0</v>
      </c>
      <c r="I46" s="1468"/>
      <c r="J46" s="1468"/>
      <c r="K46" s="1469">
        <f t="shared" si="13"/>
        <v>0</v>
      </c>
      <c r="L46" s="1468"/>
      <c r="M46" s="1468"/>
      <c r="N46" s="1469">
        <f t="shared" si="14"/>
        <v>0</v>
      </c>
      <c r="O46" s="1468"/>
      <c r="P46" s="1468"/>
      <c r="Q46" s="1467">
        <f t="shared" si="15"/>
        <v>0</v>
      </c>
      <c r="R46" s="1468"/>
      <c r="S46" s="1468"/>
      <c r="T46" s="1467">
        <f t="shared" si="16"/>
        <v>0</v>
      </c>
      <c r="U46" s="1468"/>
      <c r="V46" s="1468"/>
      <c r="W46" s="1467">
        <f t="shared" si="17"/>
        <v>0</v>
      </c>
      <c r="X46" s="1468"/>
      <c r="Y46" s="1468"/>
      <c r="Z46" s="1468">
        <f t="shared" si="18"/>
        <v>0</v>
      </c>
      <c r="AA46" s="1468">
        <f t="shared" si="10"/>
        <v>0</v>
      </c>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row>
    <row r="47" spans="1:52" ht="15.75" customHeight="1">
      <c r="A47" s="1465">
        <f t="shared" si="9"/>
        <v>40</v>
      </c>
      <c r="B47" s="1471" t="s">
        <v>7084</v>
      </c>
      <c r="C47" s="1468"/>
      <c r="D47" s="1468"/>
      <c r="E47" s="1474">
        <f t="shared" si="12"/>
        <v>0</v>
      </c>
      <c r="F47" s="1468"/>
      <c r="G47" s="1468"/>
      <c r="H47" s="1470">
        <f t="shared" si="19"/>
        <v>0</v>
      </c>
      <c r="I47" s="1468"/>
      <c r="J47" s="1468"/>
      <c r="K47" s="1469">
        <f t="shared" si="13"/>
        <v>0</v>
      </c>
      <c r="L47" s="1468"/>
      <c r="M47" s="1468"/>
      <c r="N47" s="1469">
        <f t="shared" si="14"/>
        <v>0</v>
      </c>
      <c r="O47" s="1468"/>
      <c r="P47" s="1468"/>
      <c r="Q47" s="1467">
        <f t="shared" si="15"/>
        <v>0</v>
      </c>
      <c r="R47" s="1468"/>
      <c r="S47" s="1468"/>
      <c r="T47" s="1467">
        <f t="shared" si="16"/>
        <v>0</v>
      </c>
      <c r="U47" s="1468"/>
      <c r="V47" s="1468"/>
      <c r="W47" s="1467">
        <f t="shared" si="17"/>
        <v>0</v>
      </c>
      <c r="X47" s="1468"/>
      <c r="Y47" s="1468"/>
      <c r="Z47" s="1468">
        <f t="shared" si="18"/>
        <v>0</v>
      </c>
      <c r="AA47" s="1468">
        <f t="shared" si="10"/>
        <v>0</v>
      </c>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row>
    <row r="48" spans="1:52" ht="15.75" customHeight="1">
      <c r="A48" s="1465">
        <f t="shared" si="9"/>
        <v>41</v>
      </c>
      <c r="B48" s="1475" t="s">
        <v>6003</v>
      </c>
      <c r="C48" s="1476">
        <f>C39+C8</f>
        <v>0</v>
      </c>
      <c r="D48" s="1476">
        <f>D39+D8</f>
        <v>0</v>
      </c>
      <c r="E48" s="1476">
        <f>E39+E8</f>
        <v>0</v>
      </c>
      <c r="F48" s="1476">
        <f>F39+F8</f>
        <v>0</v>
      </c>
      <c r="G48" s="1476">
        <f>G39+G8</f>
        <v>0</v>
      </c>
      <c r="H48" s="1476">
        <f t="shared" ref="H48:N48" si="20">H39+H8</f>
        <v>0</v>
      </c>
      <c r="I48" s="1476">
        <f t="shared" si="20"/>
        <v>0</v>
      </c>
      <c r="J48" s="1476">
        <f t="shared" si="20"/>
        <v>0</v>
      </c>
      <c r="K48" s="1476">
        <f t="shared" si="20"/>
        <v>0</v>
      </c>
      <c r="L48" s="1476">
        <f t="shared" si="20"/>
        <v>0</v>
      </c>
      <c r="M48" s="1476">
        <f t="shared" si="20"/>
        <v>0</v>
      </c>
      <c r="N48" s="1476">
        <f t="shared" si="20"/>
        <v>0</v>
      </c>
      <c r="O48" s="1476">
        <f>O8+O39</f>
        <v>0</v>
      </c>
      <c r="P48" s="1476">
        <f>P8+P39</f>
        <v>0</v>
      </c>
      <c r="Q48" s="1476">
        <f>Q39+Q8</f>
        <v>0</v>
      </c>
      <c r="R48" s="1476">
        <f>R8+R39</f>
        <v>0</v>
      </c>
      <c r="S48" s="1476">
        <f>S8+S39</f>
        <v>0</v>
      </c>
      <c r="T48" s="1476">
        <f t="shared" ref="T48:Z48" si="21">T39+T8</f>
        <v>0</v>
      </c>
      <c r="U48" s="1476">
        <f t="shared" si="21"/>
        <v>0</v>
      </c>
      <c r="V48" s="1476">
        <f t="shared" si="21"/>
        <v>0</v>
      </c>
      <c r="W48" s="1476">
        <f t="shared" si="21"/>
        <v>0</v>
      </c>
      <c r="X48" s="1476">
        <f t="shared" si="21"/>
        <v>0</v>
      </c>
      <c r="Y48" s="1476">
        <f t="shared" si="21"/>
        <v>0</v>
      </c>
      <c r="Z48" s="1476">
        <f t="shared" si="21"/>
        <v>0</v>
      </c>
      <c r="AA48" s="1476">
        <f>AA39+AA8</f>
        <v>0</v>
      </c>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row>
    <row r="49" spans="1:25">
      <c r="A49" s="1419" t="s">
        <v>324</v>
      </c>
      <c r="B49" s="1459"/>
      <c r="C49" s="1459"/>
      <c r="D49" s="1459"/>
      <c r="E49" s="1459"/>
      <c r="F49" s="1459"/>
      <c r="G49" s="1477"/>
      <c r="H49" s="1459"/>
      <c r="I49" s="1459"/>
      <c r="J49" s="1459"/>
      <c r="K49" s="1459"/>
      <c r="L49" s="1459"/>
      <c r="M49" s="1459"/>
      <c r="N49" s="1459"/>
      <c r="O49" s="1419"/>
      <c r="P49" s="1419"/>
      <c r="Q49" s="1419"/>
      <c r="R49" s="1419"/>
      <c r="S49" s="1419"/>
      <c r="T49" s="1419"/>
      <c r="U49" s="1419"/>
      <c r="V49" s="1419"/>
      <c r="W49" s="1419"/>
      <c r="X49" s="1419"/>
    </row>
    <row r="50" spans="1:25">
      <c r="A50" s="1461">
        <v>1</v>
      </c>
      <c r="B50" s="2998" t="s">
        <v>588</v>
      </c>
      <c r="C50" s="2998"/>
      <c r="D50" s="2998"/>
      <c r="E50" s="2998"/>
      <c r="F50" s="2998"/>
      <c r="G50" s="2998"/>
      <c r="H50" s="2998"/>
      <c r="I50" s="2998"/>
      <c r="J50" s="2998"/>
      <c r="K50" s="2998"/>
      <c r="L50" s="2998"/>
      <c r="M50" s="2998"/>
      <c r="N50" s="2998"/>
      <c r="O50" s="2999"/>
      <c r="P50" s="2999"/>
      <c r="Q50" s="2999"/>
      <c r="R50" s="2999"/>
      <c r="S50" s="2999"/>
      <c r="T50" s="2999"/>
      <c r="U50" s="2999"/>
      <c r="V50" s="2999"/>
      <c r="W50" s="2999"/>
      <c r="X50" s="1419"/>
      <c r="Y50" s="1423"/>
    </row>
    <row r="51" spans="1:25">
      <c r="A51" s="1420">
        <v>2</v>
      </c>
      <c r="B51" s="64" t="s">
        <v>265</v>
      </c>
      <c r="O51" s="1419"/>
      <c r="P51" s="1419"/>
      <c r="Q51" s="1419"/>
      <c r="R51" s="1419"/>
      <c r="S51" s="1419"/>
      <c r="T51" s="1419"/>
      <c r="U51" s="1419"/>
      <c r="V51" s="1419"/>
      <c r="W51" s="1419"/>
      <c r="X51" s="1419"/>
      <c r="Y51" s="1423"/>
    </row>
    <row r="52" spans="1:25">
      <c r="A52" s="1461">
        <v>3</v>
      </c>
      <c r="B52" s="3000" t="s">
        <v>589</v>
      </c>
      <c r="C52" s="3000"/>
      <c r="D52" s="3000"/>
      <c r="E52" s="3000"/>
      <c r="F52" s="3000"/>
      <c r="G52" s="3000"/>
      <c r="H52" s="3000"/>
      <c r="I52" s="3000"/>
      <c r="J52" s="3000"/>
      <c r="K52" s="3000"/>
      <c r="L52" s="3000"/>
      <c r="M52" s="3000"/>
      <c r="N52" s="3000"/>
      <c r="O52" s="3000"/>
      <c r="P52" s="3000"/>
      <c r="Q52" s="3000"/>
      <c r="R52" s="3000"/>
      <c r="S52" s="3000"/>
      <c r="T52" s="3000"/>
      <c r="U52" s="3000"/>
      <c r="V52" s="3000"/>
      <c r="W52" s="3000"/>
      <c r="X52" s="3000"/>
      <c r="Y52" s="3000"/>
    </row>
    <row r="53" spans="1:25">
      <c r="A53" s="1462">
        <v>4</v>
      </c>
      <c r="B53" s="65" t="s">
        <v>1436</v>
      </c>
    </row>
    <row r="54" spans="1:25">
      <c r="A54" s="1462">
        <v>5</v>
      </c>
      <c r="B54" s="65" t="s">
        <v>309</v>
      </c>
    </row>
  </sheetData>
  <mergeCells count="30">
    <mergeCell ref="AA3:AA4"/>
    <mergeCell ref="B3:B7"/>
    <mergeCell ref="V5:V6"/>
    <mergeCell ref="W5:W6"/>
    <mergeCell ref="X5:X6"/>
    <mergeCell ref="Y5:Y6"/>
    <mergeCell ref="N5:N6"/>
    <mergeCell ref="X4:Z4"/>
    <mergeCell ref="C3:N3"/>
    <mergeCell ref="I5:I6"/>
    <mergeCell ref="C4:H4"/>
    <mergeCell ref="B50:W50"/>
    <mergeCell ref="B52:Y52"/>
    <mergeCell ref="Z5:Z6"/>
    <mergeCell ref="AA5:AA7"/>
    <mergeCell ref="L5:L6"/>
    <mergeCell ref="M5:M6"/>
    <mergeCell ref="R5:T5"/>
    <mergeCell ref="O5:Q5"/>
    <mergeCell ref="F5:H5"/>
    <mergeCell ref="C5:E5"/>
    <mergeCell ref="A3:A7"/>
    <mergeCell ref="I4:K4"/>
    <mergeCell ref="O3:Z3"/>
    <mergeCell ref="U4:W4"/>
    <mergeCell ref="J5:J6"/>
    <mergeCell ref="K5:K6"/>
    <mergeCell ref="U5:U6"/>
    <mergeCell ref="L4:N4"/>
    <mergeCell ref="O4:T4"/>
  </mergeCells>
  <phoneticPr fontId="30" type="noConversion"/>
  <printOptions horizontalCentered="1" gridLinesSet="0"/>
  <pageMargins left="0.15748031496062992" right="0.15748031496062992" top="0.39370078740157483" bottom="0.39370078740157483" header="0" footer="0"/>
  <pageSetup paperSize="9" scale="45" orientation="landscape"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C8"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4.25"/>
  <cols>
    <col min="1" max="1" width="5.125" style="64" customWidth="1"/>
    <col min="2" max="2" width="19.125" style="64" customWidth="1"/>
    <col min="3" max="3" width="11.75" style="64" customWidth="1"/>
    <col min="4" max="4" width="10.125" style="64" customWidth="1"/>
    <col min="5" max="5" width="11.5" style="64" customWidth="1"/>
    <col min="6" max="6" width="11.25" style="64" customWidth="1"/>
    <col min="7" max="7" width="11.5" style="64" customWidth="1"/>
    <col min="8" max="8" width="11.375" style="64" customWidth="1"/>
    <col min="9" max="9" width="10.125" style="64" customWidth="1"/>
    <col min="10" max="10" width="11.625" style="64" customWidth="1"/>
    <col min="11" max="11" width="11.75" style="64" customWidth="1"/>
    <col min="12" max="12" width="10.25" style="64" customWidth="1"/>
    <col min="13" max="13" width="11.375" style="64" customWidth="1"/>
    <col min="14" max="14" width="13.875" style="64" customWidth="1"/>
    <col min="15" max="16" width="9.25" style="64" customWidth="1"/>
    <col min="17" max="17" width="13.75" style="64" customWidth="1"/>
    <col min="18" max="18" width="9.25" style="64" customWidth="1"/>
    <col min="19" max="19" width="12" style="64" customWidth="1"/>
    <col min="20" max="20" width="13.875" style="64" customWidth="1"/>
    <col min="21" max="21" width="9.25" style="64" customWidth="1"/>
    <col min="22" max="22" width="10.75" style="64" customWidth="1"/>
    <col min="23" max="23" width="14.125" style="64" customWidth="1"/>
    <col min="24" max="24" width="9.25" style="64" customWidth="1"/>
    <col min="25" max="25" width="10" style="64" customWidth="1"/>
    <col min="26" max="26" width="13.375" style="64" customWidth="1"/>
    <col min="27" max="27" width="14.125" style="64" customWidth="1"/>
    <col min="28" max="16384" width="9" style="64"/>
  </cols>
  <sheetData>
    <row r="1" spans="1:52">
      <c r="A1" s="215" t="str">
        <f>表03!A1</f>
        <v xml:space="preserve"> 保險股份有限公司    年度(月)報表</v>
      </c>
    </row>
    <row r="2" spans="1:52">
      <c r="A2" s="1424" t="s">
        <v>212</v>
      </c>
      <c r="O2" s="1444"/>
      <c r="P2" s="1444"/>
      <c r="Q2" s="1444"/>
      <c r="AA2" s="1445" t="s">
        <v>337</v>
      </c>
    </row>
    <row r="3" spans="1:52" s="1446" customFormat="1" ht="16.5" customHeight="1">
      <c r="A3" s="2973" t="s">
        <v>338</v>
      </c>
      <c r="B3" s="2973" t="s">
        <v>86</v>
      </c>
      <c r="C3" s="2991" t="s">
        <v>339</v>
      </c>
      <c r="D3" s="2991"/>
      <c r="E3" s="2991"/>
      <c r="F3" s="2991"/>
      <c r="G3" s="2991"/>
      <c r="H3" s="2991"/>
      <c r="I3" s="2991"/>
      <c r="J3" s="2991"/>
      <c r="K3" s="2991"/>
      <c r="L3" s="2991"/>
      <c r="M3" s="2991"/>
      <c r="N3" s="2992"/>
      <c r="O3" s="2960" t="s">
        <v>340</v>
      </c>
      <c r="P3" s="2991"/>
      <c r="Q3" s="2991"/>
      <c r="R3" s="2991"/>
      <c r="S3" s="2991"/>
      <c r="T3" s="2991"/>
      <c r="U3" s="2991"/>
      <c r="V3" s="2991"/>
      <c r="W3" s="2991"/>
      <c r="X3" s="2991"/>
      <c r="Y3" s="2991"/>
      <c r="Z3" s="2992"/>
      <c r="AA3" s="2996" t="s">
        <v>341</v>
      </c>
    </row>
    <row r="4" spans="1:52" s="1446" customFormat="1" ht="16.5">
      <c r="A4" s="2974"/>
      <c r="B4" s="2974"/>
      <c r="C4" s="3009" t="s">
        <v>2663</v>
      </c>
      <c r="D4" s="3009"/>
      <c r="E4" s="3009"/>
      <c r="F4" s="3009"/>
      <c r="G4" s="3009"/>
      <c r="H4" s="3009"/>
      <c r="I4" s="2989" t="s">
        <v>2664</v>
      </c>
      <c r="J4" s="2989"/>
      <c r="K4" s="2990"/>
      <c r="L4" s="2993" t="s">
        <v>1238</v>
      </c>
      <c r="M4" s="2989"/>
      <c r="N4" s="2990"/>
      <c r="O4" s="2993" t="s">
        <v>2663</v>
      </c>
      <c r="P4" s="2989"/>
      <c r="Q4" s="2989"/>
      <c r="R4" s="2989"/>
      <c r="S4" s="2989"/>
      <c r="T4" s="2990"/>
      <c r="U4" s="2993" t="s">
        <v>2664</v>
      </c>
      <c r="V4" s="3010"/>
      <c r="W4" s="3011"/>
      <c r="X4" s="2993" t="s">
        <v>1238</v>
      </c>
      <c r="Y4" s="2989"/>
      <c r="Z4" s="2990"/>
      <c r="AA4" s="2997"/>
    </row>
    <row r="5" spans="1:52" s="1447" customFormat="1" ht="14.25" customHeight="1">
      <c r="A5" s="2974"/>
      <c r="B5" s="2974"/>
      <c r="C5" s="3006" t="s">
        <v>1102</v>
      </c>
      <c r="D5" s="3007"/>
      <c r="E5" s="3008"/>
      <c r="F5" s="3003" t="s">
        <v>1103</v>
      </c>
      <c r="G5" s="3004"/>
      <c r="H5" s="3005"/>
      <c r="I5" s="2996" t="s">
        <v>213</v>
      </c>
      <c r="J5" s="2996" t="s">
        <v>343</v>
      </c>
      <c r="K5" s="2996" t="s">
        <v>195</v>
      </c>
      <c r="L5" s="2996" t="s">
        <v>214</v>
      </c>
      <c r="M5" s="2996" t="s">
        <v>343</v>
      </c>
      <c r="N5" s="2996" t="s">
        <v>195</v>
      </c>
      <c r="O5" s="3006" t="s">
        <v>198</v>
      </c>
      <c r="P5" s="3007"/>
      <c r="Q5" s="3008"/>
      <c r="R5" s="3003" t="s">
        <v>199</v>
      </c>
      <c r="S5" s="3004"/>
      <c r="T5" s="3005"/>
      <c r="U5" s="2996" t="s">
        <v>214</v>
      </c>
      <c r="V5" s="2996" t="s">
        <v>343</v>
      </c>
      <c r="W5" s="2996" t="s">
        <v>195</v>
      </c>
      <c r="X5" s="2996" t="s">
        <v>214</v>
      </c>
      <c r="Y5" s="2996" t="s">
        <v>343</v>
      </c>
      <c r="Z5" s="2996" t="s">
        <v>195</v>
      </c>
      <c r="AA5" s="3001" t="s">
        <v>563</v>
      </c>
    </row>
    <row r="6" spans="1:52" s="1450" customFormat="1" ht="28.5">
      <c r="A6" s="2974"/>
      <c r="B6" s="2974"/>
      <c r="C6" s="1448" t="s">
        <v>215</v>
      </c>
      <c r="D6" s="1402" t="s">
        <v>216</v>
      </c>
      <c r="E6" s="1402" t="s">
        <v>356</v>
      </c>
      <c r="F6" s="1449" t="s">
        <v>348</v>
      </c>
      <c r="G6" s="1449" t="s">
        <v>216</v>
      </c>
      <c r="H6" s="1449" t="s">
        <v>356</v>
      </c>
      <c r="I6" s="2997"/>
      <c r="J6" s="2997"/>
      <c r="K6" s="2997"/>
      <c r="L6" s="2997"/>
      <c r="M6" s="2997"/>
      <c r="N6" s="2997"/>
      <c r="O6" s="1448" t="s">
        <v>348</v>
      </c>
      <c r="P6" s="1402" t="s">
        <v>216</v>
      </c>
      <c r="Q6" s="1402" t="s">
        <v>356</v>
      </c>
      <c r="R6" s="1449" t="s">
        <v>348</v>
      </c>
      <c r="S6" s="1449" t="s">
        <v>216</v>
      </c>
      <c r="T6" s="1449" t="s">
        <v>356</v>
      </c>
      <c r="U6" s="2997"/>
      <c r="V6" s="2997"/>
      <c r="W6" s="2997"/>
      <c r="X6" s="2997"/>
      <c r="Y6" s="2997"/>
      <c r="Z6" s="2997"/>
      <c r="AA6" s="3001"/>
    </row>
    <row r="7" spans="1:52" s="1455" customFormat="1">
      <c r="A7" s="2975"/>
      <c r="B7" s="2975"/>
      <c r="C7" s="1451" t="s">
        <v>316</v>
      </c>
      <c r="D7" s="1452" t="s">
        <v>383</v>
      </c>
      <c r="E7" s="1452" t="s">
        <v>217</v>
      </c>
      <c r="F7" s="1452" t="s">
        <v>318</v>
      </c>
      <c r="G7" s="1452" t="s">
        <v>384</v>
      </c>
      <c r="H7" s="1452" t="s">
        <v>218</v>
      </c>
      <c r="I7" s="1452" t="s">
        <v>320</v>
      </c>
      <c r="J7" s="1452" t="s">
        <v>385</v>
      </c>
      <c r="K7" s="1453" t="s">
        <v>219</v>
      </c>
      <c r="L7" s="1454" t="s">
        <v>220</v>
      </c>
      <c r="M7" s="1454" t="s">
        <v>221</v>
      </c>
      <c r="N7" s="1453" t="s">
        <v>354</v>
      </c>
      <c r="O7" s="1451" t="s">
        <v>333</v>
      </c>
      <c r="P7" s="1452" t="s">
        <v>222</v>
      </c>
      <c r="Q7" s="1452" t="s">
        <v>223</v>
      </c>
      <c r="R7" s="1452" t="s">
        <v>203</v>
      </c>
      <c r="S7" s="1452" t="s">
        <v>204</v>
      </c>
      <c r="T7" s="1452" t="s">
        <v>224</v>
      </c>
      <c r="U7" s="1452" t="s">
        <v>206</v>
      </c>
      <c r="V7" s="1452" t="s">
        <v>207</v>
      </c>
      <c r="W7" s="1453" t="s">
        <v>225</v>
      </c>
      <c r="X7" s="1454" t="s">
        <v>209</v>
      </c>
      <c r="Y7" s="1454" t="s">
        <v>210</v>
      </c>
      <c r="Z7" s="1453" t="s">
        <v>226</v>
      </c>
      <c r="AA7" s="3002"/>
    </row>
    <row r="8" spans="1:52" ht="22.9" customHeight="1">
      <c r="A8" s="1456">
        <v>1</v>
      </c>
      <c r="B8" s="1410" t="s">
        <v>137</v>
      </c>
      <c r="C8" s="1457">
        <f t="shared" ref="C8:AA8" si="0">SUM(C9:C15)</f>
        <v>0</v>
      </c>
      <c r="D8" s="1457">
        <f t="shared" si="0"/>
        <v>0</v>
      </c>
      <c r="E8" s="1457">
        <f t="shared" si="0"/>
        <v>0</v>
      </c>
      <c r="F8" s="1457">
        <f t="shared" si="0"/>
        <v>0</v>
      </c>
      <c r="G8" s="1457">
        <f t="shared" si="0"/>
        <v>0</v>
      </c>
      <c r="H8" s="1457">
        <f t="shared" si="0"/>
        <v>0</v>
      </c>
      <c r="I8" s="1457">
        <f t="shared" si="0"/>
        <v>0</v>
      </c>
      <c r="J8" s="1457">
        <f t="shared" si="0"/>
        <v>0</v>
      </c>
      <c r="K8" s="1457">
        <f t="shared" si="0"/>
        <v>0</v>
      </c>
      <c r="L8" s="1457">
        <f t="shared" si="0"/>
        <v>0</v>
      </c>
      <c r="M8" s="1457">
        <f t="shared" si="0"/>
        <v>0</v>
      </c>
      <c r="N8" s="1457">
        <f t="shared" si="0"/>
        <v>0</v>
      </c>
      <c r="O8" s="1457">
        <f t="shared" si="0"/>
        <v>0</v>
      </c>
      <c r="P8" s="1457">
        <f t="shared" si="0"/>
        <v>0</v>
      </c>
      <c r="Q8" s="1457">
        <f t="shared" si="0"/>
        <v>0</v>
      </c>
      <c r="R8" s="1457">
        <f t="shared" si="0"/>
        <v>0</v>
      </c>
      <c r="S8" s="1457">
        <f t="shared" si="0"/>
        <v>0</v>
      </c>
      <c r="T8" s="1457">
        <f t="shared" si="0"/>
        <v>0</v>
      </c>
      <c r="U8" s="1457">
        <f t="shared" si="0"/>
        <v>0</v>
      </c>
      <c r="V8" s="1457">
        <f t="shared" si="0"/>
        <v>0</v>
      </c>
      <c r="W8" s="1457">
        <f t="shared" si="0"/>
        <v>0</v>
      </c>
      <c r="X8" s="1457">
        <f t="shared" si="0"/>
        <v>0</v>
      </c>
      <c r="Y8" s="1457">
        <f t="shared" si="0"/>
        <v>0</v>
      </c>
      <c r="Z8" s="1457">
        <f t="shared" si="0"/>
        <v>0</v>
      </c>
      <c r="AA8" s="1457">
        <f t="shared" si="0"/>
        <v>0</v>
      </c>
      <c r="AB8" s="1458"/>
      <c r="AC8" s="1458"/>
      <c r="AD8" s="1458"/>
      <c r="AE8" s="1458"/>
      <c r="AF8" s="1458"/>
      <c r="AG8" s="1458"/>
      <c r="AH8" s="1458"/>
      <c r="AI8" s="1458"/>
      <c r="AJ8" s="1458"/>
      <c r="AK8" s="1458"/>
      <c r="AL8" s="1458"/>
      <c r="AM8" s="1458"/>
      <c r="AN8" s="1458"/>
      <c r="AO8" s="1458"/>
      <c r="AP8" s="1458"/>
      <c r="AQ8" s="1458"/>
      <c r="AR8" s="1458"/>
      <c r="AS8" s="1458"/>
      <c r="AT8" s="1458"/>
      <c r="AU8" s="1458"/>
      <c r="AV8" s="1458"/>
      <c r="AW8" s="1458"/>
      <c r="AX8" s="1458"/>
      <c r="AY8" s="1458"/>
      <c r="AZ8" s="1458"/>
    </row>
    <row r="9" spans="1:52" ht="22.9" customHeight="1">
      <c r="A9" s="1456">
        <v>2</v>
      </c>
      <c r="B9" s="1410" t="s">
        <v>388</v>
      </c>
      <c r="C9" s="1457"/>
      <c r="D9" s="1457"/>
      <c r="E9" s="1457">
        <f t="shared" ref="E9:E21" si="1">C9-D9</f>
        <v>0</v>
      </c>
      <c r="F9" s="1457"/>
      <c r="G9" s="1457"/>
      <c r="H9" s="1457">
        <f t="shared" ref="H9:H21" si="2">F9-G9</f>
        <v>0</v>
      </c>
      <c r="I9" s="1457"/>
      <c r="J9" s="1457"/>
      <c r="K9" s="1457">
        <f t="shared" ref="K9:K22" si="3">I9+J9</f>
        <v>0</v>
      </c>
      <c r="L9" s="1457"/>
      <c r="M9" s="1457"/>
      <c r="N9" s="1457">
        <f t="shared" ref="N9:N21" si="4">L9+M9</f>
        <v>0</v>
      </c>
      <c r="O9" s="1457"/>
      <c r="P9" s="1457"/>
      <c r="Q9" s="1457">
        <f t="shared" ref="Q9:Q21" si="5">O9-P9</f>
        <v>0</v>
      </c>
      <c r="R9" s="1457"/>
      <c r="S9" s="1457"/>
      <c r="T9" s="1457">
        <f t="shared" ref="T9:T21" si="6">R9-S9</f>
        <v>0</v>
      </c>
      <c r="U9" s="1457"/>
      <c r="V9" s="1457"/>
      <c r="W9" s="1457">
        <f t="shared" ref="W9:W21" si="7">SUM(U9:V9)</f>
        <v>0</v>
      </c>
      <c r="X9" s="1457"/>
      <c r="Y9" s="1457"/>
      <c r="Z9" s="1457">
        <f t="shared" ref="Z9:Z15" si="8">X9+Y9</f>
        <v>0</v>
      </c>
      <c r="AA9" s="1457">
        <f t="shared" ref="AA9:AA15" si="9">E9+K9-N9+Q9+W9-Z9</f>
        <v>0</v>
      </c>
      <c r="AB9" s="1458"/>
      <c r="AC9" s="1458"/>
      <c r="AD9" s="1458"/>
      <c r="AE9" s="1458"/>
      <c r="AF9" s="1458"/>
      <c r="AG9" s="1458"/>
      <c r="AH9" s="1458"/>
      <c r="AI9" s="1458"/>
      <c r="AJ9" s="1458"/>
      <c r="AK9" s="1458"/>
      <c r="AL9" s="1458"/>
      <c r="AM9" s="1458"/>
      <c r="AN9" s="1458"/>
      <c r="AO9" s="1458"/>
      <c r="AP9" s="1458"/>
      <c r="AQ9" s="1458"/>
      <c r="AR9" s="1458"/>
      <c r="AS9" s="1458"/>
      <c r="AT9" s="1458"/>
      <c r="AU9" s="1458"/>
      <c r="AV9" s="1458"/>
      <c r="AW9" s="1458"/>
      <c r="AX9" s="1458"/>
      <c r="AY9" s="1458"/>
      <c r="AZ9" s="1458"/>
    </row>
    <row r="10" spans="1:52" ht="22.9" customHeight="1">
      <c r="A10" s="1456">
        <v>3</v>
      </c>
      <c r="B10" s="1410" t="s">
        <v>389</v>
      </c>
      <c r="C10" s="1457"/>
      <c r="D10" s="1457"/>
      <c r="E10" s="1457">
        <f t="shared" si="1"/>
        <v>0</v>
      </c>
      <c r="F10" s="1457"/>
      <c r="G10" s="1457"/>
      <c r="H10" s="1457">
        <f t="shared" si="2"/>
        <v>0</v>
      </c>
      <c r="I10" s="1457"/>
      <c r="J10" s="1457"/>
      <c r="K10" s="1457">
        <f t="shared" si="3"/>
        <v>0</v>
      </c>
      <c r="L10" s="1457"/>
      <c r="M10" s="1457"/>
      <c r="N10" s="1457">
        <f t="shared" si="4"/>
        <v>0</v>
      </c>
      <c r="O10" s="1457"/>
      <c r="P10" s="1457"/>
      <c r="Q10" s="1457">
        <f t="shared" si="5"/>
        <v>0</v>
      </c>
      <c r="R10" s="1457"/>
      <c r="S10" s="1457"/>
      <c r="T10" s="1457">
        <f t="shared" si="6"/>
        <v>0</v>
      </c>
      <c r="U10" s="1457"/>
      <c r="V10" s="1457"/>
      <c r="W10" s="1457">
        <f t="shared" si="7"/>
        <v>0</v>
      </c>
      <c r="X10" s="1457"/>
      <c r="Y10" s="1457"/>
      <c r="Z10" s="1457">
        <f t="shared" si="8"/>
        <v>0</v>
      </c>
      <c r="AA10" s="1457">
        <f t="shared" si="9"/>
        <v>0</v>
      </c>
      <c r="AB10" s="1458"/>
      <c r="AC10" s="1458"/>
      <c r="AD10" s="1458"/>
      <c r="AE10" s="1458"/>
      <c r="AF10" s="1458"/>
      <c r="AG10" s="1458"/>
      <c r="AH10" s="1458"/>
      <c r="AI10" s="1458"/>
      <c r="AJ10" s="1458"/>
      <c r="AK10" s="1458"/>
      <c r="AL10" s="1458"/>
      <c r="AM10" s="1458"/>
      <c r="AN10" s="1458"/>
      <c r="AO10" s="1458"/>
      <c r="AP10" s="1458"/>
      <c r="AQ10" s="1458"/>
      <c r="AR10" s="1458"/>
      <c r="AS10" s="1458"/>
      <c r="AT10" s="1458"/>
      <c r="AU10" s="1458"/>
      <c r="AV10" s="1458"/>
      <c r="AW10" s="1458"/>
      <c r="AX10" s="1458"/>
      <c r="AY10" s="1458"/>
      <c r="AZ10" s="1458"/>
    </row>
    <row r="11" spans="1:52" ht="22.9" customHeight="1">
      <c r="A11" s="1456">
        <v>4</v>
      </c>
      <c r="B11" s="1410" t="s">
        <v>1239</v>
      </c>
      <c r="C11" s="1457"/>
      <c r="D11" s="1457"/>
      <c r="E11" s="1457">
        <f t="shared" si="1"/>
        <v>0</v>
      </c>
      <c r="F11" s="1457"/>
      <c r="G11" s="1457"/>
      <c r="H11" s="1457">
        <f t="shared" si="2"/>
        <v>0</v>
      </c>
      <c r="I11" s="1457"/>
      <c r="J11" s="1457"/>
      <c r="K11" s="1457">
        <f t="shared" si="3"/>
        <v>0</v>
      </c>
      <c r="L11" s="1457"/>
      <c r="M11" s="1457"/>
      <c r="N11" s="1457">
        <f t="shared" si="4"/>
        <v>0</v>
      </c>
      <c r="O11" s="1457"/>
      <c r="P11" s="1457"/>
      <c r="Q11" s="1457">
        <f t="shared" si="5"/>
        <v>0</v>
      </c>
      <c r="R11" s="1457">
        <v>0</v>
      </c>
      <c r="S11" s="1457">
        <v>0</v>
      </c>
      <c r="T11" s="1457">
        <f t="shared" si="6"/>
        <v>0</v>
      </c>
      <c r="U11" s="1457"/>
      <c r="V11" s="1457"/>
      <c r="W11" s="1457">
        <f t="shared" si="7"/>
        <v>0</v>
      </c>
      <c r="X11" s="1457"/>
      <c r="Y11" s="1457"/>
      <c r="Z11" s="1457">
        <f t="shared" si="8"/>
        <v>0</v>
      </c>
      <c r="AA11" s="1457">
        <f t="shared" si="9"/>
        <v>0</v>
      </c>
      <c r="AB11" s="1458"/>
      <c r="AC11" s="1458"/>
      <c r="AD11" s="1458"/>
      <c r="AE11" s="1458"/>
      <c r="AF11" s="1458"/>
      <c r="AG11" s="1458"/>
      <c r="AH11" s="1458"/>
      <c r="AI11" s="1458"/>
      <c r="AJ11" s="1458"/>
      <c r="AK11" s="1458"/>
      <c r="AL11" s="1458"/>
      <c r="AM11" s="1458"/>
      <c r="AN11" s="1458"/>
      <c r="AO11" s="1458"/>
      <c r="AP11" s="1458"/>
      <c r="AQ11" s="1458"/>
      <c r="AR11" s="1458"/>
      <c r="AS11" s="1458"/>
      <c r="AT11" s="1458"/>
      <c r="AU11" s="1458"/>
      <c r="AV11" s="1458"/>
      <c r="AW11" s="1458"/>
      <c r="AX11" s="1458"/>
      <c r="AY11" s="1458"/>
      <c r="AZ11" s="1458"/>
    </row>
    <row r="12" spans="1:52" ht="22.9" customHeight="1">
      <c r="A12" s="1456">
        <v>5</v>
      </c>
      <c r="B12" s="1410" t="s">
        <v>390</v>
      </c>
      <c r="C12" s="1457">
        <v>0</v>
      </c>
      <c r="D12" s="1457">
        <v>0</v>
      </c>
      <c r="E12" s="1457">
        <f t="shared" si="1"/>
        <v>0</v>
      </c>
      <c r="F12" s="1457">
        <v>0</v>
      </c>
      <c r="G12" s="1457"/>
      <c r="H12" s="1457">
        <f t="shared" si="2"/>
        <v>0</v>
      </c>
      <c r="I12" s="1457">
        <v>0</v>
      </c>
      <c r="J12" s="1457">
        <v>0</v>
      </c>
      <c r="K12" s="1457">
        <f t="shared" si="3"/>
        <v>0</v>
      </c>
      <c r="L12" s="1457">
        <v>0</v>
      </c>
      <c r="M12" s="1457">
        <v>0</v>
      </c>
      <c r="N12" s="1457">
        <f t="shared" si="4"/>
        <v>0</v>
      </c>
      <c r="O12" s="1457"/>
      <c r="P12" s="1457"/>
      <c r="Q12" s="1457">
        <f t="shared" si="5"/>
        <v>0</v>
      </c>
      <c r="R12" s="1457">
        <v>0</v>
      </c>
      <c r="S12" s="1457">
        <v>0</v>
      </c>
      <c r="T12" s="1457">
        <f t="shared" si="6"/>
        <v>0</v>
      </c>
      <c r="U12" s="1457"/>
      <c r="V12" s="1457"/>
      <c r="W12" s="1457">
        <f t="shared" si="7"/>
        <v>0</v>
      </c>
      <c r="X12" s="1457"/>
      <c r="Y12" s="1457"/>
      <c r="Z12" s="1457">
        <f t="shared" si="8"/>
        <v>0</v>
      </c>
      <c r="AA12" s="1457">
        <f t="shared" si="9"/>
        <v>0</v>
      </c>
      <c r="AB12" s="1458"/>
      <c r="AC12" s="1458"/>
      <c r="AD12" s="1458"/>
      <c r="AE12" s="1458"/>
      <c r="AF12" s="1458"/>
      <c r="AG12" s="1458"/>
      <c r="AH12" s="1458"/>
      <c r="AI12" s="1458"/>
      <c r="AJ12" s="1458"/>
      <c r="AK12" s="1458"/>
      <c r="AL12" s="1458"/>
      <c r="AM12" s="1458"/>
      <c r="AN12" s="1458"/>
      <c r="AO12" s="1458"/>
      <c r="AP12" s="1458"/>
      <c r="AQ12" s="1458"/>
      <c r="AR12" s="1458"/>
      <c r="AS12" s="1458"/>
      <c r="AT12" s="1458"/>
      <c r="AU12" s="1458"/>
      <c r="AV12" s="1458"/>
      <c r="AW12" s="1458"/>
      <c r="AX12" s="1458"/>
      <c r="AY12" s="1458"/>
      <c r="AZ12" s="1458"/>
    </row>
    <row r="13" spans="1:52" ht="22.9" customHeight="1">
      <c r="A13" s="1456">
        <v>6</v>
      </c>
      <c r="B13" s="1410" t="s">
        <v>391</v>
      </c>
      <c r="C13" s="1457">
        <v>0</v>
      </c>
      <c r="D13" s="1457">
        <v>0</v>
      </c>
      <c r="E13" s="1457">
        <f t="shared" si="1"/>
        <v>0</v>
      </c>
      <c r="F13" s="1457">
        <v>0</v>
      </c>
      <c r="G13" s="1457"/>
      <c r="H13" s="1457">
        <f t="shared" si="2"/>
        <v>0</v>
      </c>
      <c r="I13" s="1457">
        <v>0</v>
      </c>
      <c r="J13" s="1457">
        <v>0</v>
      </c>
      <c r="K13" s="1457">
        <f t="shared" si="3"/>
        <v>0</v>
      </c>
      <c r="L13" s="1457">
        <v>0</v>
      </c>
      <c r="M13" s="1457">
        <v>0</v>
      </c>
      <c r="N13" s="1457">
        <f t="shared" si="4"/>
        <v>0</v>
      </c>
      <c r="O13" s="1457"/>
      <c r="P13" s="1457"/>
      <c r="Q13" s="1457">
        <f t="shared" si="5"/>
        <v>0</v>
      </c>
      <c r="R13" s="1457">
        <v>0</v>
      </c>
      <c r="S13" s="1457">
        <v>0</v>
      </c>
      <c r="T13" s="1457">
        <f t="shared" si="6"/>
        <v>0</v>
      </c>
      <c r="U13" s="1457"/>
      <c r="V13" s="1457"/>
      <c r="W13" s="1457">
        <f t="shared" si="7"/>
        <v>0</v>
      </c>
      <c r="X13" s="1457"/>
      <c r="Y13" s="1457"/>
      <c r="Z13" s="1457">
        <f t="shared" si="8"/>
        <v>0</v>
      </c>
      <c r="AA13" s="1457">
        <f t="shared" si="9"/>
        <v>0</v>
      </c>
      <c r="AB13" s="1458"/>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row>
    <row r="14" spans="1:52" ht="22.9" customHeight="1">
      <c r="A14" s="1456">
        <v>7</v>
      </c>
      <c r="B14" s="1410" t="s">
        <v>1096</v>
      </c>
      <c r="C14" s="1457"/>
      <c r="D14" s="1457"/>
      <c r="E14" s="1457">
        <f t="shared" si="1"/>
        <v>0</v>
      </c>
      <c r="F14" s="1457"/>
      <c r="G14" s="1457"/>
      <c r="H14" s="1457">
        <f t="shared" si="2"/>
        <v>0</v>
      </c>
      <c r="I14" s="1457"/>
      <c r="J14" s="1457"/>
      <c r="K14" s="1457">
        <f t="shared" si="3"/>
        <v>0</v>
      </c>
      <c r="L14" s="1457"/>
      <c r="M14" s="1457"/>
      <c r="N14" s="1457">
        <f t="shared" si="4"/>
        <v>0</v>
      </c>
      <c r="O14" s="1457"/>
      <c r="P14" s="1457"/>
      <c r="Q14" s="1457">
        <f t="shared" si="5"/>
        <v>0</v>
      </c>
      <c r="R14" s="1457"/>
      <c r="S14" s="1457"/>
      <c r="T14" s="1457">
        <f t="shared" si="6"/>
        <v>0</v>
      </c>
      <c r="U14" s="1457"/>
      <c r="V14" s="1457"/>
      <c r="W14" s="1457">
        <f>SUM(U14:V14)</f>
        <v>0</v>
      </c>
      <c r="X14" s="1457"/>
      <c r="Y14" s="1457"/>
      <c r="Z14" s="1457">
        <f t="shared" si="8"/>
        <v>0</v>
      </c>
      <c r="AA14" s="1457">
        <f t="shared" si="9"/>
        <v>0</v>
      </c>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row>
    <row r="15" spans="1:52" ht="22.9" customHeight="1">
      <c r="A15" s="1456">
        <v>8</v>
      </c>
      <c r="B15" s="1410" t="s">
        <v>1097</v>
      </c>
      <c r="C15" s="1457"/>
      <c r="D15" s="1457"/>
      <c r="E15" s="1457">
        <f t="shared" si="1"/>
        <v>0</v>
      </c>
      <c r="F15" s="1457"/>
      <c r="G15" s="1457"/>
      <c r="H15" s="1457">
        <f t="shared" si="2"/>
        <v>0</v>
      </c>
      <c r="I15" s="1457"/>
      <c r="J15" s="1457"/>
      <c r="K15" s="1457">
        <f t="shared" si="3"/>
        <v>0</v>
      </c>
      <c r="L15" s="1457"/>
      <c r="M15" s="1457"/>
      <c r="N15" s="1457">
        <f t="shared" si="4"/>
        <v>0</v>
      </c>
      <c r="O15" s="1457"/>
      <c r="P15" s="1457"/>
      <c r="Q15" s="1457">
        <f t="shared" si="5"/>
        <v>0</v>
      </c>
      <c r="R15" s="1457"/>
      <c r="S15" s="1457"/>
      <c r="T15" s="1457">
        <f t="shared" si="6"/>
        <v>0</v>
      </c>
      <c r="U15" s="1457"/>
      <c r="V15" s="1457"/>
      <c r="W15" s="1457">
        <f>SUM(U15:V15)</f>
        <v>0</v>
      </c>
      <c r="X15" s="1457"/>
      <c r="Y15" s="1457"/>
      <c r="Z15" s="1457">
        <f t="shared" si="8"/>
        <v>0</v>
      </c>
      <c r="AA15" s="1457">
        <f t="shared" si="9"/>
        <v>0</v>
      </c>
      <c r="AB15" s="1458"/>
      <c r="AC15" s="1458"/>
      <c r="AD15" s="1458"/>
      <c r="AE15" s="1458"/>
      <c r="AF15" s="1458"/>
      <c r="AG15" s="1458"/>
      <c r="AH15" s="1458"/>
      <c r="AI15" s="1458"/>
      <c r="AJ15" s="1458"/>
      <c r="AK15" s="1458"/>
      <c r="AL15" s="1458"/>
      <c r="AM15" s="1458"/>
      <c r="AN15" s="1458"/>
      <c r="AO15" s="1458"/>
      <c r="AP15" s="1458"/>
      <c r="AQ15" s="1458"/>
      <c r="AR15" s="1458"/>
      <c r="AS15" s="1458"/>
      <c r="AT15" s="1458"/>
      <c r="AU15" s="1458"/>
      <c r="AV15" s="1458"/>
      <c r="AW15" s="1458"/>
      <c r="AX15" s="1458"/>
      <c r="AY15" s="1458"/>
      <c r="AZ15" s="1458"/>
    </row>
    <row r="16" spans="1:52" ht="22.9" customHeight="1">
      <c r="A16" s="1456">
        <v>9</v>
      </c>
      <c r="B16" s="1410" t="s">
        <v>143</v>
      </c>
      <c r="C16" s="1457">
        <f>SUM(C17:C21)</f>
        <v>0</v>
      </c>
      <c r="D16" s="1457">
        <f t="shared" ref="D16:AA16" si="10">SUM(D17:D21)</f>
        <v>0</v>
      </c>
      <c r="E16" s="1457">
        <f t="shared" si="10"/>
        <v>0</v>
      </c>
      <c r="F16" s="1457">
        <f>SUM(F17:F21)</f>
        <v>0</v>
      </c>
      <c r="G16" s="1457">
        <f>SUM(G17:G21)</f>
        <v>0</v>
      </c>
      <c r="H16" s="1457">
        <f t="shared" si="10"/>
        <v>0</v>
      </c>
      <c r="I16" s="1457">
        <f t="shared" si="10"/>
        <v>0</v>
      </c>
      <c r="J16" s="1457">
        <f t="shared" si="10"/>
        <v>0</v>
      </c>
      <c r="K16" s="1457">
        <f t="shared" si="10"/>
        <v>0</v>
      </c>
      <c r="L16" s="1457">
        <f t="shared" si="10"/>
        <v>0</v>
      </c>
      <c r="M16" s="1457">
        <f t="shared" si="10"/>
        <v>0</v>
      </c>
      <c r="N16" s="1457">
        <f t="shared" si="10"/>
        <v>0</v>
      </c>
      <c r="O16" s="1457">
        <f t="shared" si="10"/>
        <v>0</v>
      </c>
      <c r="P16" s="1457">
        <f t="shared" si="10"/>
        <v>0</v>
      </c>
      <c r="Q16" s="1457">
        <f t="shared" si="10"/>
        <v>0</v>
      </c>
      <c r="R16" s="1457">
        <f t="shared" si="10"/>
        <v>0</v>
      </c>
      <c r="S16" s="1457">
        <f t="shared" si="10"/>
        <v>0</v>
      </c>
      <c r="T16" s="1457">
        <f t="shared" si="10"/>
        <v>0</v>
      </c>
      <c r="U16" s="1457">
        <f t="shared" si="10"/>
        <v>0</v>
      </c>
      <c r="V16" s="1457">
        <f t="shared" si="10"/>
        <v>0</v>
      </c>
      <c r="W16" s="1457">
        <f t="shared" si="10"/>
        <v>0</v>
      </c>
      <c r="X16" s="1457">
        <f t="shared" si="10"/>
        <v>0</v>
      </c>
      <c r="Y16" s="1457">
        <f t="shared" si="10"/>
        <v>0</v>
      </c>
      <c r="Z16" s="1457">
        <f t="shared" si="10"/>
        <v>0</v>
      </c>
      <c r="AA16" s="1457">
        <f t="shared" si="10"/>
        <v>0</v>
      </c>
      <c r="AB16" s="1458"/>
      <c r="AC16" s="1458"/>
      <c r="AD16" s="1458"/>
      <c r="AE16" s="1458"/>
      <c r="AF16" s="1458"/>
      <c r="AG16" s="1458"/>
      <c r="AH16" s="1458"/>
      <c r="AI16" s="1458"/>
      <c r="AJ16" s="1458"/>
      <c r="AK16" s="1458"/>
      <c r="AL16" s="1458"/>
      <c r="AM16" s="1458"/>
      <c r="AN16" s="1458"/>
      <c r="AO16" s="1458"/>
      <c r="AP16" s="1458"/>
      <c r="AQ16" s="1458"/>
      <c r="AR16" s="1458"/>
      <c r="AS16" s="1458"/>
      <c r="AT16" s="1458"/>
      <c r="AU16" s="1458"/>
      <c r="AV16" s="1458"/>
      <c r="AW16" s="1458"/>
      <c r="AX16" s="1458"/>
      <c r="AY16" s="1458"/>
      <c r="AZ16" s="1458"/>
    </row>
    <row r="17" spans="1:52" ht="22.9" customHeight="1">
      <c r="A17" s="1456">
        <v>10</v>
      </c>
      <c r="B17" s="1410" t="s">
        <v>7038</v>
      </c>
      <c r="C17" s="1457"/>
      <c r="D17" s="1457"/>
      <c r="E17" s="1457">
        <f t="shared" si="1"/>
        <v>0</v>
      </c>
      <c r="F17" s="1457"/>
      <c r="G17" s="1457"/>
      <c r="H17" s="1457">
        <f t="shared" si="2"/>
        <v>0</v>
      </c>
      <c r="I17" s="1457"/>
      <c r="J17" s="1457"/>
      <c r="K17" s="1457">
        <f t="shared" si="3"/>
        <v>0</v>
      </c>
      <c r="L17" s="1457"/>
      <c r="M17" s="1457"/>
      <c r="N17" s="1457">
        <f t="shared" si="4"/>
        <v>0</v>
      </c>
      <c r="O17" s="1457"/>
      <c r="P17" s="1457"/>
      <c r="Q17" s="1457">
        <f t="shared" si="5"/>
        <v>0</v>
      </c>
      <c r="R17" s="1457">
        <v>0</v>
      </c>
      <c r="S17" s="1457">
        <v>0</v>
      </c>
      <c r="T17" s="1457">
        <f t="shared" si="6"/>
        <v>0</v>
      </c>
      <c r="U17" s="1457"/>
      <c r="V17" s="1457"/>
      <c r="W17" s="1457">
        <f t="shared" si="7"/>
        <v>0</v>
      </c>
      <c r="X17" s="1457"/>
      <c r="Y17" s="1457"/>
      <c r="Z17" s="1457">
        <f>X17+Y17</f>
        <v>0</v>
      </c>
      <c r="AA17" s="1457">
        <f>E17+K17-N17+Q17+W17-Z17</f>
        <v>0</v>
      </c>
      <c r="AB17" s="1458"/>
      <c r="AC17" s="1458"/>
      <c r="AD17" s="1458"/>
      <c r="AE17" s="1458"/>
      <c r="AF17" s="1458"/>
      <c r="AG17" s="1458"/>
      <c r="AH17" s="1458"/>
      <c r="AI17" s="1458"/>
      <c r="AJ17" s="1458"/>
      <c r="AK17" s="1458"/>
      <c r="AL17" s="1458"/>
      <c r="AM17" s="1458"/>
      <c r="AN17" s="1458"/>
      <c r="AO17" s="1458"/>
      <c r="AP17" s="1458"/>
      <c r="AQ17" s="1458"/>
      <c r="AR17" s="1458"/>
      <c r="AS17" s="1458"/>
      <c r="AT17" s="1458"/>
      <c r="AU17" s="1458"/>
      <c r="AV17" s="1458"/>
      <c r="AW17" s="1458"/>
      <c r="AX17" s="1458"/>
      <c r="AY17" s="1458"/>
      <c r="AZ17" s="1458"/>
    </row>
    <row r="18" spans="1:52" ht="22.9" customHeight="1">
      <c r="A18" s="1456">
        <v>11</v>
      </c>
      <c r="B18" s="1410" t="s">
        <v>7039</v>
      </c>
      <c r="C18" s="1457"/>
      <c r="D18" s="1457"/>
      <c r="E18" s="1457">
        <f t="shared" si="1"/>
        <v>0</v>
      </c>
      <c r="F18" s="1457"/>
      <c r="G18" s="1457"/>
      <c r="H18" s="1457">
        <f t="shared" si="2"/>
        <v>0</v>
      </c>
      <c r="I18" s="1457"/>
      <c r="J18" s="1457"/>
      <c r="K18" s="1457">
        <f t="shared" si="3"/>
        <v>0</v>
      </c>
      <c r="L18" s="1457"/>
      <c r="M18" s="1457"/>
      <c r="N18" s="1457">
        <f t="shared" si="4"/>
        <v>0</v>
      </c>
      <c r="O18" s="1457"/>
      <c r="P18" s="1457"/>
      <c r="Q18" s="1457">
        <f t="shared" si="5"/>
        <v>0</v>
      </c>
      <c r="R18" s="1457">
        <v>0</v>
      </c>
      <c r="S18" s="1457">
        <v>0</v>
      </c>
      <c r="T18" s="1457">
        <f t="shared" si="6"/>
        <v>0</v>
      </c>
      <c r="U18" s="1457"/>
      <c r="V18" s="1457"/>
      <c r="W18" s="1457">
        <f t="shared" si="7"/>
        <v>0</v>
      </c>
      <c r="X18" s="1457"/>
      <c r="Y18" s="1457"/>
      <c r="Z18" s="1457">
        <f>X18+Y18</f>
        <v>0</v>
      </c>
      <c r="AA18" s="1457">
        <f>E18+K18-N18+Q18+W18-Z18</f>
        <v>0</v>
      </c>
      <c r="AB18" s="1458"/>
      <c r="AC18" s="1458"/>
      <c r="AD18" s="1458"/>
      <c r="AE18" s="1458"/>
      <c r="AF18" s="1458"/>
      <c r="AG18" s="1458"/>
      <c r="AH18" s="1458"/>
      <c r="AI18" s="1458"/>
      <c r="AJ18" s="1458"/>
      <c r="AK18" s="1458"/>
      <c r="AL18" s="1458"/>
      <c r="AM18" s="1458"/>
      <c r="AN18" s="1458"/>
      <c r="AO18" s="1458"/>
      <c r="AP18" s="1458"/>
      <c r="AQ18" s="1458"/>
      <c r="AR18" s="1458"/>
      <c r="AS18" s="1458"/>
      <c r="AT18" s="1458"/>
      <c r="AU18" s="1458"/>
      <c r="AV18" s="1458"/>
      <c r="AW18" s="1458"/>
      <c r="AX18" s="1458"/>
      <c r="AY18" s="1458"/>
      <c r="AZ18" s="1458"/>
    </row>
    <row r="19" spans="1:52" ht="22.9" customHeight="1">
      <c r="A19" s="1456">
        <v>12</v>
      </c>
      <c r="B19" s="1410" t="s">
        <v>7040</v>
      </c>
      <c r="C19" s="1457"/>
      <c r="D19" s="1457"/>
      <c r="E19" s="1457">
        <f t="shared" si="1"/>
        <v>0</v>
      </c>
      <c r="F19" s="1457"/>
      <c r="G19" s="1457"/>
      <c r="H19" s="1457">
        <f t="shared" si="2"/>
        <v>0</v>
      </c>
      <c r="I19" s="1457"/>
      <c r="J19" s="1457"/>
      <c r="K19" s="1457">
        <f t="shared" si="3"/>
        <v>0</v>
      </c>
      <c r="L19" s="1457"/>
      <c r="M19" s="1457"/>
      <c r="N19" s="1457">
        <f t="shared" si="4"/>
        <v>0</v>
      </c>
      <c r="O19" s="1457"/>
      <c r="P19" s="1457"/>
      <c r="Q19" s="1457">
        <f t="shared" si="5"/>
        <v>0</v>
      </c>
      <c r="R19" s="1457">
        <v>0</v>
      </c>
      <c r="S19" s="1457">
        <v>0</v>
      </c>
      <c r="T19" s="1457">
        <f t="shared" si="6"/>
        <v>0</v>
      </c>
      <c r="U19" s="1457"/>
      <c r="V19" s="1457"/>
      <c r="W19" s="1457">
        <f t="shared" si="7"/>
        <v>0</v>
      </c>
      <c r="X19" s="1457"/>
      <c r="Y19" s="1457"/>
      <c r="Z19" s="1457">
        <f>X19+Y19</f>
        <v>0</v>
      </c>
      <c r="AA19" s="1457">
        <f>E19+K19-N19+Q19+W19-Z19</f>
        <v>0</v>
      </c>
      <c r="AB19" s="1458"/>
      <c r="AC19" s="1458"/>
      <c r="AD19" s="1458"/>
      <c r="AE19" s="1458"/>
      <c r="AF19" s="1458"/>
      <c r="AG19" s="1458"/>
      <c r="AH19" s="1458"/>
      <c r="AI19" s="1458"/>
      <c r="AJ19" s="1458"/>
      <c r="AK19" s="1458"/>
      <c r="AL19" s="1458"/>
      <c r="AM19" s="1458"/>
      <c r="AN19" s="1458"/>
      <c r="AO19" s="1458"/>
      <c r="AP19" s="1458"/>
      <c r="AQ19" s="1458"/>
      <c r="AR19" s="1458"/>
      <c r="AS19" s="1458"/>
      <c r="AT19" s="1458"/>
      <c r="AU19" s="1458"/>
      <c r="AV19" s="1458"/>
      <c r="AW19" s="1458"/>
      <c r="AX19" s="1458"/>
      <c r="AY19" s="1458"/>
      <c r="AZ19" s="1458"/>
    </row>
    <row r="20" spans="1:52" ht="22.9" customHeight="1">
      <c r="A20" s="1456">
        <v>13</v>
      </c>
      <c r="B20" s="1410" t="s">
        <v>7041</v>
      </c>
      <c r="C20" s="1457"/>
      <c r="D20" s="1457"/>
      <c r="E20" s="1457">
        <f t="shared" si="1"/>
        <v>0</v>
      </c>
      <c r="F20" s="1457">
        <v>0</v>
      </c>
      <c r="G20" s="1457"/>
      <c r="H20" s="1457">
        <f t="shared" si="2"/>
        <v>0</v>
      </c>
      <c r="I20" s="1457"/>
      <c r="J20" s="1457"/>
      <c r="K20" s="1457">
        <f t="shared" si="3"/>
        <v>0</v>
      </c>
      <c r="L20" s="1457"/>
      <c r="M20" s="1457"/>
      <c r="N20" s="1457">
        <f t="shared" si="4"/>
        <v>0</v>
      </c>
      <c r="O20" s="1457"/>
      <c r="P20" s="1457"/>
      <c r="Q20" s="1457">
        <f t="shared" si="5"/>
        <v>0</v>
      </c>
      <c r="R20" s="1457">
        <v>0</v>
      </c>
      <c r="S20" s="1457">
        <v>0</v>
      </c>
      <c r="T20" s="1457">
        <f t="shared" si="6"/>
        <v>0</v>
      </c>
      <c r="U20" s="1457"/>
      <c r="V20" s="1457"/>
      <c r="W20" s="1457">
        <f t="shared" si="7"/>
        <v>0</v>
      </c>
      <c r="X20" s="1457"/>
      <c r="Y20" s="1457"/>
      <c r="Z20" s="1457">
        <f>X20+Y20</f>
        <v>0</v>
      </c>
      <c r="AA20" s="1457">
        <f>E20+K20-N20+Q20+W20-Z20</f>
        <v>0</v>
      </c>
      <c r="AB20" s="1458"/>
      <c r="AC20" s="1458"/>
      <c r="AD20" s="1458"/>
      <c r="AE20" s="1458"/>
      <c r="AF20" s="1458"/>
      <c r="AG20" s="1458"/>
      <c r="AH20" s="1458"/>
      <c r="AI20" s="1458"/>
      <c r="AJ20" s="1458"/>
      <c r="AK20" s="1458"/>
      <c r="AL20" s="1458"/>
      <c r="AM20" s="1458"/>
      <c r="AN20" s="1458"/>
      <c r="AO20" s="1458"/>
      <c r="AP20" s="1458"/>
      <c r="AQ20" s="1458"/>
      <c r="AR20" s="1458"/>
      <c r="AS20" s="1458"/>
      <c r="AT20" s="1458"/>
      <c r="AU20" s="1458"/>
      <c r="AV20" s="1458"/>
      <c r="AW20" s="1458"/>
      <c r="AX20" s="1458"/>
      <c r="AY20" s="1458"/>
      <c r="AZ20" s="1458"/>
    </row>
    <row r="21" spans="1:52" ht="22.9" customHeight="1">
      <c r="A21" s="1456">
        <v>14</v>
      </c>
      <c r="B21" s="1410" t="s">
        <v>7042</v>
      </c>
      <c r="C21" s="1457"/>
      <c r="D21" s="1457"/>
      <c r="E21" s="1457">
        <f t="shared" si="1"/>
        <v>0</v>
      </c>
      <c r="F21" s="1457">
        <v>0</v>
      </c>
      <c r="G21" s="1457"/>
      <c r="H21" s="1457">
        <f t="shared" si="2"/>
        <v>0</v>
      </c>
      <c r="I21" s="1457"/>
      <c r="J21" s="1457"/>
      <c r="K21" s="1457">
        <f t="shared" si="3"/>
        <v>0</v>
      </c>
      <c r="L21" s="1457"/>
      <c r="M21" s="1457"/>
      <c r="N21" s="1457">
        <f t="shared" si="4"/>
        <v>0</v>
      </c>
      <c r="O21" s="1457"/>
      <c r="P21" s="1457"/>
      <c r="Q21" s="1457">
        <f t="shared" si="5"/>
        <v>0</v>
      </c>
      <c r="R21" s="1457">
        <v>0</v>
      </c>
      <c r="S21" s="1457">
        <v>0</v>
      </c>
      <c r="T21" s="1457">
        <f t="shared" si="6"/>
        <v>0</v>
      </c>
      <c r="U21" s="1457"/>
      <c r="V21" s="1457"/>
      <c r="W21" s="1457">
        <f t="shared" si="7"/>
        <v>0</v>
      </c>
      <c r="X21" s="1457"/>
      <c r="Y21" s="1457"/>
      <c r="Z21" s="1457">
        <f>X21+Y21</f>
        <v>0</v>
      </c>
      <c r="AA21" s="1457">
        <f>E21+K21-N21+Q21+W21-Z21</f>
        <v>0</v>
      </c>
      <c r="AB21" s="1458"/>
      <c r="AC21" s="1458"/>
      <c r="AD21" s="1458"/>
      <c r="AE21" s="1458"/>
      <c r="AF21" s="1458"/>
      <c r="AG21" s="1458"/>
      <c r="AH21" s="1458"/>
      <c r="AI21" s="1458"/>
      <c r="AJ21" s="1458"/>
      <c r="AK21" s="1458"/>
      <c r="AL21" s="1458"/>
      <c r="AM21" s="1458"/>
      <c r="AN21" s="1458"/>
      <c r="AO21" s="1458"/>
      <c r="AP21" s="1458"/>
      <c r="AQ21" s="1458"/>
      <c r="AR21" s="1458"/>
      <c r="AS21" s="1458"/>
      <c r="AT21" s="1458"/>
      <c r="AU21" s="1458"/>
      <c r="AV21" s="1458"/>
      <c r="AW21" s="1458"/>
      <c r="AX21" s="1458"/>
      <c r="AY21" s="1458"/>
      <c r="AZ21" s="1458"/>
    </row>
    <row r="22" spans="1:52" ht="22.9" customHeight="1">
      <c r="A22" s="1456">
        <v>15</v>
      </c>
      <c r="B22" s="1417" t="s">
        <v>392</v>
      </c>
      <c r="C22" s="1457">
        <f t="shared" ref="C22:J22" si="11">C8+C16</f>
        <v>0</v>
      </c>
      <c r="D22" s="1457">
        <f t="shared" si="11"/>
        <v>0</v>
      </c>
      <c r="E22" s="1457">
        <f t="shared" si="11"/>
        <v>0</v>
      </c>
      <c r="F22" s="1457">
        <f>F8+F16</f>
        <v>0</v>
      </c>
      <c r="G22" s="1457">
        <f>G8+G16</f>
        <v>0</v>
      </c>
      <c r="H22" s="1457">
        <f t="shared" si="11"/>
        <v>0</v>
      </c>
      <c r="I22" s="1457">
        <f t="shared" si="11"/>
        <v>0</v>
      </c>
      <c r="J22" s="1457">
        <f t="shared" si="11"/>
        <v>0</v>
      </c>
      <c r="K22" s="1457">
        <f t="shared" si="3"/>
        <v>0</v>
      </c>
      <c r="L22" s="1457">
        <f t="shared" ref="L22:AA22" si="12">L8+L16</f>
        <v>0</v>
      </c>
      <c r="M22" s="1457">
        <f t="shared" si="12"/>
        <v>0</v>
      </c>
      <c r="N22" s="1457">
        <f t="shared" si="12"/>
        <v>0</v>
      </c>
      <c r="O22" s="1457">
        <f t="shared" si="12"/>
        <v>0</v>
      </c>
      <c r="P22" s="1457">
        <f t="shared" si="12"/>
        <v>0</v>
      </c>
      <c r="Q22" s="1457">
        <f t="shared" si="12"/>
        <v>0</v>
      </c>
      <c r="R22" s="1457">
        <f t="shared" si="12"/>
        <v>0</v>
      </c>
      <c r="S22" s="1457">
        <f t="shared" si="12"/>
        <v>0</v>
      </c>
      <c r="T22" s="1457">
        <f t="shared" si="12"/>
        <v>0</v>
      </c>
      <c r="U22" s="1457">
        <f t="shared" si="12"/>
        <v>0</v>
      </c>
      <c r="V22" s="1457">
        <f t="shared" si="12"/>
        <v>0</v>
      </c>
      <c r="W22" s="1457">
        <f t="shared" si="12"/>
        <v>0</v>
      </c>
      <c r="X22" s="1457">
        <f t="shared" si="12"/>
        <v>0</v>
      </c>
      <c r="Y22" s="1457">
        <f t="shared" si="12"/>
        <v>0</v>
      </c>
      <c r="Z22" s="1457">
        <f t="shared" si="12"/>
        <v>0</v>
      </c>
      <c r="AA22" s="1457">
        <f t="shared" si="12"/>
        <v>0</v>
      </c>
      <c r="AB22" s="1458"/>
      <c r="AC22" s="1458"/>
      <c r="AD22" s="1458"/>
      <c r="AE22" s="1458"/>
      <c r="AF22" s="1458"/>
      <c r="AG22" s="1458"/>
      <c r="AH22" s="1458"/>
      <c r="AI22" s="1458"/>
      <c r="AJ22" s="1458"/>
      <c r="AK22" s="1458"/>
      <c r="AL22" s="1458"/>
      <c r="AM22" s="1458"/>
      <c r="AN22" s="1458"/>
      <c r="AO22" s="1458"/>
      <c r="AP22" s="1458"/>
      <c r="AQ22" s="1458"/>
      <c r="AR22" s="1458"/>
      <c r="AS22" s="1458"/>
      <c r="AT22" s="1458"/>
      <c r="AU22" s="1458"/>
      <c r="AV22" s="1458"/>
      <c r="AW22" s="1458"/>
      <c r="AX22" s="1458"/>
      <c r="AY22" s="1458"/>
      <c r="AZ22" s="1458"/>
    </row>
    <row r="23" spans="1:52">
      <c r="A23" s="1419" t="s">
        <v>394</v>
      </c>
      <c r="B23" s="1459"/>
      <c r="C23" s="1459"/>
      <c r="D23" s="1459"/>
      <c r="E23" s="1459"/>
      <c r="F23" s="1459"/>
      <c r="G23" s="1459"/>
      <c r="H23" s="1459"/>
      <c r="I23" s="1459"/>
      <c r="J23" s="1459"/>
      <c r="K23" s="1459"/>
      <c r="L23" s="1459"/>
      <c r="M23" s="1459"/>
      <c r="N23" s="1419"/>
      <c r="O23" s="1419"/>
      <c r="P23" s="1419"/>
      <c r="Q23" s="1419"/>
      <c r="R23" s="1419"/>
      <c r="S23" s="1460"/>
      <c r="T23" s="1419"/>
      <c r="U23" s="1419"/>
      <c r="V23" s="1419"/>
    </row>
    <row r="24" spans="1:52">
      <c r="A24" s="1461">
        <v>1</v>
      </c>
      <c r="B24" s="3000" t="s">
        <v>585</v>
      </c>
      <c r="C24" s="3000"/>
      <c r="D24" s="3000"/>
      <c r="E24" s="3000"/>
      <c r="F24" s="3000"/>
      <c r="G24" s="3000"/>
      <c r="H24" s="3000"/>
      <c r="I24" s="3000"/>
      <c r="J24" s="3000"/>
      <c r="K24" s="3000"/>
      <c r="L24" s="3000"/>
      <c r="M24" s="3000"/>
      <c r="N24" s="3000"/>
      <c r="O24" s="3000"/>
      <c r="P24" s="3000"/>
      <c r="Q24" s="3000"/>
      <c r="R24" s="3000"/>
      <c r="S24" s="3000"/>
      <c r="T24" s="3000"/>
      <c r="U24" s="3000"/>
      <c r="V24" s="3000"/>
      <c r="W24" s="3000"/>
    </row>
    <row r="25" spans="1:52">
      <c r="A25" s="1462">
        <v>2</v>
      </c>
      <c r="B25" s="65" t="s">
        <v>148</v>
      </c>
    </row>
    <row r="26" spans="1:52">
      <c r="A26" s="1462">
        <v>3</v>
      </c>
      <c r="B26" s="65" t="s">
        <v>309</v>
      </c>
    </row>
    <row r="27" spans="1:52">
      <c r="A27" s="1463">
        <v>4</v>
      </c>
      <c r="B27" s="1425" t="s">
        <v>1104</v>
      </c>
    </row>
    <row r="28" spans="1:52">
      <c r="A28" s="1462">
        <v>5</v>
      </c>
      <c r="B28" s="69" t="s">
        <v>1095</v>
      </c>
    </row>
  </sheetData>
  <mergeCells count="29">
    <mergeCell ref="AA3:AA4"/>
    <mergeCell ref="C5:E5"/>
    <mergeCell ref="F5:H5"/>
    <mergeCell ref="C4:H4"/>
    <mergeCell ref="O5:Q5"/>
    <mergeCell ref="O4:T4"/>
    <mergeCell ref="M5:M6"/>
    <mergeCell ref="N5:N6"/>
    <mergeCell ref="R5:T5"/>
    <mergeCell ref="AA5:AA7"/>
    <mergeCell ref="O3:Z3"/>
    <mergeCell ref="B24:W24"/>
    <mergeCell ref="X4:Z4"/>
    <mergeCell ref="Y5:Y6"/>
    <mergeCell ref="Z5:Z6"/>
    <mergeCell ref="K5:K6"/>
    <mergeCell ref="L5:L6"/>
    <mergeCell ref="U5:U6"/>
    <mergeCell ref="V5:V6"/>
    <mergeCell ref="W5:W6"/>
    <mergeCell ref="X5:X6"/>
    <mergeCell ref="U4:W4"/>
    <mergeCell ref="A3:A7"/>
    <mergeCell ref="B3:B7"/>
    <mergeCell ref="I5:I6"/>
    <mergeCell ref="J5:J6"/>
    <mergeCell ref="C3:N3"/>
    <mergeCell ref="I4:K4"/>
    <mergeCell ref="L4:N4"/>
  </mergeCells>
  <phoneticPr fontId="30" type="noConversion"/>
  <printOptions horizontalCentered="1" gridLinesSet="0"/>
  <pageMargins left="0.15748031496062992" right="0.15748031496062992" top="0.39370078740157483" bottom="0.39370078740157483" header="0" footer="0"/>
  <pageSetup paperSize="9" scale="46" orientation="landscape"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pageSetUpPr fitToPage="1"/>
  </sheetPr>
  <dimension ref="A1:AF82"/>
  <sheetViews>
    <sheetView view="pageBreakPreview" zoomScale="115" zoomScaleNormal="85" zoomScaleSheetLayoutView="115" workbookViewId="0">
      <pane xSplit="2" ySplit="5" topLeftCell="S15"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8" defaultRowHeight="14.25"/>
  <cols>
    <col min="1" max="1" width="3.625" style="63" customWidth="1"/>
    <col min="2" max="2" width="24" style="63" customWidth="1"/>
    <col min="3" max="4" width="11.125" style="63" customWidth="1"/>
    <col min="5" max="5" width="7.375" style="63" customWidth="1"/>
    <col min="6" max="6" width="6.125" style="63" customWidth="1"/>
    <col min="7" max="7" width="7.25" style="63" customWidth="1"/>
    <col min="8" max="8" width="10" style="63" customWidth="1"/>
    <col min="9" max="9" width="10.875" style="63" customWidth="1"/>
    <col min="10" max="10" width="8.625" style="63" customWidth="1"/>
    <col min="11" max="11" width="11.125" style="1426" customWidth="1"/>
    <col min="12" max="12" width="10.5" style="1426" customWidth="1"/>
    <col min="13" max="13" width="13.5" style="1426" customWidth="1"/>
    <col min="14" max="14" width="13.125" style="1426" customWidth="1"/>
    <col min="15" max="15" width="8.75" style="1426" customWidth="1"/>
    <col min="16" max="16" width="9.75" style="1426" customWidth="1"/>
    <col min="17" max="17" width="10.375" style="1426" customWidth="1"/>
    <col min="18" max="19" width="10" style="1426" customWidth="1"/>
    <col min="20" max="20" width="9.875" style="1426" customWidth="1"/>
    <col min="21" max="21" width="11.125" style="1426" customWidth="1"/>
    <col min="22" max="22" width="10.375" style="1426" customWidth="1"/>
    <col min="23" max="24" width="8.875" style="1426" customWidth="1"/>
    <col min="25" max="25" width="13.125" style="1426" customWidth="1"/>
    <col min="26" max="26" width="12.875" style="1426" customWidth="1"/>
    <col min="27" max="27" width="10.375" style="1426" customWidth="1"/>
    <col min="28" max="28" width="10.625" style="1426" customWidth="1"/>
    <col min="29" max="31" width="9.875" style="1426" customWidth="1"/>
    <col min="32" max="32" width="9.75" style="1426" customWidth="1"/>
    <col min="33" max="16384" width="8" style="63"/>
  </cols>
  <sheetData>
    <row r="1" spans="1:32">
      <c r="A1" s="215" t="str">
        <f>表03!A1</f>
        <v xml:space="preserve"> 保險股份有限公司    年度(月)報表</v>
      </c>
      <c r="K1" s="63"/>
      <c r="L1" s="63"/>
      <c r="M1" s="63"/>
      <c r="N1" s="63"/>
      <c r="O1" s="63"/>
      <c r="P1" s="63"/>
      <c r="Q1" s="63"/>
      <c r="R1" s="63"/>
      <c r="S1" s="63"/>
      <c r="T1" s="63"/>
      <c r="U1" s="63"/>
      <c r="V1" s="63"/>
      <c r="W1" s="63"/>
      <c r="X1" s="63"/>
      <c r="Y1" s="63"/>
      <c r="Z1" s="63"/>
      <c r="AA1" s="63"/>
      <c r="AB1" s="63"/>
      <c r="AC1" s="63"/>
      <c r="AD1" s="63"/>
      <c r="AE1" s="63"/>
      <c r="AF1" s="63"/>
    </row>
    <row r="2" spans="1:32">
      <c r="A2" s="63" t="s">
        <v>648</v>
      </c>
      <c r="AF2" s="389" t="s">
        <v>649</v>
      </c>
    </row>
    <row r="3" spans="1:32" ht="16.5" customHeight="1">
      <c r="A3" s="2973" t="s">
        <v>647</v>
      </c>
      <c r="B3" s="2973" t="s">
        <v>86</v>
      </c>
      <c r="C3" s="2953" t="s">
        <v>650</v>
      </c>
      <c r="D3" s="2956"/>
      <c r="E3" s="2956"/>
      <c r="F3" s="2956"/>
      <c r="G3" s="2956"/>
      <c r="H3" s="2956"/>
      <c r="I3" s="2956"/>
      <c r="J3" s="2956"/>
      <c r="K3" s="2956"/>
      <c r="L3" s="2956"/>
      <c r="M3" s="2956"/>
      <c r="N3" s="2956"/>
      <c r="O3" s="2956"/>
      <c r="P3" s="2956"/>
      <c r="Q3" s="2956"/>
      <c r="R3" s="2956"/>
      <c r="S3" s="2956"/>
      <c r="T3" s="3016" t="s">
        <v>651</v>
      </c>
      <c r="U3" s="3016"/>
      <c r="V3" s="3016"/>
      <c r="W3" s="3016"/>
      <c r="X3" s="3016"/>
      <c r="Y3" s="3016"/>
      <c r="Z3" s="3016"/>
      <c r="AA3" s="3016"/>
      <c r="AB3" s="3016"/>
      <c r="AC3" s="2956" t="s">
        <v>652</v>
      </c>
      <c r="AD3" s="2956"/>
      <c r="AE3" s="2956"/>
      <c r="AF3" s="2957"/>
    </row>
    <row r="4" spans="1:32" ht="71.25">
      <c r="A4" s="3012"/>
      <c r="B4" s="3014"/>
      <c r="C4" s="1393" t="s">
        <v>653</v>
      </c>
      <c r="D4" s="1394" t="s">
        <v>1021</v>
      </c>
      <c r="E4" s="1393" t="s">
        <v>654</v>
      </c>
      <c r="F4" s="1394" t="s">
        <v>655</v>
      </c>
      <c r="G4" s="1393" t="s">
        <v>656</v>
      </c>
      <c r="H4" s="1395" t="s">
        <v>1036</v>
      </c>
      <c r="I4" s="1396" t="s">
        <v>1037</v>
      </c>
      <c r="J4" s="1397" t="s">
        <v>934</v>
      </c>
      <c r="K4" s="1395" t="s">
        <v>1038</v>
      </c>
      <c r="L4" s="1396" t="s">
        <v>1039</v>
      </c>
      <c r="M4" s="1395" t="s">
        <v>1040</v>
      </c>
      <c r="N4" s="1396" t="s">
        <v>1041</v>
      </c>
      <c r="O4" s="1398" t="s">
        <v>935</v>
      </c>
      <c r="P4" s="1396" t="s">
        <v>1042</v>
      </c>
      <c r="Q4" s="1396" t="s">
        <v>1043</v>
      </c>
      <c r="R4" s="1396" t="s">
        <v>1044</v>
      </c>
      <c r="S4" s="1399" t="s">
        <v>1045</v>
      </c>
      <c r="T4" s="1400" t="s">
        <v>1046</v>
      </c>
      <c r="U4" s="1400" t="s">
        <v>1047</v>
      </c>
      <c r="V4" s="1401" t="s">
        <v>936</v>
      </c>
      <c r="W4" s="1393" t="s">
        <v>2662</v>
      </c>
      <c r="X4" s="1393" t="s">
        <v>937</v>
      </c>
      <c r="Y4" s="1402" t="s">
        <v>1048</v>
      </c>
      <c r="Z4" s="1402" t="s">
        <v>1049</v>
      </c>
      <c r="AA4" s="1403" t="s">
        <v>1050</v>
      </c>
      <c r="AB4" s="1403" t="s">
        <v>1045</v>
      </c>
      <c r="AC4" s="1403" t="s">
        <v>1051</v>
      </c>
      <c r="AD4" s="1403" t="s">
        <v>1052</v>
      </c>
      <c r="AE4" s="1403" t="s">
        <v>1050</v>
      </c>
      <c r="AF4" s="1403" t="s">
        <v>1045</v>
      </c>
    </row>
    <row r="5" spans="1:32" s="1427" customFormat="1" ht="73.5" customHeight="1">
      <c r="A5" s="3013"/>
      <c r="B5" s="3015"/>
      <c r="C5" s="1404" t="s">
        <v>66</v>
      </c>
      <c r="D5" s="1404" t="s">
        <v>657</v>
      </c>
      <c r="E5" s="1404" t="s">
        <v>658</v>
      </c>
      <c r="F5" s="1405" t="s">
        <v>659</v>
      </c>
      <c r="G5" s="1404" t="s">
        <v>660</v>
      </c>
      <c r="H5" s="1406" t="s">
        <v>938</v>
      </c>
      <c r="I5" s="1406" t="s">
        <v>1053</v>
      </c>
      <c r="J5" s="1404" t="s">
        <v>1054</v>
      </c>
      <c r="K5" s="1406" t="s">
        <v>939</v>
      </c>
      <c r="L5" s="1404" t="s">
        <v>1055</v>
      </c>
      <c r="M5" s="1406" t="s">
        <v>940</v>
      </c>
      <c r="N5" s="1404" t="s">
        <v>1056</v>
      </c>
      <c r="O5" s="1407" t="s">
        <v>1057</v>
      </c>
      <c r="P5" s="1404" t="s">
        <v>941</v>
      </c>
      <c r="Q5" s="1407" t="s">
        <v>1058</v>
      </c>
      <c r="R5" s="1404" t="s">
        <v>942</v>
      </c>
      <c r="S5" s="1405" t="s">
        <v>1059</v>
      </c>
      <c r="T5" s="1406" t="s">
        <v>943</v>
      </c>
      <c r="U5" s="1406" t="s">
        <v>1060</v>
      </c>
      <c r="V5" s="1406" t="s">
        <v>944</v>
      </c>
      <c r="W5" s="1404" t="s">
        <v>1061</v>
      </c>
      <c r="X5" s="1406" t="s">
        <v>1062</v>
      </c>
      <c r="Y5" s="1406" t="s">
        <v>945</v>
      </c>
      <c r="Z5" s="1404" t="s">
        <v>1063</v>
      </c>
      <c r="AA5" s="1408" t="s">
        <v>946</v>
      </c>
      <c r="AB5" s="1404" t="s">
        <v>1064</v>
      </c>
      <c r="AC5" s="1404" t="s">
        <v>947</v>
      </c>
      <c r="AD5" s="1404" t="s">
        <v>1065</v>
      </c>
      <c r="AE5" s="1404" t="s">
        <v>948</v>
      </c>
      <c r="AF5" s="1404" t="s">
        <v>1066</v>
      </c>
    </row>
    <row r="6" spans="1:32" ht="15" customHeight="1">
      <c r="A6" s="1428">
        <v>1</v>
      </c>
      <c r="B6" s="1429" t="s">
        <v>661</v>
      </c>
      <c r="C6" s="1411">
        <f>SUM(C7:C36)</f>
        <v>0</v>
      </c>
      <c r="D6" s="1411">
        <f>SUM(D7:D36)</f>
        <v>0</v>
      </c>
      <c r="E6" s="1414"/>
      <c r="F6" s="1414"/>
      <c r="G6" s="1414"/>
      <c r="H6" s="1411">
        <f t="shared" ref="H6:AE6" si="0">SUM(H7:H36)</f>
        <v>0</v>
      </c>
      <c r="I6" s="1411">
        <f t="shared" si="0"/>
        <v>0</v>
      </c>
      <c r="J6" s="1411">
        <f t="shared" si="0"/>
        <v>0</v>
      </c>
      <c r="K6" s="1411">
        <f t="shared" si="0"/>
        <v>0</v>
      </c>
      <c r="L6" s="1411">
        <f t="shared" si="0"/>
        <v>0</v>
      </c>
      <c r="M6" s="1411">
        <f t="shared" si="0"/>
        <v>0</v>
      </c>
      <c r="N6" s="1411">
        <f t="shared" si="0"/>
        <v>0</v>
      </c>
      <c r="O6" s="1411">
        <f t="shared" si="0"/>
        <v>0</v>
      </c>
      <c r="P6" s="1411">
        <f t="shared" si="0"/>
        <v>0</v>
      </c>
      <c r="Q6" s="1430">
        <f t="shared" si="0"/>
        <v>0</v>
      </c>
      <c r="R6" s="1430">
        <f t="shared" si="0"/>
        <v>0</v>
      </c>
      <c r="S6" s="1411">
        <f t="shared" si="0"/>
        <v>0</v>
      </c>
      <c r="T6" s="1411">
        <f t="shared" si="0"/>
        <v>0</v>
      </c>
      <c r="U6" s="1411">
        <f t="shared" si="0"/>
        <v>0</v>
      </c>
      <c r="V6" s="1411">
        <f t="shared" si="0"/>
        <v>0</v>
      </c>
      <c r="W6" s="1411">
        <f t="shared" si="0"/>
        <v>0</v>
      </c>
      <c r="X6" s="1411"/>
      <c r="Y6" s="1411">
        <f t="shared" si="0"/>
        <v>0</v>
      </c>
      <c r="Z6" s="1411">
        <f t="shared" si="0"/>
        <v>0</v>
      </c>
      <c r="AA6" s="1411">
        <f t="shared" si="0"/>
        <v>0</v>
      </c>
      <c r="AB6" s="1411">
        <f t="shared" si="0"/>
        <v>0</v>
      </c>
      <c r="AC6" s="1411">
        <f t="shared" si="0"/>
        <v>0</v>
      </c>
      <c r="AD6" s="1411">
        <f t="shared" si="0"/>
        <v>0</v>
      </c>
      <c r="AE6" s="1411">
        <f t="shared" si="0"/>
        <v>0</v>
      </c>
      <c r="AF6" s="1411">
        <f>AB6+S6</f>
        <v>0</v>
      </c>
    </row>
    <row r="7" spans="1:32">
      <c r="A7" s="1428">
        <f>A6+1</f>
        <v>2</v>
      </c>
      <c r="B7" s="1429" t="s">
        <v>662</v>
      </c>
      <c r="C7" s="1411"/>
      <c r="D7" s="1411"/>
      <c r="E7" s="1414"/>
      <c r="F7" s="1414"/>
      <c r="G7" s="1414">
        <f t="shared" ref="G7:G19" si="1">E7-F7</f>
        <v>0</v>
      </c>
      <c r="H7" s="1411"/>
      <c r="I7" s="1411"/>
      <c r="J7" s="1411"/>
      <c r="K7" s="1411"/>
      <c r="L7" s="1411"/>
      <c r="M7" s="1411"/>
      <c r="N7" s="1411"/>
      <c r="O7" s="1411">
        <f>ROUND(IF(G7&lt;0,-C7*G7*0.3,0)*0.8,0)</f>
        <v>0</v>
      </c>
      <c r="P7" s="1411">
        <f>-K7-M7</f>
        <v>0</v>
      </c>
      <c r="Q7" s="1411">
        <f>O7-L7-N7</f>
        <v>0</v>
      </c>
      <c r="R7" s="1411">
        <f>H7+P7</f>
        <v>0</v>
      </c>
      <c r="S7" s="1411">
        <f>I7+Q7</f>
        <v>0</v>
      </c>
      <c r="T7" s="1411"/>
      <c r="U7" s="1411"/>
      <c r="V7" s="1411"/>
      <c r="W7" s="1411"/>
      <c r="X7" s="1411"/>
      <c r="Y7" s="1411"/>
      <c r="Z7" s="1411"/>
      <c r="AA7" s="1411">
        <f>T7-Y7</f>
        <v>0</v>
      </c>
      <c r="AB7" s="1411">
        <f>U7+W7-Z7</f>
        <v>0</v>
      </c>
      <c r="AC7" s="1411">
        <f>P7-Y7</f>
        <v>0</v>
      </c>
      <c r="AD7" s="1411">
        <f>Q7+W7-Z7</f>
        <v>0</v>
      </c>
      <c r="AE7" s="1411">
        <f t="shared" ref="AE7:AE46" si="2">R7+AA7</f>
        <v>0</v>
      </c>
      <c r="AF7" s="1411">
        <f t="shared" ref="AF7:AF46" si="3">S7+AB7</f>
        <v>0</v>
      </c>
    </row>
    <row r="8" spans="1:32">
      <c r="A8" s="1428">
        <f t="shared" ref="A8:A46" si="4">A7+1</f>
        <v>3</v>
      </c>
      <c r="B8" s="1431" t="s">
        <v>663</v>
      </c>
      <c r="C8" s="1411"/>
      <c r="D8" s="1411"/>
      <c r="E8" s="1414"/>
      <c r="F8" s="1414"/>
      <c r="G8" s="1414">
        <f t="shared" si="1"/>
        <v>0</v>
      </c>
      <c r="H8" s="1411"/>
      <c r="I8" s="1411"/>
      <c r="J8" s="1411"/>
      <c r="K8" s="1411"/>
      <c r="L8" s="1411"/>
      <c r="M8" s="1411"/>
      <c r="N8" s="1411"/>
      <c r="O8" s="1411">
        <f t="shared" ref="O8:O45" si="5">ROUND(IF(G8&lt;0,-C8*G8*0.3,0)*0.8,0)</f>
        <v>0</v>
      </c>
      <c r="P8" s="1411">
        <f t="shared" ref="P8:P36" si="6">-K8-M8</f>
        <v>0</v>
      </c>
      <c r="Q8" s="1411">
        <f t="shared" ref="Q8:Q46" si="7">O8-L8-N8</f>
        <v>0</v>
      </c>
      <c r="R8" s="1411">
        <f t="shared" ref="R8:S46" si="8">H8+P8</f>
        <v>0</v>
      </c>
      <c r="S8" s="1411">
        <f t="shared" si="8"/>
        <v>0</v>
      </c>
      <c r="T8" s="1411"/>
      <c r="U8" s="1411"/>
      <c r="V8" s="1411"/>
      <c r="W8" s="1411"/>
      <c r="X8" s="1411"/>
      <c r="Y8" s="1411"/>
      <c r="Z8" s="1411"/>
      <c r="AA8" s="1411">
        <f t="shared" ref="AA8:AA46" si="9">T8-Y8</f>
        <v>0</v>
      </c>
      <c r="AB8" s="1411">
        <f t="shared" ref="AB8:AB46" si="10">U8+W8-Z8</f>
        <v>0</v>
      </c>
      <c r="AC8" s="1411">
        <f t="shared" ref="AC8:AC46" si="11">P8-Y8</f>
        <v>0</v>
      </c>
      <c r="AD8" s="1411">
        <f t="shared" ref="AD8:AD46" si="12">Q8+W8-Z8</f>
        <v>0</v>
      </c>
      <c r="AE8" s="1411">
        <f>R8+AA8</f>
        <v>0</v>
      </c>
      <c r="AF8" s="1411">
        <f>S8+AB8</f>
        <v>0</v>
      </c>
    </row>
    <row r="9" spans="1:32">
      <c r="A9" s="1428">
        <f t="shared" si="4"/>
        <v>4</v>
      </c>
      <c r="B9" s="1431" t="s">
        <v>664</v>
      </c>
      <c r="C9" s="1411"/>
      <c r="D9" s="1411"/>
      <c r="E9" s="1414"/>
      <c r="F9" s="1414"/>
      <c r="G9" s="1414">
        <f t="shared" si="1"/>
        <v>0</v>
      </c>
      <c r="H9" s="1411"/>
      <c r="I9" s="1411"/>
      <c r="J9" s="1411"/>
      <c r="K9" s="1411"/>
      <c r="L9" s="1411"/>
      <c r="M9" s="1411"/>
      <c r="N9" s="1411"/>
      <c r="O9" s="1411">
        <f t="shared" si="5"/>
        <v>0</v>
      </c>
      <c r="P9" s="1411">
        <f t="shared" si="6"/>
        <v>0</v>
      </c>
      <c r="Q9" s="1411">
        <f t="shared" si="7"/>
        <v>0</v>
      </c>
      <c r="R9" s="1411">
        <f t="shared" si="8"/>
        <v>0</v>
      </c>
      <c r="S9" s="1411">
        <f t="shared" si="8"/>
        <v>0</v>
      </c>
      <c r="T9" s="1411"/>
      <c r="U9" s="1411"/>
      <c r="V9" s="1411"/>
      <c r="W9" s="1411"/>
      <c r="X9" s="1411"/>
      <c r="Y9" s="1411"/>
      <c r="Z9" s="1411"/>
      <c r="AA9" s="1411">
        <f t="shared" si="9"/>
        <v>0</v>
      </c>
      <c r="AB9" s="1411">
        <f t="shared" si="10"/>
        <v>0</v>
      </c>
      <c r="AC9" s="1411">
        <f t="shared" si="11"/>
        <v>0</v>
      </c>
      <c r="AD9" s="1411">
        <f t="shared" si="12"/>
        <v>0</v>
      </c>
      <c r="AE9" s="1411">
        <f t="shared" si="2"/>
        <v>0</v>
      </c>
      <c r="AF9" s="1411">
        <f t="shared" si="3"/>
        <v>0</v>
      </c>
    </row>
    <row r="10" spans="1:32" ht="17.649999999999999" customHeight="1">
      <c r="A10" s="1428">
        <f t="shared" si="4"/>
        <v>5</v>
      </c>
      <c r="B10" s="1431" t="s">
        <v>665</v>
      </c>
      <c r="C10" s="1411"/>
      <c r="D10" s="1411"/>
      <c r="E10" s="1414"/>
      <c r="F10" s="1414"/>
      <c r="G10" s="1414">
        <f t="shared" si="1"/>
        <v>0</v>
      </c>
      <c r="H10" s="1411"/>
      <c r="I10" s="1411"/>
      <c r="J10" s="1411"/>
      <c r="K10" s="1411"/>
      <c r="L10" s="1411"/>
      <c r="M10" s="1411"/>
      <c r="N10" s="1411"/>
      <c r="O10" s="1411">
        <f t="shared" si="5"/>
        <v>0</v>
      </c>
      <c r="P10" s="1411">
        <f t="shared" si="6"/>
        <v>0</v>
      </c>
      <c r="Q10" s="1411">
        <f t="shared" si="7"/>
        <v>0</v>
      </c>
      <c r="R10" s="1411">
        <f t="shared" si="8"/>
        <v>0</v>
      </c>
      <c r="S10" s="1411">
        <f t="shared" si="8"/>
        <v>0</v>
      </c>
      <c r="T10" s="1411"/>
      <c r="U10" s="1411"/>
      <c r="V10" s="1411"/>
      <c r="W10" s="1411"/>
      <c r="X10" s="1411"/>
      <c r="Y10" s="1411"/>
      <c r="Z10" s="1411"/>
      <c r="AA10" s="1411">
        <f t="shared" si="9"/>
        <v>0</v>
      </c>
      <c r="AB10" s="1411">
        <f t="shared" si="10"/>
        <v>0</v>
      </c>
      <c r="AC10" s="1411">
        <f t="shared" si="11"/>
        <v>0</v>
      </c>
      <c r="AD10" s="1411">
        <f t="shared" si="12"/>
        <v>0</v>
      </c>
      <c r="AE10" s="1411">
        <f t="shared" si="2"/>
        <v>0</v>
      </c>
      <c r="AF10" s="1411">
        <f t="shared" si="3"/>
        <v>0</v>
      </c>
    </row>
    <row r="11" spans="1:32">
      <c r="A11" s="1428">
        <f t="shared" si="4"/>
        <v>6</v>
      </c>
      <c r="B11" s="1431" t="s">
        <v>666</v>
      </c>
      <c r="C11" s="1411"/>
      <c r="D11" s="1411"/>
      <c r="E11" s="1414"/>
      <c r="F11" s="1414"/>
      <c r="G11" s="1414">
        <f t="shared" si="1"/>
        <v>0</v>
      </c>
      <c r="H11" s="1411"/>
      <c r="I11" s="1411"/>
      <c r="J11" s="1411"/>
      <c r="K11" s="1411"/>
      <c r="L11" s="1411"/>
      <c r="M11" s="1411"/>
      <c r="N11" s="1411"/>
      <c r="O11" s="1411">
        <f t="shared" si="5"/>
        <v>0</v>
      </c>
      <c r="P11" s="1411">
        <f t="shared" si="6"/>
        <v>0</v>
      </c>
      <c r="Q11" s="1411">
        <f t="shared" si="7"/>
        <v>0</v>
      </c>
      <c r="R11" s="1411">
        <f t="shared" si="8"/>
        <v>0</v>
      </c>
      <c r="S11" s="1411">
        <f t="shared" si="8"/>
        <v>0</v>
      </c>
      <c r="T11" s="1411"/>
      <c r="U11" s="1411"/>
      <c r="V11" s="1411"/>
      <c r="W11" s="1411"/>
      <c r="X11" s="1411"/>
      <c r="Y11" s="1411"/>
      <c r="Z11" s="1411"/>
      <c r="AA11" s="1411">
        <f t="shared" si="9"/>
        <v>0</v>
      </c>
      <c r="AB11" s="1411">
        <f t="shared" si="10"/>
        <v>0</v>
      </c>
      <c r="AC11" s="1411">
        <f t="shared" si="11"/>
        <v>0</v>
      </c>
      <c r="AD11" s="1411">
        <f t="shared" si="12"/>
        <v>0</v>
      </c>
      <c r="AE11" s="1411">
        <f t="shared" si="2"/>
        <v>0</v>
      </c>
      <c r="AF11" s="1411">
        <f t="shared" si="3"/>
        <v>0</v>
      </c>
    </row>
    <row r="12" spans="1:32">
      <c r="A12" s="1428">
        <f t="shared" si="4"/>
        <v>7</v>
      </c>
      <c r="B12" s="1431" t="s">
        <v>667</v>
      </c>
      <c r="C12" s="1411"/>
      <c r="D12" s="1411"/>
      <c r="E12" s="1414"/>
      <c r="F12" s="1414"/>
      <c r="G12" s="1414">
        <f t="shared" si="1"/>
        <v>0</v>
      </c>
      <c r="H12" s="1411"/>
      <c r="I12" s="1411"/>
      <c r="J12" s="1411"/>
      <c r="K12" s="1411"/>
      <c r="L12" s="1411"/>
      <c r="M12" s="1411"/>
      <c r="N12" s="1411"/>
      <c r="O12" s="1411">
        <f t="shared" si="5"/>
        <v>0</v>
      </c>
      <c r="P12" s="1411">
        <f t="shared" si="6"/>
        <v>0</v>
      </c>
      <c r="Q12" s="1411">
        <f t="shared" si="7"/>
        <v>0</v>
      </c>
      <c r="R12" s="1411">
        <f t="shared" si="8"/>
        <v>0</v>
      </c>
      <c r="S12" s="1411">
        <f t="shared" si="8"/>
        <v>0</v>
      </c>
      <c r="T12" s="1411"/>
      <c r="U12" s="1411"/>
      <c r="V12" s="1411"/>
      <c r="W12" s="1411"/>
      <c r="X12" s="1411"/>
      <c r="Y12" s="1411"/>
      <c r="Z12" s="1411"/>
      <c r="AA12" s="1411">
        <f t="shared" si="9"/>
        <v>0</v>
      </c>
      <c r="AB12" s="1411">
        <f t="shared" si="10"/>
        <v>0</v>
      </c>
      <c r="AC12" s="1411">
        <f t="shared" si="11"/>
        <v>0</v>
      </c>
      <c r="AD12" s="1411">
        <f t="shared" si="12"/>
        <v>0</v>
      </c>
      <c r="AE12" s="1411">
        <f t="shared" si="2"/>
        <v>0</v>
      </c>
      <c r="AF12" s="1411">
        <f t="shared" si="3"/>
        <v>0</v>
      </c>
    </row>
    <row r="13" spans="1:32">
      <c r="A13" s="1428">
        <f t="shared" si="4"/>
        <v>8</v>
      </c>
      <c r="B13" s="1431" t="s">
        <v>668</v>
      </c>
      <c r="C13" s="1411"/>
      <c r="D13" s="1411"/>
      <c r="E13" s="1414"/>
      <c r="F13" s="1414"/>
      <c r="G13" s="1414">
        <f t="shared" si="1"/>
        <v>0</v>
      </c>
      <c r="H13" s="1411"/>
      <c r="I13" s="1411"/>
      <c r="J13" s="1411"/>
      <c r="K13" s="1411"/>
      <c r="L13" s="1411"/>
      <c r="M13" s="1411"/>
      <c r="N13" s="1411"/>
      <c r="O13" s="1411">
        <f t="shared" si="5"/>
        <v>0</v>
      </c>
      <c r="P13" s="1411">
        <f t="shared" si="6"/>
        <v>0</v>
      </c>
      <c r="Q13" s="1411">
        <f t="shared" si="7"/>
        <v>0</v>
      </c>
      <c r="R13" s="1411">
        <f t="shared" si="8"/>
        <v>0</v>
      </c>
      <c r="S13" s="1411">
        <f t="shared" si="8"/>
        <v>0</v>
      </c>
      <c r="T13" s="1411"/>
      <c r="U13" s="1411"/>
      <c r="V13" s="1411"/>
      <c r="W13" s="1411"/>
      <c r="X13" s="1411"/>
      <c r="Y13" s="1411"/>
      <c r="Z13" s="1411"/>
      <c r="AA13" s="1411">
        <f t="shared" si="9"/>
        <v>0</v>
      </c>
      <c r="AB13" s="1411">
        <f t="shared" si="10"/>
        <v>0</v>
      </c>
      <c r="AC13" s="1411">
        <f t="shared" si="11"/>
        <v>0</v>
      </c>
      <c r="AD13" s="1411">
        <f t="shared" si="12"/>
        <v>0</v>
      </c>
      <c r="AE13" s="1411">
        <f t="shared" si="2"/>
        <v>0</v>
      </c>
      <c r="AF13" s="1411">
        <f t="shared" si="3"/>
        <v>0</v>
      </c>
    </row>
    <row r="14" spans="1:32">
      <c r="A14" s="1428">
        <f t="shared" si="4"/>
        <v>9</v>
      </c>
      <c r="B14" s="1431" t="s">
        <v>669</v>
      </c>
      <c r="C14" s="1411"/>
      <c r="D14" s="1411"/>
      <c r="E14" s="1414"/>
      <c r="F14" s="1414"/>
      <c r="G14" s="1414">
        <f t="shared" si="1"/>
        <v>0</v>
      </c>
      <c r="H14" s="1411"/>
      <c r="I14" s="1411"/>
      <c r="J14" s="1411"/>
      <c r="K14" s="1411"/>
      <c r="L14" s="1411"/>
      <c r="M14" s="1411"/>
      <c r="N14" s="1411"/>
      <c r="O14" s="1411">
        <f t="shared" si="5"/>
        <v>0</v>
      </c>
      <c r="P14" s="1411">
        <f t="shared" si="6"/>
        <v>0</v>
      </c>
      <c r="Q14" s="1411">
        <f t="shared" si="7"/>
        <v>0</v>
      </c>
      <c r="R14" s="1411">
        <f t="shared" si="8"/>
        <v>0</v>
      </c>
      <c r="S14" s="1411">
        <f t="shared" si="8"/>
        <v>0</v>
      </c>
      <c r="T14" s="1411"/>
      <c r="U14" s="1411"/>
      <c r="V14" s="1411"/>
      <c r="W14" s="1411"/>
      <c r="X14" s="1411"/>
      <c r="Y14" s="1411"/>
      <c r="Z14" s="1411"/>
      <c r="AA14" s="1411">
        <f t="shared" si="9"/>
        <v>0</v>
      </c>
      <c r="AB14" s="1411">
        <f t="shared" si="10"/>
        <v>0</v>
      </c>
      <c r="AC14" s="1411">
        <f t="shared" si="11"/>
        <v>0</v>
      </c>
      <c r="AD14" s="1411">
        <f t="shared" si="12"/>
        <v>0</v>
      </c>
      <c r="AE14" s="1411">
        <f t="shared" si="2"/>
        <v>0</v>
      </c>
      <c r="AF14" s="1411">
        <f t="shared" si="3"/>
        <v>0</v>
      </c>
    </row>
    <row r="15" spans="1:32">
      <c r="A15" s="1428">
        <f t="shared" si="4"/>
        <v>10</v>
      </c>
      <c r="B15" s="1431" t="s">
        <v>670</v>
      </c>
      <c r="C15" s="1411"/>
      <c r="D15" s="1411"/>
      <c r="E15" s="1414"/>
      <c r="F15" s="1414"/>
      <c r="G15" s="1414">
        <f t="shared" si="1"/>
        <v>0</v>
      </c>
      <c r="H15" s="1411"/>
      <c r="I15" s="1411"/>
      <c r="J15" s="1411"/>
      <c r="K15" s="1411"/>
      <c r="L15" s="1411"/>
      <c r="M15" s="1411"/>
      <c r="N15" s="1411"/>
      <c r="O15" s="1411">
        <f t="shared" si="5"/>
        <v>0</v>
      </c>
      <c r="P15" s="1411">
        <f t="shared" si="6"/>
        <v>0</v>
      </c>
      <c r="Q15" s="1411">
        <f t="shared" si="7"/>
        <v>0</v>
      </c>
      <c r="R15" s="1411">
        <f t="shared" si="8"/>
        <v>0</v>
      </c>
      <c r="S15" s="1411">
        <f t="shared" si="8"/>
        <v>0</v>
      </c>
      <c r="T15" s="1411"/>
      <c r="U15" s="1411"/>
      <c r="V15" s="1411"/>
      <c r="W15" s="1411"/>
      <c r="X15" s="1411"/>
      <c r="Y15" s="1411"/>
      <c r="Z15" s="1411"/>
      <c r="AA15" s="1411">
        <f t="shared" si="9"/>
        <v>0</v>
      </c>
      <c r="AB15" s="1411">
        <f t="shared" si="10"/>
        <v>0</v>
      </c>
      <c r="AC15" s="1411">
        <f t="shared" si="11"/>
        <v>0</v>
      </c>
      <c r="AD15" s="1411">
        <f t="shared" si="12"/>
        <v>0</v>
      </c>
      <c r="AE15" s="1411">
        <f t="shared" si="2"/>
        <v>0</v>
      </c>
      <c r="AF15" s="1411">
        <f t="shared" si="3"/>
        <v>0</v>
      </c>
    </row>
    <row r="16" spans="1:32">
      <c r="A16" s="1428">
        <f t="shared" si="4"/>
        <v>11</v>
      </c>
      <c r="B16" s="1431" t="s">
        <v>671</v>
      </c>
      <c r="C16" s="1411"/>
      <c r="D16" s="1411"/>
      <c r="E16" s="1414"/>
      <c r="F16" s="1414"/>
      <c r="G16" s="1414">
        <f t="shared" si="1"/>
        <v>0</v>
      </c>
      <c r="H16" s="1411"/>
      <c r="I16" s="1411"/>
      <c r="J16" s="1411"/>
      <c r="K16" s="1411"/>
      <c r="L16" s="1411"/>
      <c r="M16" s="1411"/>
      <c r="N16" s="1411"/>
      <c r="O16" s="1411">
        <f t="shared" si="5"/>
        <v>0</v>
      </c>
      <c r="P16" s="1411">
        <f t="shared" si="6"/>
        <v>0</v>
      </c>
      <c r="Q16" s="1411">
        <f t="shared" si="7"/>
        <v>0</v>
      </c>
      <c r="R16" s="1411">
        <f t="shared" si="8"/>
        <v>0</v>
      </c>
      <c r="S16" s="1411">
        <f t="shared" si="8"/>
        <v>0</v>
      </c>
      <c r="T16" s="1411"/>
      <c r="U16" s="1411"/>
      <c r="V16" s="1411"/>
      <c r="W16" s="1411"/>
      <c r="X16" s="1411"/>
      <c r="Y16" s="1411"/>
      <c r="Z16" s="1411"/>
      <c r="AA16" s="1411">
        <f t="shared" si="9"/>
        <v>0</v>
      </c>
      <c r="AB16" s="1411">
        <f t="shared" si="10"/>
        <v>0</v>
      </c>
      <c r="AC16" s="1411">
        <f t="shared" si="11"/>
        <v>0</v>
      </c>
      <c r="AD16" s="1411">
        <f t="shared" si="12"/>
        <v>0</v>
      </c>
      <c r="AE16" s="1411">
        <f t="shared" si="2"/>
        <v>0</v>
      </c>
      <c r="AF16" s="1411">
        <f t="shared" si="3"/>
        <v>0</v>
      </c>
    </row>
    <row r="17" spans="1:32">
      <c r="A17" s="1428">
        <f t="shared" si="4"/>
        <v>12</v>
      </c>
      <c r="B17" s="1431" t="s">
        <v>672</v>
      </c>
      <c r="C17" s="1411"/>
      <c r="D17" s="1411"/>
      <c r="E17" s="1414"/>
      <c r="F17" s="1414"/>
      <c r="G17" s="1414">
        <f t="shared" si="1"/>
        <v>0</v>
      </c>
      <c r="H17" s="1411"/>
      <c r="I17" s="1411"/>
      <c r="J17" s="1411"/>
      <c r="K17" s="1411"/>
      <c r="L17" s="1411"/>
      <c r="M17" s="1411"/>
      <c r="N17" s="1411"/>
      <c r="O17" s="1411">
        <f t="shared" si="5"/>
        <v>0</v>
      </c>
      <c r="P17" s="1411">
        <f t="shared" si="6"/>
        <v>0</v>
      </c>
      <c r="Q17" s="1411">
        <f t="shared" si="7"/>
        <v>0</v>
      </c>
      <c r="R17" s="1411">
        <f t="shared" si="8"/>
        <v>0</v>
      </c>
      <c r="S17" s="1411">
        <f t="shared" si="8"/>
        <v>0</v>
      </c>
      <c r="T17" s="1411"/>
      <c r="U17" s="1411"/>
      <c r="V17" s="1411"/>
      <c r="W17" s="1411"/>
      <c r="X17" s="1411"/>
      <c r="Y17" s="1411"/>
      <c r="Z17" s="1411"/>
      <c r="AA17" s="1411">
        <f t="shared" si="9"/>
        <v>0</v>
      </c>
      <c r="AB17" s="1411">
        <f t="shared" si="10"/>
        <v>0</v>
      </c>
      <c r="AC17" s="1411">
        <f t="shared" si="11"/>
        <v>0</v>
      </c>
      <c r="AD17" s="1411">
        <f t="shared" si="12"/>
        <v>0</v>
      </c>
      <c r="AE17" s="1411">
        <f t="shared" si="2"/>
        <v>0</v>
      </c>
      <c r="AF17" s="1411">
        <f t="shared" si="3"/>
        <v>0</v>
      </c>
    </row>
    <row r="18" spans="1:32">
      <c r="A18" s="1428">
        <f t="shared" si="4"/>
        <v>13</v>
      </c>
      <c r="B18" s="1431" t="s">
        <v>673</v>
      </c>
      <c r="C18" s="1411"/>
      <c r="D18" s="1411"/>
      <c r="E18" s="1414"/>
      <c r="F18" s="1414"/>
      <c r="G18" s="1414">
        <f t="shared" si="1"/>
        <v>0</v>
      </c>
      <c r="H18" s="1411"/>
      <c r="I18" s="1411"/>
      <c r="J18" s="1411"/>
      <c r="K18" s="1411"/>
      <c r="L18" s="1411"/>
      <c r="M18" s="1411"/>
      <c r="N18" s="1411"/>
      <c r="O18" s="1432">
        <f t="shared" si="5"/>
        <v>0</v>
      </c>
      <c r="P18" s="1411">
        <f t="shared" si="6"/>
        <v>0</v>
      </c>
      <c r="Q18" s="1411">
        <f t="shared" si="7"/>
        <v>0</v>
      </c>
      <c r="R18" s="1411">
        <f t="shared" si="8"/>
        <v>0</v>
      </c>
      <c r="S18" s="1411">
        <f t="shared" si="8"/>
        <v>0</v>
      </c>
      <c r="T18" s="1411"/>
      <c r="U18" s="1411"/>
      <c r="V18" s="1411"/>
      <c r="W18" s="1411"/>
      <c r="X18" s="1411"/>
      <c r="Y18" s="1411"/>
      <c r="Z18" s="1411"/>
      <c r="AA18" s="1411">
        <f t="shared" si="9"/>
        <v>0</v>
      </c>
      <c r="AB18" s="1411">
        <f t="shared" si="10"/>
        <v>0</v>
      </c>
      <c r="AC18" s="1411">
        <f t="shared" si="11"/>
        <v>0</v>
      </c>
      <c r="AD18" s="1411">
        <f t="shared" si="12"/>
        <v>0</v>
      </c>
      <c r="AE18" s="1411">
        <f t="shared" si="2"/>
        <v>0</v>
      </c>
      <c r="AF18" s="1411">
        <f t="shared" si="3"/>
        <v>0</v>
      </c>
    </row>
    <row r="19" spans="1:32">
      <c r="A19" s="1428">
        <f t="shared" si="4"/>
        <v>14</v>
      </c>
      <c r="B19" s="1431" t="s">
        <v>674</v>
      </c>
      <c r="C19" s="1411"/>
      <c r="D19" s="1411"/>
      <c r="E19" s="1414"/>
      <c r="F19" s="1414"/>
      <c r="G19" s="1414">
        <f t="shared" si="1"/>
        <v>0</v>
      </c>
      <c r="H19" s="1411"/>
      <c r="I19" s="1411"/>
      <c r="J19" s="1411"/>
      <c r="K19" s="1411"/>
      <c r="L19" s="1411"/>
      <c r="M19" s="1411"/>
      <c r="N19" s="1411"/>
      <c r="O19" s="1411">
        <f t="shared" si="5"/>
        <v>0</v>
      </c>
      <c r="P19" s="1411">
        <f t="shared" si="6"/>
        <v>0</v>
      </c>
      <c r="Q19" s="1411">
        <f t="shared" si="7"/>
        <v>0</v>
      </c>
      <c r="R19" s="1411">
        <f t="shared" si="8"/>
        <v>0</v>
      </c>
      <c r="S19" s="1411">
        <f t="shared" si="8"/>
        <v>0</v>
      </c>
      <c r="T19" s="1411"/>
      <c r="U19" s="1411"/>
      <c r="V19" s="1411"/>
      <c r="W19" s="1411"/>
      <c r="X19" s="1411"/>
      <c r="Y19" s="1411"/>
      <c r="Z19" s="1411"/>
      <c r="AA19" s="1411">
        <f t="shared" si="9"/>
        <v>0</v>
      </c>
      <c r="AB19" s="1411">
        <f t="shared" si="10"/>
        <v>0</v>
      </c>
      <c r="AC19" s="1411">
        <f t="shared" si="11"/>
        <v>0</v>
      </c>
      <c r="AD19" s="1411">
        <f t="shared" si="12"/>
        <v>0</v>
      </c>
      <c r="AE19" s="1411">
        <f t="shared" si="2"/>
        <v>0</v>
      </c>
      <c r="AF19" s="1411">
        <f t="shared" si="3"/>
        <v>0</v>
      </c>
    </row>
    <row r="20" spans="1:32">
      <c r="A20" s="1428">
        <f t="shared" si="4"/>
        <v>15</v>
      </c>
      <c r="B20" s="1431" t="s">
        <v>675</v>
      </c>
      <c r="C20" s="1411"/>
      <c r="D20" s="1411"/>
      <c r="E20" s="1433"/>
      <c r="F20" s="1433"/>
      <c r="G20" s="1433"/>
      <c r="H20" s="1434"/>
      <c r="I20" s="1434"/>
      <c r="J20" s="1434"/>
      <c r="K20" s="1434"/>
      <c r="L20" s="1434"/>
      <c r="M20" s="1434"/>
      <c r="N20" s="1434"/>
      <c r="O20" s="1434">
        <f t="shared" si="5"/>
        <v>0</v>
      </c>
      <c r="P20" s="1411">
        <f t="shared" si="6"/>
        <v>0</v>
      </c>
      <c r="Q20" s="1434"/>
      <c r="R20" s="1434"/>
      <c r="S20" s="1434"/>
      <c r="T20" s="1434"/>
      <c r="U20" s="1434"/>
      <c r="V20" s="1411"/>
      <c r="W20" s="1434"/>
      <c r="X20" s="1434"/>
      <c r="Y20" s="1434"/>
      <c r="Z20" s="1434"/>
      <c r="AA20" s="1434"/>
      <c r="AB20" s="1434"/>
      <c r="AC20" s="1411">
        <f t="shared" si="11"/>
        <v>0</v>
      </c>
      <c r="AD20" s="1434"/>
      <c r="AE20" s="1411">
        <f t="shared" si="2"/>
        <v>0</v>
      </c>
      <c r="AF20" s="1434"/>
    </row>
    <row r="21" spans="1:32">
      <c r="A21" s="1428">
        <f t="shared" si="4"/>
        <v>16</v>
      </c>
      <c r="B21" s="1431" t="s">
        <v>676</v>
      </c>
      <c r="C21" s="1411"/>
      <c r="D21" s="1411"/>
      <c r="E21" s="1435"/>
      <c r="F21" s="1435"/>
      <c r="G21" s="1435"/>
      <c r="H21" s="1434"/>
      <c r="I21" s="1434"/>
      <c r="J21" s="1434"/>
      <c r="K21" s="1434"/>
      <c r="L21" s="1434"/>
      <c r="M21" s="1434"/>
      <c r="N21" s="1434"/>
      <c r="O21" s="1434">
        <f t="shared" si="5"/>
        <v>0</v>
      </c>
      <c r="P21" s="1411">
        <f t="shared" si="6"/>
        <v>0</v>
      </c>
      <c r="Q21" s="1434"/>
      <c r="R21" s="1434"/>
      <c r="S21" s="1434"/>
      <c r="T21" s="1434"/>
      <c r="U21" s="1434"/>
      <c r="V21" s="1411"/>
      <c r="W21" s="1434"/>
      <c r="X21" s="1434"/>
      <c r="Y21" s="1434"/>
      <c r="Z21" s="1434"/>
      <c r="AA21" s="1434"/>
      <c r="AB21" s="1434"/>
      <c r="AC21" s="1411">
        <f t="shared" si="11"/>
        <v>0</v>
      </c>
      <c r="AD21" s="1434"/>
      <c r="AE21" s="1411">
        <f t="shared" si="2"/>
        <v>0</v>
      </c>
      <c r="AF21" s="1434"/>
    </row>
    <row r="22" spans="1:32">
      <c r="A22" s="1428">
        <f t="shared" si="4"/>
        <v>17</v>
      </c>
      <c r="B22" s="1431" t="s">
        <v>677</v>
      </c>
      <c r="C22" s="1411"/>
      <c r="D22" s="1411"/>
      <c r="E22" s="1435"/>
      <c r="F22" s="1435"/>
      <c r="G22" s="1435"/>
      <c r="H22" s="1434"/>
      <c r="I22" s="1434"/>
      <c r="J22" s="1434"/>
      <c r="K22" s="1434"/>
      <c r="L22" s="1434"/>
      <c r="M22" s="1434"/>
      <c r="N22" s="1434"/>
      <c r="O22" s="1434">
        <f t="shared" si="5"/>
        <v>0</v>
      </c>
      <c r="P22" s="1411">
        <f t="shared" si="6"/>
        <v>0</v>
      </c>
      <c r="Q22" s="1434"/>
      <c r="R22" s="1434"/>
      <c r="S22" s="1434"/>
      <c r="T22" s="1434"/>
      <c r="U22" s="1434"/>
      <c r="V22" s="1411"/>
      <c r="W22" s="1434"/>
      <c r="X22" s="1434"/>
      <c r="Y22" s="1434"/>
      <c r="Z22" s="1434"/>
      <c r="AA22" s="1434"/>
      <c r="AB22" s="1434"/>
      <c r="AC22" s="1411">
        <f t="shared" si="11"/>
        <v>0</v>
      </c>
      <c r="AD22" s="1434"/>
      <c r="AE22" s="1411">
        <f t="shared" si="2"/>
        <v>0</v>
      </c>
      <c r="AF22" s="1434"/>
    </row>
    <row r="23" spans="1:32">
      <c r="A23" s="1428">
        <f t="shared" si="4"/>
        <v>18</v>
      </c>
      <c r="B23" s="1431" t="s">
        <v>678</v>
      </c>
      <c r="C23" s="1411"/>
      <c r="D23" s="1411"/>
      <c r="E23" s="1414"/>
      <c r="F23" s="1414"/>
      <c r="G23" s="1414">
        <f t="shared" ref="G23:G30" si="13">E23-F23</f>
        <v>0</v>
      </c>
      <c r="H23" s="1411"/>
      <c r="I23" s="1411"/>
      <c r="J23" s="1411"/>
      <c r="K23" s="1411"/>
      <c r="L23" s="1411"/>
      <c r="M23" s="1411"/>
      <c r="N23" s="1411"/>
      <c r="O23" s="1411">
        <f t="shared" si="5"/>
        <v>0</v>
      </c>
      <c r="P23" s="1411">
        <f t="shared" si="6"/>
        <v>0</v>
      </c>
      <c r="Q23" s="1411">
        <f t="shared" si="7"/>
        <v>0</v>
      </c>
      <c r="R23" s="1411">
        <f t="shared" si="8"/>
        <v>0</v>
      </c>
      <c r="S23" s="1411">
        <f t="shared" si="8"/>
        <v>0</v>
      </c>
      <c r="T23" s="1411"/>
      <c r="U23" s="1411"/>
      <c r="V23" s="1411"/>
      <c r="W23" s="1411"/>
      <c r="X23" s="1411"/>
      <c r="Y23" s="1411"/>
      <c r="Z23" s="1411"/>
      <c r="AA23" s="1411">
        <f t="shared" si="9"/>
        <v>0</v>
      </c>
      <c r="AB23" s="1411">
        <f t="shared" si="10"/>
        <v>0</v>
      </c>
      <c r="AC23" s="1411">
        <f t="shared" si="11"/>
        <v>0</v>
      </c>
      <c r="AD23" s="1411">
        <f t="shared" si="12"/>
        <v>0</v>
      </c>
      <c r="AE23" s="1411">
        <f t="shared" si="2"/>
        <v>0</v>
      </c>
      <c r="AF23" s="1411">
        <f t="shared" si="3"/>
        <v>0</v>
      </c>
    </row>
    <row r="24" spans="1:32">
      <c r="A24" s="1428">
        <f t="shared" si="4"/>
        <v>19</v>
      </c>
      <c r="B24" s="1431" t="s">
        <v>679</v>
      </c>
      <c r="C24" s="1411"/>
      <c r="D24" s="1411"/>
      <c r="E24" s="1414"/>
      <c r="F24" s="1414"/>
      <c r="G24" s="1414">
        <f t="shared" si="13"/>
        <v>0</v>
      </c>
      <c r="H24" s="1411"/>
      <c r="I24" s="1411"/>
      <c r="J24" s="1411"/>
      <c r="K24" s="1411"/>
      <c r="L24" s="1411"/>
      <c r="M24" s="1411"/>
      <c r="N24" s="1411"/>
      <c r="O24" s="1411">
        <f t="shared" si="5"/>
        <v>0</v>
      </c>
      <c r="P24" s="1411">
        <f t="shared" si="6"/>
        <v>0</v>
      </c>
      <c r="Q24" s="1411">
        <f t="shared" si="7"/>
        <v>0</v>
      </c>
      <c r="R24" s="1411">
        <f t="shared" si="8"/>
        <v>0</v>
      </c>
      <c r="S24" s="1411">
        <f t="shared" si="8"/>
        <v>0</v>
      </c>
      <c r="T24" s="1411"/>
      <c r="U24" s="1411"/>
      <c r="V24" s="1411"/>
      <c r="W24" s="1411"/>
      <c r="X24" s="1411"/>
      <c r="Y24" s="1411"/>
      <c r="Z24" s="1411"/>
      <c r="AA24" s="1411">
        <f t="shared" si="9"/>
        <v>0</v>
      </c>
      <c r="AB24" s="1411">
        <f t="shared" si="10"/>
        <v>0</v>
      </c>
      <c r="AC24" s="1411">
        <f t="shared" si="11"/>
        <v>0</v>
      </c>
      <c r="AD24" s="1411">
        <f t="shared" si="12"/>
        <v>0</v>
      </c>
      <c r="AE24" s="1411">
        <f t="shared" si="2"/>
        <v>0</v>
      </c>
      <c r="AF24" s="1411">
        <f t="shared" si="3"/>
        <v>0</v>
      </c>
    </row>
    <row r="25" spans="1:32" ht="14.25" customHeight="1">
      <c r="A25" s="1428">
        <f t="shared" si="4"/>
        <v>20</v>
      </c>
      <c r="B25" s="1431" t="s">
        <v>680</v>
      </c>
      <c r="C25" s="1411"/>
      <c r="D25" s="1411"/>
      <c r="E25" s="1414"/>
      <c r="F25" s="1414"/>
      <c r="G25" s="1414">
        <f t="shared" si="13"/>
        <v>0</v>
      </c>
      <c r="H25" s="1411"/>
      <c r="I25" s="1411"/>
      <c r="J25" s="1411"/>
      <c r="K25" s="1411"/>
      <c r="L25" s="1411"/>
      <c r="M25" s="1411"/>
      <c r="N25" s="1411"/>
      <c r="O25" s="1411">
        <f t="shared" si="5"/>
        <v>0</v>
      </c>
      <c r="P25" s="1411">
        <f t="shared" si="6"/>
        <v>0</v>
      </c>
      <c r="Q25" s="1411">
        <f t="shared" si="7"/>
        <v>0</v>
      </c>
      <c r="R25" s="1411">
        <f t="shared" si="8"/>
        <v>0</v>
      </c>
      <c r="S25" s="1411">
        <f t="shared" si="8"/>
        <v>0</v>
      </c>
      <c r="T25" s="1411"/>
      <c r="U25" s="1411"/>
      <c r="V25" s="1411"/>
      <c r="W25" s="1411"/>
      <c r="X25" s="1411"/>
      <c r="Y25" s="1411"/>
      <c r="Z25" s="1411"/>
      <c r="AA25" s="1411">
        <f t="shared" si="9"/>
        <v>0</v>
      </c>
      <c r="AB25" s="1411">
        <f t="shared" si="10"/>
        <v>0</v>
      </c>
      <c r="AC25" s="1411">
        <f t="shared" si="11"/>
        <v>0</v>
      </c>
      <c r="AD25" s="1411">
        <f t="shared" si="12"/>
        <v>0</v>
      </c>
      <c r="AE25" s="1411">
        <f t="shared" si="2"/>
        <v>0</v>
      </c>
      <c r="AF25" s="1411">
        <f t="shared" si="3"/>
        <v>0</v>
      </c>
    </row>
    <row r="26" spans="1:32">
      <c r="A26" s="1428">
        <f t="shared" si="4"/>
        <v>21</v>
      </c>
      <c r="B26" s="1431" t="s">
        <v>681</v>
      </c>
      <c r="C26" s="1411"/>
      <c r="D26" s="1411"/>
      <c r="E26" s="1433"/>
      <c r="F26" s="1433"/>
      <c r="G26" s="1433"/>
      <c r="H26" s="1434"/>
      <c r="I26" s="1434"/>
      <c r="J26" s="1434"/>
      <c r="K26" s="1434"/>
      <c r="L26" s="1434"/>
      <c r="M26" s="1434"/>
      <c r="N26" s="1434"/>
      <c r="O26" s="1434">
        <f t="shared" si="5"/>
        <v>0</v>
      </c>
      <c r="P26" s="1434"/>
      <c r="Q26" s="1434"/>
      <c r="R26" s="1434"/>
      <c r="S26" s="1434"/>
      <c r="T26" s="1434"/>
      <c r="U26" s="1434"/>
      <c r="V26" s="1411"/>
      <c r="W26" s="1434"/>
      <c r="X26" s="1434"/>
      <c r="Y26" s="1434"/>
      <c r="Z26" s="1434"/>
      <c r="AA26" s="1434"/>
      <c r="AB26" s="1434"/>
      <c r="AC26" s="1434"/>
      <c r="AD26" s="1411">
        <f t="shared" si="12"/>
        <v>0</v>
      </c>
      <c r="AE26" s="1411">
        <f t="shared" si="2"/>
        <v>0</v>
      </c>
      <c r="AF26" s="1411">
        <f t="shared" si="3"/>
        <v>0</v>
      </c>
    </row>
    <row r="27" spans="1:32">
      <c r="A27" s="1428">
        <f t="shared" si="4"/>
        <v>22</v>
      </c>
      <c r="B27" s="1431" t="s">
        <v>682</v>
      </c>
      <c r="C27" s="1411"/>
      <c r="D27" s="1411"/>
      <c r="E27" s="1414"/>
      <c r="F27" s="1414"/>
      <c r="G27" s="1414">
        <f t="shared" si="13"/>
        <v>0</v>
      </c>
      <c r="H27" s="1411"/>
      <c r="I27" s="1411"/>
      <c r="J27" s="1411"/>
      <c r="K27" s="1411"/>
      <c r="L27" s="1411"/>
      <c r="M27" s="1411"/>
      <c r="N27" s="1411"/>
      <c r="O27" s="1411">
        <f t="shared" si="5"/>
        <v>0</v>
      </c>
      <c r="P27" s="1411">
        <f t="shared" si="6"/>
        <v>0</v>
      </c>
      <c r="Q27" s="1411">
        <f t="shared" si="7"/>
        <v>0</v>
      </c>
      <c r="R27" s="1411">
        <f t="shared" si="8"/>
        <v>0</v>
      </c>
      <c r="S27" s="1411">
        <f t="shared" si="8"/>
        <v>0</v>
      </c>
      <c r="T27" s="1411"/>
      <c r="U27" s="1411"/>
      <c r="V27" s="1411"/>
      <c r="W27" s="1411"/>
      <c r="X27" s="1411"/>
      <c r="Y27" s="1411"/>
      <c r="Z27" s="1411"/>
      <c r="AA27" s="1411">
        <f t="shared" si="9"/>
        <v>0</v>
      </c>
      <c r="AB27" s="1411">
        <f t="shared" si="10"/>
        <v>0</v>
      </c>
      <c r="AC27" s="1411">
        <f t="shared" si="11"/>
        <v>0</v>
      </c>
      <c r="AD27" s="1411">
        <f t="shared" si="12"/>
        <v>0</v>
      </c>
      <c r="AE27" s="1411">
        <f t="shared" si="2"/>
        <v>0</v>
      </c>
      <c r="AF27" s="1411">
        <f t="shared" si="3"/>
        <v>0</v>
      </c>
    </row>
    <row r="28" spans="1:32">
      <c r="A28" s="1428">
        <f t="shared" si="4"/>
        <v>23</v>
      </c>
      <c r="B28" s="1431" t="s">
        <v>683</v>
      </c>
      <c r="C28" s="1411"/>
      <c r="D28" s="1411"/>
      <c r="E28" s="1414"/>
      <c r="F28" s="1414"/>
      <c r="G28" s="1414">
        <f t="shared" si="13"/>
        <v>0</v>
      </c>
      <c r="H28" s="1411"/>
      <c r="I28" s="1411"/>
      <c r="J28" s="1411"/>
      <c r="K28" s="1411"/>
      <c r="L28" s="1411"/>
      <c r="M28" s="1411"/>
      <c r="N28" s="1411"/>
      <c r="O28" s="1411">
        <f t="shared" si="5"/>
        <v>0</v>
      </c>
      <c r="P28" s="1411">
        <f t="shared" si="6"/>
        <v>0</v>
      </c>
      <c r="Q28" s="1411">
        <f t="shared" si="7"/>
        <v>0</v>
      </c>
      <c r="R28" s="1411">
        <f t="shared" si="8"/>
        <v>0</v>
      </c>
      <c r="S28" s="1411">
        <f t="shared" si="8"/>
        <v>0</v>
      </c>
      <c r="T28" s="1411"/>
      <c r="U28" s="1411"/>
      <c r="V28" s="1411"/>
      <c r="W28" s="1411"/>
      <c r="X28" s="1411"/>
      <c r="Y28" s="1411"/>
      <c r="Z28" s="1411"/>
      <c r="AA28" s="1411">
        <f t="shared" si="9"/>
        <v>0</v>
      </c>
      <c r="AB28" s="1411">
        <f t="shared" si="10"/>
        <v>0</v>
      </c>
      <c r="AC28" s="1411">
        <f t="shared" si="11"/>
        <v>0</v>
      </c>
      <c r="AD28" s="1411">
        <f t="shared" si="12"/>
        <v>0</v>
      </c>
      <c r="AE28" s="1411">
        <f t="shared" si="2"/>
        <v>0</v>
      </c>
      <c r="AF28" s="1411">
        <f t="shared" si="3"/>
        <v>0</v>
      </c>
    </row>
    <row r="29" spans="1:32">
      <c r="A29" s="1428">
        <f t="shared" si="4"/>
        <v>24</v>
      </c>
      <c r="B29" s="1431" t="s">
        <v>684</v>
      </c>
      <c r="C29" s="1411"/>
      <c r="D29" s="1411"/>
      <c r="E29" s="1414"/>
      <c r="F29" s="1414"/>
      <c r="G29" s="1414">
        <f t="shared" si="13"/>
        <v>0</v>
      </c>
      <c r="H29" s="1411"/>
      <c r="I29" s="1411"/>
      <c r="J29" s="1411"/>
      <c r="K29" s="1411"/>
      <c r="L29" s="1411"/>
      <c r="M29" s="1411"/>
      <c r="N29" s="1411"/>
      <c r="O29" s="1411">
        <f t="shared" si="5"/>
        <v>0</v>
      </c>
      <c r="P29" s="1411">
        <f t="shared" si="6"/>
        <v>0</v>
      </c>
      <c r="Q29" s="1411">
        <f t="shared" si="7"/>
        <v>0</v>
      </c>
      <c r="R29" s="1411">
        <f t="shared" si="8"/>
        <v>0</v>
      </c>
      <c r="S29" s="1411">
        <f t="shared" si="8"/>
        <v>0</v>
      </c>
      <c r="T29" s="1411"/>
      <c r="U29" s="1411"/>
      <c r="V29" s="1411"/>
      <c r="W29" s="1411"/>
      <c r="X29" s="1411"/>
      <c r="Y29" s="1411"/>
      <c r="Z29" s="1411"/>
      <c r="AA29" s="1411">
        <f t="shared" si="9"/>
        <v>0</v>
      </c>
      <c r="AB29" s="1411">
        <f t="shared" si="10"/>
        <v>0</v>
      </c>
      <c r="AC29" s="1411">
        <f t="shared" si="11"/>
        <v>0</v>
      </c>
      <c r="AD29" s="1411">
        <f t="shared" si="12"/>
        <v>0</v>
      </c>
      <c r="AE29" s="1411">
        <f t="shared" si="2"/>
        <v>0</v>
      </c>
      <c r="AF29" s="1411">
        <f t="shared" si="3"/>
        <v>0</v>
      </c>
    </row>
    <row r="30" spans="1:32">
      <c r="A30" s="1428">
        <f t="shared" si="4"/>
        <v>25</v>
      </c>
      <c r="B30" s="1431" t="s">
        <v>685</v>
      </c>
      <c r="C30" s="1411"/>
      <c r="D30" s="1411"/>
      <c r="E30" s="1414"/>
      <c r="F30" s="1414"/>
      <c r="G30" s="1414">
        <f t="shared" si="13"/>
        <v>0</v>
      </c>
      <c r="H30" s="1411"/>
      <c r="I30" s="1411"/>
      <c r="J30" s="1411"/>
      <c r="K30" s="1411"/>
      <c r="L30" s="1411"/>
      <c r="M30" s="1411"/>
      <c r="N30" s="1411"/>
      <c r="O30" s="1411">
        <f t="shared" si="5"/>
        <v>0</v>
      </c>
      <c r="P30" s="1411">
        <f t="shared" si="6"/>
        <v>0</v>
      </c>
      <c r="Q30" s="1411">
        <f t="shared" si="7"/>
        <v>0</v>
      </c>
      <c r="R30" s="1411">
        <f t="shared" si="8"/>
        <v>0</v>
      </c>
      <c r="S30" s="1411">
        <f t="shared" si="8"/>
        <v>0</v>
      </c>
      <c r="T30" s="1411"/>
      <c r="U30" s="1411"/>
      <c r="V30" s="1411"/>
      <c r="W30" s="1411"/>
      <c r="X30" s="1411"/>
      <c r="Y30" s="1411"/>
      <c r="Z30" s="1411"/>
      <c r="AA30" s="1411">
        <f t="shared" si="9"/>
        <v>0</v>
      </c>
      <c r="AB30" s="1411">
        <f t="shared" si="10"/>
        <v>0</v>
      </c>
      <c r="AC30" s="1411">
        <f t="shared" si="11"/>
        <v>0</v>
      </c>
      <c r="AD30" s="1411">
        <f t="shared" si="12"/>
        <v>0</v>
      </c>
      <c r="AE30" s="1411">
        <f t="shared" si="2"/>
        <v>0</v>
      </c>
      <c r="AF30" s="1411">
        <f t="shared" si="3"/>
        <v>0</v>
      </c>
    </row>
    <row r="31" spans="1:32">
      <c r="A31" s="1428">
        <f t="shared" si="4"/>
        <v>26</v>
      </c>
      <c r="B31" s="1436" t="s">
        <v>686</v>
      </c>
      <c r="C31" s="1411"/>
      <c r="D31" s="1411"/>
      <c r="E31" s="1414"/>
      <c r="F31" s="1414"/>
      <c r="G31" s="1414">
        <v>-0.153</v>
      </c>
      <c r="H31" s="1411"/>
      <c r="I31" s="1411"/>
      <c r="J31" s="1411"/>
      <c r="K31" s="1411"/>
      <c r="L31" s="1411"/>
      <c r="M31" s="1411"/>
      <c r="N31" s="1411"/>
      <c r="O31" s="1411">
        <f t="shared" si="5"/>
        <v>0</v>
      </c>
      <c r="P31" s="1411">
        <f t="shared" si="6"/>
        <v>0</v>
      </c>
      <c r="Q31" s="1411">
        <f t="shared" si="7"/>
        <v>0</v>
      </c>
      <c r="R31" s="1411">
        <f t="shared" si="8"/>
        <v>0</v>
      </c>
      <c r="S31" s="1411">
        <f t="shared" si="8"/>
        <v>0</v>
      </c>
      <c r="T31" s="1411"/>
      <c r="U31" s="1411"/>
      <c r="V31" s="1411"/>
      <c r="W31" s="1411"/>
      <c r="X31" s="1411"/>
      <c r="Y31" s="1411"/>
      <c r="Z31" s="1411"/>
      <c r="AA31" s="1411">
        <f t="shared" si="9"/>
        <v>0</v>
      </c>
      <c r="AB31" s="1411">
        <f t="shared" si="10"/>
        <v>0</v>
      </c>
      <c r="AC31" s="1411">
        <f t="shared" si="11"/>
        <v>0</v>
      </c>
      <c r="AD31" s="1411">
        <f t="shared" si="12"/>
        <v>0</v>
      </c>
      <c r="AE31" s="1411">
        <f t="shared" si="2"/>
        <v>0</v>
      </c>
      <c r="AF31" s="1411">
        <f t="shared" si="3"/>
        <v>0</v>
      </c>
    </row>
    <row r="32" spans="1:32">
      <c r="A32" s="1428">
        <f t="shared" si="4"/>
        <v>27</v>
      </c>
      <c r="B32" s="1431" t="s">
        <v>687</v>
      </c>
      <c r="C32" s="1411"/>
      <c r="D32" s="1411"/>
      <c r="E32" s="1414"/>
      <c r="F32" s="1414"/>
      <c r="G32" s="1414">
        <f>E32-F32</f>
        <v>0</v>
      </c>
      <c r="H32" s="1411"/>
      <c r="I32" s="1411"/>
      <c r="J32" s="1411"/>
      <c r="K32" s="1411"/>
      <c r="L32" s="1411"/>
      <c r="M32" s="1411"/>
      <c r="N32" s="1411"/>
      <c r="O32" s="1411">
        <f t="shared" si="5"/>
        <v>0</v>
      </c>
      <c r="P32" s="1411">
        <f t="shared" si="6"/>
        <v>0</v>
      </c>
      <c r="Q32" s="1411">
        <f t="shared" si="7"/>
        <v>0</v>
      </c>
      <c r="R32" s="1411">
        <f t="shared" si="8"/>
        <v>0</v>
      </c>
      <c r="S32" s="1411">
        <f t="shared" si="8"/>
        <v>0</v>
      </c>
      <c r="T32" s="1411"/>
      <c r="U32" s="1411"/>
      <c r="V32" s="1411"/>
      <c r="W32" s="1411"/>
      <c r="X32" s="1411"/>
      <c r="Y32" s="1411"/>
      <c r="Z32" s="1411"/>
      <c r="AA32" s="1411">
        <f t="shared" si="9"/>
        <v>0</v>
      </c>
      <c r="AB32" s="1411">
        <f t="shared" si="10"/>
        <v>0</v>
      </c>
      <c r="AC32" s="1411">
        <f t="shared" si="11"/>
        <v>0</v>
      </c>
      <c r="AD32" s="1411">
        <f t="shared" si="12"/>
        <v>0</v>
      </c>
      <c r="AE32" s="1411">
        <f t="shared" si="2"/>
        <v>0</v>
      </c>
      <c r="AF32" s="1411">
        <f t="shared" si="3"/>
        <v>0</v>
      </c>
    </row>
    <row r="33" spans="1:32">
      <c r="A33" s="1428">
        <f t="shared" si="4"/>
        <v>28</v>
      </c>
      <c r="B33" s="1431" t="s">
        <v>688</v>
      </c>
      <c r="C33" s="1411"/>
      <c r="D33" s="1411"/>
      <c r="E33" s="1414"/>
      <c r="F33" s="1414"/>
      <c r="G33" s="1414">
        <f>E33-F33</f>
        <v>0</v>
      </c>
      <c r="H33" s="1411"/>
      <c r="I33" s="1411"/>
      <c r="J33" s="1411"/>
      <c r="K33" s="1411"/>
      <c r="L33" s="1411"/>
      <c r="M33" s="1411"/>
      <c r="N33" s="1411"/>
      <c r="O33" s="1411">
        <f t="shared" si="5"/>
        <v>0</v>
      </c>
      <c r="P33" s="1411">
        <f t="shared" si="6"/>
        <v>0</v>
      </c>
      <c r="Q33" s="1411">
        <f t="shared" si="7"/>
        <v>0</v>
      </c>
      <c r="R33" s="1411">
        <f t="shared" si="8"/>
        <v>0</v>
      </c>
      <c r="S33" s="1411">
        <f t="shared" si="8"/>
        <v>0</v>
      </c>
      <c r="T33" s="1411"/>
      <c r="U33" s="1411"/>
      <c r="V33" s="1411"/>
      <c r="W33" s="1411"/>
      <c r="X33" s="1411"/>
      <c r="Y33" s="1411"/>
      <c r="Z33" s="1411"/>
      <c r="AA33" s="1411">
        <f t="shared" si="9"/>
        <v>0</v>
      </c>
      <c r="AB33" s="1411">
        <f t="shared" si="10"/>
        <v>0</v>
      </c>
      <c r="AC33" s="1411">
        <f t="shared" si="11"/>
        <v>0</v>
      </c>
      <c r="AD33" s="1411">
        <f t="shared" si="12"/>
        <v>0</v>
      </c>
      <c r="AE33" s="1411">
        <f t="shared" si="2"/>
        <v>0</v>
      </c>
      <c r="AF33" s="1411">
        <f t="shared" si="3"/>
        <v>0</v>
      </c>
    </row>
    <row r="34" spans="1:32">
      <c r="A34" s="1428">
        <f t="shared" si="4"/>
        <v>29</v>
      </c>
      <c r="B34" s="1431" t="s">
        <v>689</v>
      </c>
      <c r="C34" s="1411"/>
      <c r="D34" s="1411"/>
      <c r="E34" s="1414"/>
      <c r="F34" s="1414"/>
      <c r="G34" s="1414">
        <v>-0.153</v>
      </c>
      <c r="H34" s="1411"/>
      <c r="I34" s="1411"/>
      <c r="J34" s="1411"/>
      <c r="K34" s="1411"/>
      <c r="L34" s="1411"/>
      <c r="M34" s="1411"/>
      <c r="N34" s="1411"/>
      <c r="O34" s="1411">
        <f t="shared" si="5"/>
        <v>0</v>
      </c>
      <c r="P34" s="1411">
        <f t="shared" si="6"/>
        <v>0</v>
      </c>
      <c r="Q34" s="1411">
        <f t="shared" si="7"/>
        <v>0</v>
      </c>
      <c r="R34" s="1411">
        <f t="shared" si="8"/>
        <v>0</v>
      </c>
      <c r="S34" s="1411">
        <f t="shared" si="8"/>
        <v>0</v>
      </c>
      <c r="T34" s="1411"/>
      <c r="U34" s="1411"/>
      <c r="V34" s="1411"/>
      <c r="W34" s="1411"/>
      <c r="X34" s="1411"/>
      <c r="Y34" s="1411"/>
      <c r="Z34" s="1411"/>
      <c r="AA34" s="1411">
        <f t="shared" si="9"/>
        <v>0</v>
      </c>
      <c r="AB34" s="1411">
        <f t="shared" si="10"/>
        <v>0</v>
      </c>
      <c r="AC34" s="1411">
        <f t="shared" si="11"/>
        <v>0</v>
      </c>
      <c r="AD34" s="1411">
        <f t="shared" si="12"/>
        <v>0</v>
      </c>
      <c r="AE34" s="1411">
        <f t="shared" si="2"/>
        <v>0</v>
      </c>
      <c r="AF34" s="1411">
        <f t="shared" si="3"/>
        <v>0</v>
      </c>
    </row>
    <row r="35" spans="1:32">
      <c r="A35" s="1428">
        <f t="shared" si="4"/>
        <v>30</v>
      </c>
      <c r="B35" s="1431" t="s">
        <v>358</v>
      </c>
      <c r="C35" s="1411"/>
      <c r="D35" s="1411"/>
      <c r="E35" s="1433"/>
      <c r="F35" s="1433"/>
      <c r="G35" s="1433"/>
      <c r="H35" s="1434"/>
      <c r="I35" s="1434"/>
      <c r="J35" s="1434"/>
      <c r="K35" s="1434"/>
      <c r="L35" s="1434"/>
      <c r="M35" s="1434"/>
      <c r="N35" s="1434"/>
      <c r="O35" s="1434">
        <f t="shared" si="5"/>
        <v>0</v>
      </c>
      <c r="P35" s="1434"/>
      <c r="Q35" s="1434"/>
      <c r="R35" s="1434"/>
      <c r="S35" s="1434"/>
      <c r="T35" s="1434"/>
      <c r="U35" s="1434"/>
      <c r="V35" s="1411"/>
      <c r="W35" s="1434"/>
      <c r="X35" s="1434"/>
      <c r="Y35" s="1434"/>
      <c r="Z35" s="1434"/>
      <c r="AA35" s="1434"/>
      <c r="AB35" s="1434"/>
      <c r="AC35" s="1434"/>
      <c r="AD35" s="1411">
        <f t="shared" si="12"/>
        <v>0</v>
      </c>
      <c r="AE35" s="1411">
        <f t="shared" si="2"/>
        <v>0</v>
      </c>
      <c r="AF35" s="1411">
        <f t="shared" si="3"/>
        <v>0</v>
      </c>
    </row>
    <row r="36" spans="1:32">
      <c r="A36" s="1428">
        <f t="shared" si="4"/>
        <v>31</v>
      </c>
      <c r="B36" s="1431" t="s">
        <v>690</v>
      </c>
      <c r="C36" s="1411"/>
      <c r="D36" s="1411"/>
      <c r="E36" s="1414"/>
      <c r="F36" s="1414"/>
      <c r="G36" s="1414">
        <f>E36-F36</f>
        <v>0</v>
      </c>
      <c r="H36" s="1411"/>
      <c r="I36" s="1411"/>
      <c r="J36" s="1411"/>
      <c r="K36" s="1411"/>
      <c r="L36" s="1411"/>
      <c r="M36" s="1411"/>
      <c r="N36" s="1411"/>
      <c r="O36" s="1411">
        <f t="shared" si="5"/>
        <v>0</v>
      </c>
      <c r="P36" s="1411">
        <f t="shared" si="6"/>
        <v>0</v>
      </c>
      <c r="Q36" s="1411">
        <f t="shared" si="7"/>
        <v>0</v>
      </c>
      <c r="R36" s="1411">
        <f t="shared" si="8"/>
        <v>0</v>
      </c>
      <c r="S36" s="1411">
        <f t="shared" si="8"/>
        <v>0</v>
      </c>
      <c r="T36" s="1411"/>
      <c r="U36" s="1411"/>
      <c r="V36" s="1411"/>
      <c r="W36" s="1411"/>
      <c r="X36" s="1411"/>
      <c r="Y36" s="1411"/>
      <c r="Z36" s="1411"/>
      <c r="AA36" s="1411">
        <f t="shared" si="9"/>
        <v>0</v>
      </c>
      <c r="AB36" s="1411">
        <f t="shared" si="10"/>
        <v>0</v>
      </c>
      <c r="AC36" s="1411">
        <f t="shared" si="11"/>
        <v>0</v>
      </c>
      <c r="AD36" s="1411">
        <f t="shared" si="12"/>
        <v>0</v>
      </c>
      <c r="AE36" s="1411">
        <f t="shared" si="2"/>
        <v>0</v>
      </c>
      <c r="AF36" s="1411">
        <f t="shared" si="3"/>
        <v>0</v>
      </c>
    </row>
    <row r="37" spans="1:32">
      <c r="A37" s="1428">
        <f t="shared" si="4"/>
        <v>32</v>
      </c>
      <c r="B37" s="1437" t="s">
        <v>691</v>
      </c>
      <c r="C37" s="1411">
        <f>SUM(C38:C45)</f>
        <v>0</v>
      </c>
      <c r="D37" s="1411">
        <f>SUM(D38:D45)</f>
        <v>0</v>
      </c>
      <c r="E37" s="1414"/>
      <c r="F37" s="1414"/>
      <c r="G37" s="1414"/>
      <c r="H37" s="1411">
        <f t="shared" ref="H37:Z37" si="14">SUM(H38:H45)</f>
        <v>0</v>
      </c>
      <c r="I37" s="1411"/>
      <c r="J37" s="1411">
        <f t="shared" si="14"/>
        <v>0</v>
      </c>
      <c r="K37" s="1411">
        <f t="shared" si="14"/>
        <v>0</v>
      </c>
      <c r="L37" s="1411"/>
      <c r="M37" s="1411">
        <f t="shared" si="14"/>
        <v>0</v>
      </c>
      <c r="N37" s="1411"/>
      <c r="O37" s="1411">
        <f t="shared" si="5"/>
        <v>0</v>
      </c>
      <c r="P37" s="1411">
        <f>SUM(P38:P45)</f>
        <v>0</v>
      </c>
      <c r="Q37" s="1411">
        <f t="shared" si="7"/>
        <v>0</v>
      </c>
      <c r="R37" s="1411">
        <f t="shared" si="8"/>
        <v>0</v>
      </c>
      <c r="S37" s="1411">
        <f t="shared" si="8"/>
        <v>0</v>
      </c>
      <c r="T37" s="1411">
        <f t="shared" si="14"/>
        <v>0</v>
      </c>
      <c r="U37" s="1411">
        <f t="shared" si="14"/>
        <v>0</v>
      </c>
      <c r="V37" s="1411">
        <f t="shared" si="14"/>
        <v>0</v>
      </c>
      <c r="W37" s="1411">
        <f t="shared" si="14"/>
        <v>0</v>
      </c>
      <c r="X37" s="1411"/>
      <c r="Y37" s="1411">
        <f t="shared" si="14"/>
        <v>0</v>
      </c>
      <c r="Z37" s="1411">
        <f t="shared" si="14"/>
        <v>0</v>
      </c>
      <c r="AA37" s="1411">
        <f t="shared" si="9"/>
        <v>0</v>
      </c>
      <c r="AB37" s="1411">
        <f t="shared" si="10"/>
        <v>0</v>
      </c>
      <c r="AC37" s="1411">
        <f t="shared" si="11"/>
        <v>0</v>
      </c>
      <c r="AD37" s="1411">
        <f t="shared" si="12"/>
        <v>0</v>
      </c>
      <c r="AE37" s="1411">
        <f t="shared" si="2"/>
        <v>0</v>
      </c>
      <c r="AF37" s="1411">
        <f t="shared" si="3"/>
        <v>0</v>
      </c>
    </row>
    <row r="38" spans="1:32">
      <c r="A38" s="1428">
        <f t="shared" si="4"/>
        <v>33</v>
      </c>
      <c r="B38" s="1431" t="s">
        <v>692</v>
      </c>
      <c r="C38" s="1411"/>
      <c r="D38" s="1411"/>
      <c r="E38" s="1414"/>
      <c r="F38" s="1414"/>
      <c r="G38" s="1414">
        <f t="shared" ref="G38:G45" si="15">E38-F38</f>
        <v>0</v>
      </c>
      <c r="H38" s="1411"/>
      <c r="I38" s="1411"/>
      <c r="J38" s="1411"/>
      <c r="K38" s="1411"/>
      <c r="L38" s="1411"/>
      <c r="M38" s="1411"/>
      <c r="N38" s="1411"/>
      <c r="O38" s="1411">
        <f t="shared" si="5"/>
        <v>0</v>
      </c>
      <c r="P38" s="1411">
        <f t="shared" ref="P38:P45" si="16">-K38-M38</f>
        <v>0</v>
      </c>
      <c r="Q38" s="1411">
        <f t="shared" si="7"/>
        <v>0</v>
      </c>
      <c r="R38" s="1411">
        <f t="shared" si="8"/>
        <v>0</v>
      </c>
      <c r="S38" s="1411">
        <f t="shared" si="8"/>
        <v>0</v>
      </c>
      <c r="T38" s="1411"/>
      <c r="U38" s="1411"/>
      <c r="V38" s="1411"/>
      <c r="W38" s="1411">
        <f t="shared" ref="W38:W44" si="17">ROUND(V38*0.01,0)</f>
        <v>0</v>
      </c>
      <c r="X38" s="1411"/>
      <c r="Y38" s="1411"/>
      <c r="Z38" s="1411"/>
      <c r="AA38" s="1411">
        <f t="shared" si="9"/>
        <v>0</v>
      </c>
      <c r="AB38" s="1411">
        <f t="shared" si="10"/>
        <v>0</v>
      </c>
      <c r="AC38" s="1411">
        <f t="shared" si="11"/>
        <v>0</v>
      </c>
      <c r="AD38" s="1411">
        <f t="shared" si="12"/>
        <v>0</v>
      </c>
      <c r="AE38" s="1411">
        <f t="shared" si="2"/>
        <v>0</v>
      </c>
      <c r="AF38" s="1411">
        <f t="shared" si="3"/>
        <v>0</v>
      </c>
    </row>
    <row r="39" spans="1:32">
      <c r="A39" s="1428">
        <f t="shared" si="4"/>
        <v>34</v>
      </c>
      <c r="B39" s="1431" t="s">
        <v>693</v>
      </c>
      <c r="C39" s="1411"/>
      <c r="D39" s="1411"/>
      <c r="E39" s="1414"/>
      <c r="F39" s="1414"/>
      <c r="G39" s="1414">
        <f t="shared" si="15"/>
        <v>0</v>
      </c>
      <c r="H39" s="1411"/>
      <c r="I39" s="1411"/>
      <c r="J39" s="1411"/>
      <c r="K39" s="1411"/>
      <c r="L39" s="1411"/>
      <c r="M39" s="1411"/>
      <c r="N39" s="1411"/>
      <c r="O39" s="1411">
        <f t="shared" si="5"/>
        <v>0</v>
      </c>
      <c r="P39" s="1411">
        <f t="shared" si="16"/>
        <v>0</v>
      </c>
      <c r="Q39" s="1411">
        <f t="shared" si="7"/>
        <v>0</v>
      </c>
      <c r="R39" s="1411">
        <f t="shared" si="8"/>
        <v>0</v>
      </c>
      <c r="S39" s="1411">
        <f t="shared" si="8"/>
        <v>0</v>
      </c>
      <c r="T39" s="1411"/>
      <c r="U39" s="1411"/>
      <c r="V39" s="1411"/>
      <c r="W39" s="1411">
        <f t="shared" si="17"/>
        <v>0</v>
      </c>
      <c r="X39" s="1411"/>
      <c r="Y39" s="1411"/>
      <c r="Z39" s="1411"/>
      <c r="AA39" s="1411">
        <f t="shared" si="9"/>
        <v>0</v>
      </c>
      <c r="AB39" s="1411">
        <f t="shared" si="10"/>
        <v>0</v>
      </c>
      <c r="AC39" s="1411">
        <f t="shared" si="11"/>
        <v>0</v>
      </c>
      <c r="AD39" s="1411">
        <f t="shared" si="12"/>
        <v>0</v>
      </c>
      <c r="AE39" s="1411">
        <f t="shared" si="2"/>
        <v>0</v>
      </c>
      <c r="AF39" s="1411">
        <f t="shared" si="3"/>
        <v>0</v>
      </c>
    </row>
    <row r="40" spans="1:32">
      <c r="A40" s="1428">
        <f t="shared" si="4"/>
        <v>35</v>
      </c>
      <c r="B40" s="1431" t="s">
        <v>694</v>
      </c>
      <c r="C40" s="1411"/>
      <c r="D40" s="1411"/>
      <c r="E40" s="1414"/>
      <c r="F40" s="1414"/>
      <c r="G40" s="1414">
        <f t="shared" si="15"/>
        <v>0</v>
      </c>
      <c r="H40" s="1411"/>
      <c r="I40" s="1411"/>
      <c r="J40" s="1411"/>
      <c r="K40" s="1411"/>
      <c r="L40" s="1411"/>
      <c r="M40" s="1411"/>
      <c r="N40" s="1411"/>
      <c r="O40" s="1411">
        <f t="shared" si="5"/>
        <v>0</v>
      </c>
      <c r="P40" s="1411">
        <f t="shared" si="16"/>
        <v>0</v>
      </c>
      <c r="Q40" s="1411">
        <f t="shared" si="7"/>
        <v>0</v>
      </c>
      <c r="R40" s="1411">
        <f t="shared" si="8"/>
        <v>0</v>
      </c>
      <c r="S40" s="1411">
        <f t="shared" si="8"/>
        <v>0</v>
      </c>
      <c r="T40" s="1411"/>
      <c r="U40" s="1411"/>
      <c r="V40" s="1411"/>
      <c r="W40" s="1411">
        <f t="shared" si="17"/>
        <v>0</v>
      </c>
      <c r="X40" s="1411"/>
      <c r="Y40" s="1411"/>
      <c r="Z40" s="1411"/>
      <c r="AA40" s="1411">
        <f t="shared" si="9"/>
        <v>0</v>
      </c>
      <c r="AB40" s="1411">
        <f t="shared" si="10"/>
        <v>0</v>
      </c>
      <c r="AC40" s="1411">
        <f t="shared" si="11"/>
        <v>0</v>
      </c>
      <c r="AD40" s="1411">
        <f t="shared" si="12"/>
        <v>0</v>
      </c>
      <c r="AE40" s="1411">
        <f t="shared" si="2"/>
        <v>0</v>
      </c>
      <c r="AF40" s="1411">
        <f t="shared" si="3"/>
        <v>0</v>
      </c>
    </row>
    <row r="41" spans="1:32">
      <c r="A41" s="1428">
        <f t="shared" si="4"/>
        <v>36</v>
      </c>
      <c r="B41" s="1431" t="s">
        <v>695</v>
      </c>
      <c r="C41" s="1411"/>
      <c r="D41" s="1411"/>
      <c r="E41" s="1414"/>
      <c r="F41" s="1414"/>
      <c r="G41" s="1414">
        <f t="shared" si="15"/>
        <v>0</v>
      </c>
      <c r="H41" s="1411"/>
      <c r="I41" s="1411"/>
      <c r="J41" s="1411"/>
      <c r="K41" s="1411"/>
      <c r="L41" s="1411"/>
      <c r="M41" s="1411"/>
      <c r="N41" s="1411"/>
      <c r="O41" s="1411">
        <f t="shared" si="5"/>
        <v>0</v>
      </c>
      <c r="P41" s="1411">
        <f t="shared" si="16"/>
        <v>0</v>
      </c>
      <c r="Q41" s="1411">
        <f t="shared" si="7"/>
        <v>0</v>
      </c>
      <c r="R41" s="1411">
        <f t="shared" si="8"/>
        <v>0</v>
      </c>
      <c r="S41" s="1411">
        <f t="shared" si="8"/>
        <v>0</v>
      </c>
      <c r="T41" s="1411"/>
      <c r="U41" s="1411"/>
      <c r="V41" s="1411"/>
      <c r="W41" s="1411">
        <f t="shared" si="17"/>
        <v>0</v>
      </c>
      <c r="X41" s="1411"/>
      <c r="Y41" s="1411"/>
      <c r="Z41" s="1411"/>
      <c r="AA41" s="1411">
        <f t="shared" si="9"/>
        <v>0</v>
      </c>
      <c r="AB41" s="1411">
        <f t="shared" si="10"/>
        <v>0</v>
      </c>
      <c r="AC41" s="1411">
        <f t="shared" si="11"/>
        <v>0</v>
      </c>
      <c r="AD41" s="1411">
        <f t="shared" si="12"/>
        <v>0</v>
      </c>
      <c r="AE41" s="1411">
        <f t="shared" si="2"/>
        <v>0</v>
      </c>
      <c r="AF41" s="1411">
        <f t="shared" si="3"/>
        <v>0</v>
      </c>
    </row>
    <row r="42" spans="1:32">
      <c r="A42" s="1428">
        <f t="shared" si="4"/>
        <v>37</v>
      </c>
      <c r="B42" s="1431" t="s">
        <v>696</v>
      </c>
      <c r="C42" s="1411"/>
      <c r="D42" s="1411"/>
      <c r="E42" s="1414"/>
      <c r="F42" s="1414"/>
      <c r="G42" s="1414">
        <f t="shared" si="15"/>
        <v>0</v>
      </c>
      <c r="H42" s="1411"/>
      <c r="I42" s="1411"/>
      <c r="J42" s="1411"/>
      <c r="K42" s="1411"/>
      <c r="L42" s="1411"/>
      <c r="M42" s="1411"/>
      <c r="N42" s="1411"/>
      <c r="O42" s="1411">
        <f t="shared" si="5"/>
        <v>0</v>
      </c>
      <c r="P42" s="1411">
        <f t="shared" si="16"/>
        <v>0</v>
      </c>
      <c r="Q42" s="1411">
        <f t="shared" si="7"/>
        <v>0</v>
      </c>
      <c r="R42" s="1411">
        <f t="shared" si="8"/>
        <v>0</v>
      </c>
      <c r="S42" s="1411">
        <f t="shared" si="8"/>
        <v>0</v>
      </c>
      <c r="T42" s="1411"/>
      <c r="U42" s="1411"/>
      <c r="V42" s="1411"/>
      <c r="W42" s="1411">
        <f t="shared" si="17"/>
        <v>0</v>
      </c>
      <c r="X42" s="1411"/>
      <c r="Y42" s="1411"/>
      <c r="Z42" s="1411"/>
      <c r="AA42" s="1411">
        <f t="shared" si="9"/>
        <v>0</v>
      </c>
      <c r="AB42" s="1411">
        <f t="shared" si="10"/>
        <v>0</v>
      </c>
      <c r="AC42" s="1411">
        <f t="shared" si="11"/>
        <v>0</v>
      </c>
      <c r="AD42" s="1411">
        <f t="shared" si="12"/>
        <v>0</v>
      </c>
      <c r="AE42" s="1411">
        <f t="shared" si="2"/>
        <v>0</v>
      </c>
      <c r="AF42" s="1411">
        <f t="shared" si="3"/>
        <v>0</v>
      </c>
    </row>
    <row r="43" spans="1:32">
      <c r="A43" s="1428">
        <f t="shared" si="4"/>
        <v>38</v>
      </c>
      <c r="B43" s="1431" t="s">
        <v>697</v>
      </c>
      <c r="C43" s="1411"/>
      <c r="D43" s="1411"/>
      <c r="E43" s="1414"/>
      <c r="F43" s="1414"/>
      <c r="G43" s="1414">
        <f t="shared" si="15"/>
        <v>0</v>
      </c>
      <c r="H43" s="1411"/>
      <c r="I43" s="1411"/>
      <c r="J43" s="1411"/>
      <c r="K43" s="1411"/>
      <c r="L43" s="1411"/>
      <c r="M43" s="1411"/>
      <c r="N43" s="1411"/>
      <c r="O43" s="1411">
        <f t="shared" si="5"/>
        <v>0</v>
      </c>
      <c r="P43" s="1411">
        <f t="shared" si="16"/>
        <v>0</v>
      </c>
      <c r="Q43" s="1411">
        <f t="shared" si="7"/>
        <v>0</v>
      </c>
      <c r="R43" s="1411">
        <f t="shared" si="8"/>
        <v>0</v>
      </c>
      <c r="S43" s="1411">
        <f t="shared" si="8"/>
        <v>0</v>
      </c>
      <c r="T43" s="1411"/>
      <c r="U43" s="1411"/>
      <c r="V43" s="1411"/>
      <c r="W43" s="1411">
        <f t="shared" si="17"/>
        <v>0</v>
      </c>
      <c r="X43" s="1411"/>
      <c r="Y43" s="1411"/>
      <c r="Z43" s="1411"/>
      <c r="AA43" s="1411">
        <f t="shared" si="9"/>
        <v>0</v>
      </c>
      <c r="AB43" s="1411">
        <f t="shared" si="10"/>
        <v>0</v>
      </c>
      <c r="AC43" s="1411">
        <f t="shared" si="11"/>
        <v>0</v>
      </c>
      <c r="AD43" s="1411">
        <f t="shared" si="12"/>
        <v>0</v>
      </c>
      <c r="AE43" s="1411">
        <f t="shared" si="2"/>
        <v>0</v>
      </c>
      <c r="AF43" s="1411">
        <f t="shared" si="3"/>
        <v>0</v>
      </c>
    </row>
    <row r="44" spans="1:32">
      <c r="A44" s="1428">
        <f t="shared" si="4"/>
        <v>39</v>
      </c>
      <c r="B44" s="1431" t="s">
        <v>698</v>
      </c>
      <c r="C44" s="1411"/>
      <c r="D44" s="1411"/>
      <c r="E44" s="1414"/>
      <c r="F44" s="1414"/>
      <c r="G44" s="1414">
        <f t="shared" si="15"/>
        <v>0</v>
      </c>
      <c r="H44" s="1411"/>
      <c r="I44" s="1411"/>
      <c r="J44" s="1411"/>
      <c r="K44" s="1411"/>
      <c r="L44" s="1411"/>
      <c r="M44" s="1411"/>
      <c r="N44" s="1411"/>
      <c r="O44" s="1411">
        <f t="shared" si="5"/>
        <v>0</v>
      </c>
      <c r="P44" s="1411">
        <f t="shared" si="16"/>
        <v>0</v>
      </c>
      <c r="Q44" s="1411">
        <f t="shared" si="7"/>
        <v>0</v>
      </c>
      <c r="R44" s="1411">
        <f t="shared" si="8"/>
        <v>0</v>
      </c>
      <c r="S44" s="1411">
        <f t="shared" si="8"/>
        <v>0</v>
      </c>
      <c r="T44" s="1411"/>
      <c r="U44" s="1411"/>
      <c r="V44" s="1411"/>
      <c r="W44" s="1411">
        <f t="shared" si="17"/>
        <v>0</v>
      </c>
      <c r="X44" s="1411"/>
      <c r="Y44" s="1411"/>
      <c r="Z44" s="1411"/>
      <c r="AA44" s="1411">
        <f t="shared" si="9"/>
        <v>0</v>
      </c>
      <c r="AB44" s="1411">
        <f t="shared" si="10"/>
        <v>0</v>
      </c>
      <c r="AC44" s="1411">
        <f t="shared" si="11"/>
        <v>0</v>
      </c>
      <c r="AD44" s="1411">
        <f t="shared" si="12"/>
        <v>0</v>
      </c>
      <c r="AE44" s="1411">
        <f t="shared" si="2"/>
        <v>0</v>
      </c>
      <c r="AF44" s="1411">
        <f t="shared" si="3"/>
        <v>0</v>
      </c>
    </row>
    <row r="45" spans="1:32">
      <c r="A45" s="1428">
        <f t="shared" si="4"/>
        <v>40</v>
      </c>
      <c r="B45" s="1431" t="s">
        <v>699</v>
      </c>
      <c r="C45" s="1411"/>
      <c r="D45" s="1411"/>
      <c r="E45" s="1414"/>
      <c r="F45" s="1414"/>
      <c r="G45" s="1414">
        <f t="shared" si="15"/>
        <v>0</v>
      </c>
      <c r="H45" s="1411"/>
      <c r="I45" s="1411"/>
      <c r="J45" s="1411"/>
      <c r="K45" s="1411"/>
      <c r="L45" s="1411"/>
      <c r="M45" s="1411"/>
      <c r="N45" s="1411"/>
      <c r="O45" s="1411">
        <f t="shared" si="5"/>
        <v>0</v>
      </c>
      <c r="P45" s="1411">
        <f t="shared" si="16"/>
        <v>0</v>
      </c>
      <c r="Q45" s="1411">
        <f t="shared" si="7"/>
        <v>0</v>
      </c>
      <c r="R45" s="1411">
        <f t="shared" si="8"/>
        <v>0</v>
      </c>
      <c r="S45" s="1411">
        <f t="shared" si="8"/>
        <v>0</v>
      </c>
      <c r="T45" s="1411"/>
      <c r="U45" s="1411"/>
      <c r="V45" s="1411"/>
      <c r="W45" s="1411"/>
      <c r="X45" s="1411"/>
      <c r="Y45" s="1411"/>
      <c r="Z45" s="1411"/>
      <c r="AA45" s="1411">
        <f t="shared" si="9"/>
        <v>0</v>
      </c>
      <c r="AB45" s="1411">
        <f t="shared" si="10"/>
        <v>0</v>
      </c>
      <c r="AC45" s="1411">
        <f t="shared" si="11"/>
        <v>0</v>
      </c>
      <c r="AD45" s="1411">
        <f t="shared" si="12"/>
        <v>0</v>
      </c>
      <c r="AE45" s="1411">
        <f t="shared" si="2"/>
        <v>0</v>
      </c>
      <c r="AF45" s="1411">
        <f t="shared" si="3"/>
        <v>0</v>
      </c>
    </row>
    <row r="46" spans="1:32">
      <c r="A46" s="1428">
        <f t="shared" si="4"/>
        <v>41</v>
      </c>
      <c r="B46" s="1417" t="s">
        <v>700</v>
      </c>
      <c r="C46" s="1411">
        <f>C37+C6</f>
        <v>0</v>
      </c>
      <c r="D46" s="1411">
        <f>D37+D6</f>
        <v>0</v>
      </c>
      <c r="E46" s="1414"/>
      <c r="F46" s="1438"/>
      <c r="G46" s="1414"/>
      <c r="H46" s="1411">
        <f t="shared" ref="H46:Z46" si="18">H37+H6</f>
        <v>0</v>
      </c>
      <c r="I46" s="1411"/>
      <c r="J46" s="1411">
        <f t="shared" si="18"/>
        <v>0</v>
      </c>
      <c r="K46" s="1411">
        <f t="shared" si="18"/>
        <v>0</v>
      </c>
      <c r="L46" s="1411"/>
      <c r="M46" s="1411">
        <f t="shared" si="18"/>
        <v>0</v>
      </c>
      <c r="N46" s="1411"/>
      <c r="O46" s="1411">
        <f t="shared" si="18"/>
        <v>0</v>
      </c>
      <c r="P46" s="1411">
        <f>P37+P6</f>
        <v>0</v>
      </c>
      <c r="Q46" s="1411">
        <f t="shared" si="7"/>
        <v>0</v>
      </c>
      <c r="R46" s="1439">
        <f>SUM(R6,R37)</f>
        <v>0</v>
      </c>
      <c r="S46" s="1411">
        <f t="shared" si="8"/>
        <v>0</v>
      </c>
      <c r="T46" s="1411">
        <f t="shared" si="18"/>
        <v>0</v>
      </c>
      <c r="U46" s="1411">
        <f t="shared" si="18"/>
        <v>0</v>
      </c>
      <c r="V46" s="1411">
        <f t="shared" si="18"/>
        <v>0</v>
      </c>
      <c r="W46" s="1411">
        <f t="shared" si="18"/>
        <v>0</v>
      </c>
      <c r="X46" s="1411"/>
      <c r="Y46" s="1411">
        <f t="shared" si="18"/>
        <v>0</v>
      </c>
      <c r="Z46" s="1411">
        <f t="shared" si="18"/>
        <v>0</v>
      </c>
      <c r="AA46" s="1411">
        <f t="shared" si="9"/>
        <v>0</v>
      </c>
      <c r="AB46" s="1411">
        <f t="shared" si="10"/>
        <v>0</v>
      </c>
      <c r="AC46" s="1411">
        <f t="shared" si="11"/>
        <v>0</v>
      </c>
      <c r="AD46" s="1411">
        <f t="shared" si="12"/>
        <v>0</v>
      </c>
      <c r="AE46" s="1411">
        <f t="shared" si="2"/>
        <v>0</v>
      </c>
      <c r="AF46" s="1411">
        <f t="shared" si="3"/>
        <v>0</v>
      </c>
    </row>
    <row r="47" spans="1:32">
      <c r="A47" s="1419" t="s">
        <v>701</v>
      </c>
      <c r="F47" s="1440"/>
    </row>
    <row r="48" spans="1:32">
      <c r="A48" s="1441">
        <v>1</v>
      </c>
      <c r="B48" s="63" t="s">
        <v>702</v>
      </c>
      <c r="C48" s="1421"/>
      <c r="D48" s="1421"/>
      <c r="E48" s="1421"/>
      <c r="F48" s="1442"/>
      <c r="G48" s="1421"/>
      <c r="H48" s="1421"/>
      <c r="I48" s="1421"/>
      <c r="J48" s="1421"/>
      <c r="K48" s="1421"/>
      <c r="L48" s="1421"/>
      <c r="M48" s="1421"/>
      <c r="N48" s="1421"/>
      <c r="O48" s="1421"/>
      <c r="P48" s="1421"/>
      <c r="Q48" s="1421"/>
      <c r="R48" s="1421"/>
      <c r="S48" s="1421"/>
      <c r="T48" s="1421"/>
      <c r="U48" s="1421"/>
      <c r="V48" s="1422"/>
      <c r="W48" s="1421"/>
      <c r="X48" s="1421"/>
    </row>
    <row r="49" spans="1:24">
      <c r="A49" s="1441">
        <v>2</v>
      </c>
      <c r="B49" s="63" t="s">
        <v>703</v>
      </c>
      <c r="C49" s="64"/>
      <c r="D49" s="64"/>
      <c r="E49" s="64"/>
      <c r="F49" s="1440"/>
      <c r="G49" s="64"/>
      <c r="H49" s="64"/>
      <c r="I49" s="64"/>
      <c r="J49" s="64"/>
      <c r="K49" s="64"/>
      <c r="L49" s="64"/>
      <c r="M49" s="64"/>
      <c r="N49" s="64"/>
      <c r="O49" s="64"/>
      <c r="P49" s="64"/>
      <c r="Q49" s="64"/>
      <c r="R49" s="64"/>
      <c r="S49" s="64"/>
      <c r="T49" s="64"/>
      <c r="U49" s="64"/>
      <c r="V49" s="64"/>
      <c r="W49" s="64"/>
      <c r="X49" s="64"/>
    </row>
    <row r="50" spans="1:24">
      <c r="A50" s="1441">
        <v>3</v>
      </c>
      <c r="B50" s="1443" t="s">
        <v>2707</v>
      </c>
      <c r="C50" s="64"/>
      <c r="D50" s="64"/>
      <c r="E50" s="64"/>
      <c r="F50" s="1440"/>
      <c r="G50" s="64"/>
      <c r="H50" s="64"/>
      <c r="I50" s="64"/>
      <c r="J50" s="64"/>
      <c r="K50" s="64"/>
      <c r="L50" s="64"/>
      <c r="M50" s="64"/>
      <c r="N50" s="64"/>
      <c r="O50" s="64"/>
      <c r="P50" s="64"/>
      <c r="Q50" s="64"/>
      <c r="R50" s="64"/>
      <c r="S50" s="64"/>
      <c r="T50" s="64"/>
      <c r="U50" s="64"/>
      <c r="V50" s="64"/>
      <c r="W50" s="64"/>
      <c r="X50" s="64"/>
    </row>
    <row r="51" spans="1:24">
      <c r="A51" s="1441">
        <v>4</v>
      </c>
      <c r="B51" s="64" t="s">
        <v>2708</v>
      </c>
      <c r="C51" s="1423"/>
      <c r="D51" s="1423"/>
      <c r="E51" s="1423"/>
      <c r="F51" s="1440"/>
      <c r="G51" s="1423"/>
      <c r="H51" s="1423"/>
      <c r="I51" s="1423"/>
      <c r="J51" s="1423"/>
      <c r="K51" s="1423"/>
      <c r="L51" s="1423"/>
      <c r="M51" s="1423"/>
      <c r="N51" s="1423"/>
      <c r="O51" s="1423"/>
      <c r="P51" s="1423"/>
      <c r="Q51" s="1423"/>
      <c r="R51" s="1423"/>
      <c r="S51" s="1423"/>
      <c r="T51" s="1423"/>
      <c r="U51" s="1423"/>
      <c r="V51" s="1423"/>
      <c r="W51" s="1423"/>
      <c r="X51" s="1423"/>
    </row>
    <row r="52" spans="1:24">
      <c r="A52" s="1441">
        <v>5</v>
      </c>
      <c r="B52" s="1424" t="s">
        <v>1071</v>
      </c>
      <c r="F52" s="1440"/>
      <c r="I52" s="1423"/>
      <c r="J52" s="1423"/>
      <c r="K52" s="1423"/>
      <c r="L52" s="1423"/>
      <c r="M52" s="1423"/>
      <c r="N52" s="1423"/>
      <c r="O52" s="1423"/>
      <c r="P52" s="1423"/>
      <c r="Q52" s="1423"/>
      <c r="R52" s="1423"/>
      <c r="S52" s="1423"/>
      <c r="T52" s="1423"/>
      <c r="U52" s="1423"/>
      <c r="V52" s="1423"/>
      <c r="W52" s="1423"/>
      <c r="X52" s="1423"/>
    </row>
    <row r="53" spans="1:24">
      <c r="A53" s="1441">
        <v>6</v>
      </c>
      <c r="B53" s="1424" t="s">
        <v>704</v>
      </c>
      <c r="F53" s="1440"/>
    </row>
    <row r="54" spans="1:24">
      <c r="A54" s="1441">
        <v>7</v>
      </c>
      <c r="B54" s="1423" t="s">
        <v>705</v>
      </c>
      <c r="F54" s="1440"/>
    </row>
    <row r="55" spans="1:24">
      <c r="A55" s="1441">
        <v>8</v>
      </c>
      <c r="B55" s="1423" t="s">
        <v>706</v>
      </c>
      <c r="F55" s="1440"/>
    </row>
    <row r="56" spans="1:24">
      <c r="A56" s="1441">
        <v>9</v>
      </c>
      <c r="B56" s="1423" t="s">
        <v>2709</v>
      </c>
      <c r="F56" s="1440"/>
    </row>
    <row r="57" spans="1:24">
      <c r="F57" s="1440"/>
    </row>
    <row r="58" spans="1:24">
      <c r="F58" s="1440"/>
    </row>
    <row r="59" spans="1:24">
      <c r="F59" s="1440"/>
    </row>
    <row r="60" spans="1:24">
      <c r="F60" s="1440"/>
    </row>
    <row r="61" spans="1:24">
      <c r="F61" s="1440"/>
    </row>
    <row r="62" spans="1:24">
      <c r="F62" s="1440"/>
    </row>
    <row r="63" spans="1:24">
      <c r="F63" s="1440"/>
    </row>
    <row r="64" spans="1:24">
      <c r="F64" s="1440"/>
    </row>
    <row r="65" spans="6:6">
      <c r="F65" s="1440"/>
    </row>
    <row r="66" spans="6:6">
      <c r="F66" s="1440"/>
    </row>
    <row r="67" spans="6:6">
      <c r="F67" s="1440"/>
    </row>
    <row r="68" spans="6:6">
      <c r="F68" s="1440"/>
    </row>
    <row r="69" spans="6:6">
      <c r="F69" s="1440"/>
    </row>
    <row r="70" spans="6:6">
      <c r="F70" s="1440"/>
    </row>
    <row r="71" spans="6:6">
      <c r="F71" s="1440"/>
    </row>
    <row r="72" spans="6:6">
      <c r="F72" s="1440"/>
    </row>
    <row r="73" spans="6:6">
      <c r="F73" s="1440"/>
    </row>
    <row r="74" spans="6:6">
      <c r="F74" s="1440"/>
    </row>
    <row r="75" spans="6:6">
      <c r="F75" s="1440"/>
    </row>
    <row r="76" spans="6:6">
      <c r="F76" s="1440"/>
    </row>
    <row r="77" spans="6:6">
      <c r="F77" s="1440"/>
    </row>
    <row r="78" spans="6:6">
      <c r="F78" s="1440"/>
    </row>
    <row r="79" spans="6:6">
      <c r="F79" s="1440"/>
    </row>
    <row r="80" spans="6:6">
      <c r="F80" s="1440"/>
    </row>
    <row r="81" spans="6:6">
      <c r="F81" s="1440"/>
    </row>
    <row r="82" spans="6:6">
      <c r="F82" s="1440"/>
    </row>
  </sheetData>
  <mergeCells count="5">
    <mergeCell ref="A3:A5"/>
    <mergeCell ref="B3:B5"/>
    <mergeCell ref="C3:S3"/>
    <mergeCell ref="T3:AB3"/>
    <mergeCell ref="AC3:AF3"/>
  </mergeCells>
  <phoneticPr fontId="28" type="noConversion"/>
  <printOptions horizontalCentered="1"/>
  <pageMargins left="0.15748031496062992" right="0.15748031496062992" top="0.39370078740157483" bottom="0.39370078740157483" header="0.31496062992125984" footer="0.19685039370078741"/>
  <pageSetup paperSize="9" scale="43" fitToHeight="2" orientation="landscape"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topLeftCell="Q1" zoomScale="110" zoomScaleNormal="85" zoomScaleSheetLayoutView="110" workbookViewId="0">
      <selection activeCell="A125" sqref="A1:XFD1048576"/>
    </sheetView>
  </sheetViews>
  <sheetFormatPr defaultColWidth="8" defaultRowHeight="14.25"/>
  <cols>
    <col min="1" max="1" width="5.5" style="62" customWidth="1"/>
    <col min="2" max="2" width="24" style="62" customWidth="1"/>
    <col min="3" max="4" width="10.5" style="62" customWidth="1"/>
    <col min="5" max="5" width="7.375" style="62" customWidth="1"/>
    <col min="6" max="6" width="6" style="62" customWidth="1"/>
    <col min="7" max="7" width="7.25" style="62" customWidth="1"/>
    <col min="8" max="8" width="9.5" style="62" customWidth="1"/>
    <col min="9" max="9" width="10.25" style="62" customWidth="1"/>
    <col min="10" max="10" width="8.625" style="62" customWidth="1"/>
    <col min="11" max="11" width="10.875" style="1389" customWidth="1"/>
    <col min="12" max="12" width="10.25" style="1389" customWidth="1"/>
    <col min="13" max="13" width="11.75" style="1389" customWidth="1"/>
    <col min="14" max="14" width="11.25" style="1389" customWidth="1"/>
    <col min="15" max="15" width="8.75" style="1389" customWidth="1"/>
    <col min="16" max="17" width="9.875" style="1389" customWidth="1"/>
    <col min="18" max="18" width="9.25" style="1389" customWidth="1"/>
    <col min="19" max="19" width="8.875" style="1389" customWidth="1"/>
    <col min="20" max="20" width="10.375" style="1389" customWidth="1"/>
    <col min="21" max="21" width="8.75" style="1389" customWidth="1"/>
    <col min="22" max="22" width="10.5" style="1389" customWidth="1"/>
    <col min="23" max="24" width="12.125" style="1389" customWidth="1"/>
    <col min="25" max="25" width="12.5" style="1389" customWidth="1"/>
    <col min="26" max="26" width="11.25" style="1389" customWidth="1"/>
    <col min="27" max="32" width="9.5" style="1389" customWidth="1"/>
    <col min="33" max="16384" width="8" style="62"/>
  </cols>
  <sheetData>
    <row r="1" spans="1:32">
      <c r="A1" s="215" t="str">
        <f>表03!A1</f>
        <v xml:space="preserve"> 保險股份有限公司    年度(月)報表</v>
      </c>
      <c r="K1" s="62"/>
      <c r="L1" s="62"/>
      <c r="M1" s="62"/>
      <c r="N1" s="62"/>
      <c r="O1" s="62"/>
      <c r="P1" s="62"/>
      <c r="Q1" s="62"/>
      <c r="R1" s="62"/>
      <c r="S1" s="62"/>
      <c r="T1" s="62"/>
      <c r="U1" s="62"/>
      <c r="V1" s="62"/>
      <c r="W1" s="62"/>
      <c r="X1" s="62"/>
      <c r="Y1" s="62"/>
      <c r="Z1" s="62"/>
      <c r="AA1" s="62"/>
      <c r="AB1" s="62"/>
      <c r="AC1" s="62"/>
      <c r="AD1" s="62"/>
      <c r="AE1" s="62"/>
      <c r="AF1" s="62"/>
    </row>
    <row r="2" spans="1:32">
      <c r="A2" s="62" t="s">
        <v>266</v>
      </c>
      <c r="AF2" s="1390" t="s">
        <v>172</v>
      </c>
    </row>
    <row r="3" spans="1:32" ht="16.5" customHeight="1">
      <c r="A3" s="2973" t="s">
        <v>183</v>
      </c>
      <c r="B3" s="2973" t="s">
        <v>86</v>
      </c>
      <c r="C3" s="2953" t="s">
        <v>238</v>
      </c>
      <c r="D3" s="2956"/>
      <c r="E3" s="2956"/>
      <c r="F3" s="2956"/>
      <c r="G3" s="2956"/>
      <c r="H3" s="2956"/>
      <c r="I3" s="2956"/>
      <c r="J3" s="2956"/>
      <c r="K3" s="2956"/>
      <c r="L3" s="2956"/>
      <c r="M3" s="2956"/>
      <c r="N3" s="2956"/>
      <c r="O3" s="2956"/>
      <c r="P3" s="2956"/>
      <c r="Q3" s="2956"/>
      <c r="R3" s="2956"/>
      <c r="S3" s="1391"/>
      <c r="T3" s="3016" t="s">
        <v>239</v>
      </c>
      <c r="U3" s="3016"/>
      <c r="V3" s="3016"/>
      <c r="W3" s="3016"/>
      <c r="X3" s="3016"/>
      <c r="Y3" s="3016"/>
      <c r="Z3" s="3016"/>
      <c r="AA3" s="3016"/>
      <c r="AB3" s="3016"/>
      <c r="AC3" s="1392"/>
      <c r="AD3" s="2956" t="s">
        <v>405</v>
      </c>
      <c r="AE3" s="2956"/>
      <c r="AF3" s="2957"/>
    </row>
    <row r="4" spans="1:32" ht="85.5">
      <c r="A4" s="3012"/>
      <c r="B4" s="3014"/>
      <c r="C4" s="1393" t="s">
        <v>406</v>
      </c>
      <c r="D4" s="1394" t="s">
        <v>1021</v>
      </c>
      <c r="E4" s="1393" t="s">
        <v>407</v>
      </c>
      <c r="F4" s="1394" t="s">
        <v>408</v>
      </c>
      <c r="G4" s="1393" t="s">
        <v>395</v>
      </c>
      <c r="H4" s="1395" t="s">
        <v>1036</v>
      </c>
      <c r="I4" s="1396" t="s">
        <v>1037</v>
      </c>
      <c r="J4" s="1397" t="s">
        <v>934</v>
      </c>
      <c r="K4" s="1395" t="s">
        <v>1038</v>
      </c>
      <c r="L4" s="1396" t="s">
        <v>1039</v>
      </c>
      <c r="M4" s="1395" t="s">
        <v>1040</v>
      </c>
      <c r="N4" s="1396" t="s">
        <v>1041</v>
      </c>
      <c r="O4" s="1398" t="s">
        <v>935</v>
      </c>
      <c r="P4" s="1396" t="s">
        <v>1042</v>
      </c>
      <c r="Q4" s="1396" t="s">
        <v>1043</v>
      </c>
      <c r="R4" s="1396" t="s">
        <v>1044</v>
      </c>
      <c r="S4" s="1399" t="s">
        <v>1045</v>
      </c>
      <c r="T4" s="1400" t="s">
        <v>1046</v>
      </c>
      <c r="U4" s="1400" t="s">
        <v>1047</v>
      </c>
      <c r="V4" s="1401" t="s">
        <v>936</v>
      </c>
      <c r="W4" s="1393" t="s">
        <v>2662</v>
      </c>
      <c r="X4" s="1393" t="s">
        <v>937</v>
      </c>
      <c r="Y4" s="1402" t="s">
        <v>1048</v>
      </c>
      <c r="Z4" s="1402" t="s">
        <v>1049</v>
      </c>
      <c r="AA4" s="1403" t="s">
        <v>1050</v>
      </c>
      <c r="AB4" s="1403" t="s">
        <v>1045</v>
      </c>
      <c r="AC4" s="1403" t="s">
        <v>1051</v>
      </c>
      <c r="AD4" s="1403" t="s">
        <v>1052</v>
      </c>
      <c r="AE4" s="1403" t="s">
        <v>1050</v>
      </c>
      <c r="AF4" s="1403" t="s">
        <v>1045</v>
      </c>
    </row>
    <row r="5" spans="1:32" ht="42" customHeight="1">
      <c r="A5" s="3013"/>
      <c r="B5" s="3015"/>
      <c r="C5" s="1404" t="s">
        <v>66</v>
      </c>
      <c r="D5" s="1404" t="s">
        <v>657</v>
      </c>
      <c r="E5" s="1404" t="s">
        <v>658</v>
      </c>
      <c r="F5" s="1405" t="s">
        <v>659</v>
      </c>
      <c r="G5" s="1404" t="s">
        <v>660</v>
      </c>
      <c r="H5" s="1406" t="s">
        <v>938</v>
      </c>
      <c r="I5" s="1406" t="s">
        <v>320</v>
      </c>
      <c r="J5" s="1404" t="s">
        <v>467</v>
      </c>
      <c r="K5" s="1406" t="s">
        <v>939</v>
      </c>
      <c r="L5" s="1404" t="s">
        <v>462</v>
      </c>
      <c r="M5" s="1406" t="s">
        <v>940</v>
      </c>
      <c r="N5" s="1404" t="s">
        <v>463</v>
      </c>
      <c r="O5" s="1407" t="s">
        <v>1057</v>
      </c>
      <c r="P5" s="1404" t="s">
        <v>941</v>
      </c>
      <c r="Q5" s="1407" t="s">
        <v>1058</v>
      </c>
      <c r="R5" s="1404" t="s">
        <v>942</v>
      </c>
      <c r="S5" s="1405" t="s">
        <v>1059</v>
      </c>
      <c r="T5" s="1406" t="s">
        <v>943</v>
      </c>
      <c r="U5" s="1406" t="s">
        <v>477</v>
      </c>
      <c r="V5" s="1406" t="s">
        <v>944</v>
      </c>
      <c r="W5" s="1404" t="s">
        <v>922</v>
      </c>
      <c r="X5" s="1406" t="s">
        <v>189</v>
      </c>
      <c r="Y5" s="1406" t="s">
        <v>945</v>
      </c>
      <c r="Z5" s="1404" t="s">
        <v>489</v>
      </c>
      <c r="AA5" s="1408" t="s">
        <v>946</v>
      </c>
      <c r="AB5" s="1404" t="s">
        <v>1064</v>
      </c>
      <c r="AC5" s="1404" t="s">
        <v>947</v>
      </c>
      <c r="AD5" s="1404" t="s">
        <v>1065</v>
      </c>
      <c r="AE5" s="1404" t="s">
        <v>948</v>
      </c>
      <c r="AF5" s="1404" t="s">
        <v>1066</v>
      </c>
    </row>
    <row r="6" spans="1:32" ht="20.25" customHeight="1">
      <c r="A6" s="1409">
        <v>1</v>
      </c>
      <c r="B6" s="1410" t="s">
        <v>707</v>
      </c>
      <c r="C6" s="1411">
        <f>SUM(C7:C13)</f>
        <v>0</v>
      </c>
      <c r="D6" s="1411">
        <f>SUM(D7:D13)</f>
        <v>0</v>
      </c>
      <c r="E6" s="1412"/>
      <c r="F6" s="1413"/>
      <c r="G6" s="1413"/>
      <c r="H6" s="1411">
        <f t="shared" ref="H6:W6" si="0">SUM(H7:H13)</f>
        <v>0</v>
      </c>
      <c r="I6" s="1411">
        <f t="shared" si="0"/>
        <v>0</v>
      </c>
      <c r="J6" s="1411">
        <f t="shared" si="0"/>
        <v>0</v>
      </c>
      <c r="K6" s="1411">
        <f t="shared" si="0"/>
        <v>0</v>
      </c>
      <c r="L6" s="1411">
        <f t="shared" si="0"/>
        <v>0</v>
      </c>
      <c r="M6" s="1411">
        <f t="shared" si="0"/>
        <v>0</v>
      </c>
      <c r="N6" s="1411">
        <f t="shared" si="0"/>
        <v>0</v>
      </c>
      <c r="O6" s="1411">
        <f t="shared" si="0"/>
        <v>0</v>
      </c>
      <c r="P6" s="1411">
        <f t="shared" si="0"/>
        <v>0</v>
      </c>
      <c r="Q6" s="1411">
        <f t="shared" si="0"/>
        <v>0</v>
      </c>
      <c r="R6" s="1411">
        <f t="shared" si="0"/>
        <v>0</v>
      </c>
      <c r="S6" s="1411">
        <f t="shared" si="0"/>
        <v>0</v>
      </c>
      <c r="T6" s="1411">
        <f t="shared" si="0"/>
        <v>0</v>
      </c>
      <c r="U6" s="1411">
        <f t="shared" si="0"/>
        <v>0</v>
      </c>
      <c r="V6" s="1411">
        <f t="shared" si="0"/>
        <v>0</v>
      </c>
      <c r="W6" s="1411">
        <f t="shared" si="0"/>
        <v>0</v>
      </c>
      <c r="X6" s="1411"/>
      <c r="Y6" s="1411">
        <f t="shared" ref="Y6:AF6" si="1">SUM(Y7:Y13)</f>
        <v>0</v>
      </c>
      <c r="Z6" s="1411">
        <f t="shared" si="1"/>
        <v>0</v>
      </c>
      <c r="AA6" s="1411">
        <f t="shared" si="1"/>
        <v>0</v>
      </c>
      <c r="AB6" s="1411">
        <f t="shared" si="1"/>
        <v>0</v>
      </c>
      <c r="AC6" s="1411">
        <f t="shared" si="1"/>
        <v>0</v>
      </c>
      <c r="AD6" s="1411">
        <f t="shared" si="1"/>
        <v>0</v>
      </c>
      <c r="AE6" s="1411">
        <f t="shared" si="1"/>
        <v>0</v>
      </c>
      <c r="AF6" s="1411">
        <f t="shared" si="1"/>
        <v>0</v>
      </c>
    </row>
    <row r="7" spans="1:32" ht="20.25" customHeight="1">
      <c r="A7" s="1409">
        <v>2</v>
      </c>
      <c r="B7" s="1410" t="s">
        <v>388</v>
      </c>
      <c r="C7" s="1411"/>
      <c r="D7" s="1411"/>
      <c r="E7" s="1412"/>
      <c r="F7" s="1413"/>
      <c r="G7" s="1414"/>
      <c r="H7" s="1411"/>
      <c r="I7" s="1411"/>
      <c r="J7" s="1411"/>
      <c r="K7" s="1415"/>
      <c r="L7" s="1415"/>
      <c r="M7" s="1415"/>
      <c r="N7" s="1415"/>
      <c r="O7" s="1411"/>
      <c r="P7" s="1411"/>
      <c r="Q7" s="1411"/>
      <c r="R7" s="1411"/>
      <c r="S7" s="1411"/>
      <c r="T7" s="1411"/>
      <c r="U7" s="1411"/>
      <c r="V7" s="1411"/>
      <c r="W7" s="1411"/>
      <c r="X7" s="1411"/>
      <c r="Y7" s="1411"/>
      <c r="Z7" s="1411"/>
      <c r="AA7" s="1411"/>
      <c r="AB7" s="1411"/>
      <c r="AC7" s="1411"/>
      <c r="AD7" s="1411"/>
      <c r="AE7" s="1411"/>
      <c r="AF7" s="1411"/>
    </row>
    <row r="8" spans="1:32" ht="20.25" customHeight="1">
      <c r="A8" s="1409">
        <v>3</v>
      </c>
      <c r="B8" s="1410" t="s">
        <v>389</v>
      </c>
      <c r="C8" s="1411"/>
      <c r="D8" s="1411"/>
      <c r="E8" s="1412"/>
      <c r="F8" s="1413"/>
      <c r="G8" s="1414"/>
      <c r="H8" s="1411"/>
      <c r="I8" s="1411"/>
      <c r="J8" s="1411"/>
      <c r="K8" s="1415"/>
      <c r="L8" s="1415"/>
      <c r="M8" s="1415"/>
      <c r="N8" s="1415"/>
      <c r="O8" s="1411"/>
      <c r="P8" s="1411"/>
      <c r="Q8" s="1411"/>
      <c r="R8" s="1411"/>
      <c r="S8" s="1411"/>
      <c r="T8" s="1411"/>
      <c r="U8" s="1411"/>
      <c r="V8" s="1411"/>
      <c r="W8" s="1411"/>
      <c r="X8" s="1411"/>
      <c r="Y8" s="1411"/>
      <c r="Z8" s="1411"/>
      <c r="AA8" s="1411"/>
      <c r="AB8" s="1411"/>
      <c r="AC8" s="1411"/>
      <c r="AD8" s="1411"/>
      <c r="AE8" s="1411"/>
      <c r="AF8" s="1411"/>
    </row>
    <row r="9" spans="1:32" ht="20.25" customHeight="1">
      <c r="A9" s="1409">
        <v>4</v>
      </c>
      <c r="B9" s="1410" t="s">
        <v>1237</v>
      </c>
      <c r="C9" s="1411"/>
      <c r="D9" s="1411"/>
      <c r="E9" s="1412"/>
      <c r="F9" s="1413"/>
      <c r="G9" s="1414"/>
      <c r="H9" s="1411"/>
      <c r="I9" s="1411"/>
      <c r="J9" s="1411"/>
      <c r="K9" s="1411"/>
      <c r="L9" s="1411"/>
      <c r="M9" s="1415"/>
      <c r="N9" s="1415"/>
      <c r="O9" s="1411"/>
      <c r="P9" s="1411"/>
      <c r="Q9" s="1411"/>
      <c r="R9" s="1411"/>
      <c r="S9" s="1411"/>
      <c r="T9" s="1411"/>
      <c r="U9" s="1411"/>
      <c r="V9" s="1411"/>
      <c r="W9" s="1411"/>
      <c r="X9" s="1411"/>
      <c r="Y9" s="1411"/>
      <c r="Z9" s="1411"/>
      <c r="AA9" s="1411"/>
      <c r="AB9" s="1411"/>
      <c r="AC9" s="1411"/>
      <c r="AD9" s="1411"/>
      <c r="AE9" s="1411"/>
      <c r="AF9" s="1411"/>
    </row>
    <row r="10" spans="1:32" ht="20.25" customHeight="1">
      <c r="A10" s="1409">
        <v>5</v>
      </c>
      <c r="B10" s="1410" t="s">
        <v>390</v>
      </c>
      <c r="C10" s="1411"/>
      <c r="D10" s="1411"/>
      <c r="E10" s="1412"/>
      <c r="F10" s="1413"/>
      <c r="G10" s="1414"/>
      <c r="H10" s="1411"/>
      <c r="I10" s="1411"/>
      <c r="J10" s="1411"/>
      <c r="K10" s="1415"/>
      <c r="L10" s="1415"/>
      <c r="M10" s="1415"/>
      <c r="N10" s="1415"/>
      <c r="O10" s="1411"/>
      <c r="P10" s="1411"/>
      <c r="Q10" s="1411"/>
      <c r="R10" s="1411"/>
      <c r="S10" s="1411"/>
      <c r="T10" s="1411"/>
      <c r="U10" s="1411"/>
      <c r="V10" s="1411"/>
      <c r="W10" s="1411"/>
      <c r="X10" s="1411"/>
      <c r="Y10" s="1411"/>
      <c r="Z10" s="1411"/>
      <c r="AA10" s="1411"/>
      <c r="AB10" s="1411"/>
      <c r="AC10" s="1411"/>
      <c r="AD10" s="1411"/>
      <c r="AE10" s="1411"/>
      <c r="AF10" s="1411"/>
    </row>
    <row r="11" spans="1:32" ht="20.25" customHeight="1">
      <c r="A11" s="1409">
        <v>6</v>
      </c>
      <c r="B11" s="1410" t="s">
        <v>391</v>
      </c>
      <c r="C11" s="1411"/>
      <c r="D11" s="1411"/>
      <c r="E11" s="1412"/>
      <c r="F11" s="1413"/>
      <c r="G11" s="1414"/>
      <c r="H11" s="1411"/>
      <c r="I11" s="1411"/>
      <c r="J11" s="1411"/>
      <c r="K11" s="1415"/>
      <c r="L11" s="1415"/>
      <c r="M11" s="1415"/>
      <c r="N11" s="1415"/>
      <c r="O11" s="1411"/>
      <c r="P11" s="1411"/>
      <c r="Q11" s="1411"/>
      <c r="R11" s="1411"/>
      <c r="S11" s="1411"/>
      <c r="T11" s="1411"/>
      <c r="U11" s="1411"/>
      <c r="V11" s="1411"/>
      <c r="W11" s="1411"/>
      <c r="X11" s="1411"/>
      <c r="Y11" s="1411"/>
      <c r="Z11" s="1411"/>
      <c r="AA11" s="1411"/>
      <c r="AB11" s="1411"/>
      <c r="AC11" s="1411"/>
      <c r="AD11" s="1411"/>
      <c r="AE11" s="1411"/>
      <c r="AF11" s="1411"/>
    </row>
    <row r="12" spans="1:32" ht="20.25" customHeight="1">
      <c r="A12" s="1409">
        <v>7</v>
      </c>
      <c r="B12" s="1410" t="s">
        <v>1096</v>
      </c>
      <c r="C12" s="1411"/>
      <c r="D12" s="1411"/>
      <c r="E12" s="1412"/>
      <c r="F12" s="1413"/>
      <c r="G12" s="1414"/>
      <c r="H12" s="1411"/>
      <c r="I12" s="1411"/>
      <c r="J12" s="1411"/>
      <c r="K12" s="1415"/>
      <c r="L12" s="1415"/>
      <c r="M12" s="1415"/>
      <c r="N12" s="1415"/>
      <c r="O12" s="1411"/>
      <c r="P12" s="1411"/>
      <c r="Q12" s="1411"/>
      <c r="R12" s="1411"/>
      <c r="S12" s="1411"/>
      <c r="T12" s="1411"/>
      <c r="U12" s="1411"/>
      <c r="V12" s="1411"/>
      <c r="W12" s="1411"/>
      <c r="X12" s="1411"/>
      <c r="Y12" s="1411"/>
      <c r="Z12" s="1411"/>
      <c r="AA12" s="1411"/>
      <c r="AB12" s="1411"/>
      <c r="AC12" s="1411"/>
      <c r="AD12" s="1411"/>
      <c r="AE12" s="1411"/>
      <c r="AF12" s="1411"/>
    </row>
    <row r="13" spans="1:32" ht="20.25" customHeight="1">
      <c r="A13" s="1409">
        <v>8</v>
      </c>
      <c r="B13" s="1410" t="s">
        <v>1097</v>
      </c>
      <c r="C13" s="1411"/>
      <c r="D13" s="1411"/>
      <c r="E13" s="1412"/>
      <c r="F13" s="1413"/>
      <c r="G13" s="1414"/>
      <c r="H13" s="1411"/>
      <c r="I13" s="1411"/>
      <c r="J13" s="1411"/>
      <c r="K13" s="1415"/>
      <c r="L13" s="1415"/>
      <c r="M13" s="1415"/>
      <c r="N13" s="1415"/>
      <c r="O13" s="1411"/>
      <c r="P13" s="1411"/>
      <c r="Q13" s="1411"/>
      <c r="R13" s="1411"/>
      <c r="S13" s="1411"/>
      <c r="T13" s="1411"/>
      <c r="U13" s="1411"/>
      <c r="V13" s="1411"/>
      <c r="W13" s="1411"/>
      <c r="X13" s="1411"/>
      <c r="Y13" s="1411"/>
      <c r="Z13" s="1411"/>
      <c r="AA13" s="1411"/>
      <c r="AB13" s="1411"/>
      <c r="AC13" s="1411"/>
      <c r="AD13" s="1411"/>
      <c r="AE13" s="1411"/>
      <c r="AF13" s="1411"/>
    </row>
    <row r="14" spans="1:32" ht="20.25" customHeight="1">
      <c r="A14" s="1409">
        <v>9</v>
      </c>
      <c r="B14" s="1410" t="s">
        <v>708</v>
      </c>
      <c r="C14" s="1411">
        <f>SUM(C15:C19)</f>
        <v>0</v>
      </c>
      <c r="D14" s="1411">
        <f>SUM(D15:D19)</f>
        <v>0</v>
      </c>
      <c r="E14" s="1412"/>
      <c r="F14" s="1413"/>
      <c r="G14" s="1414">
        <v>0</v>
      </c>
      <c r="H14" s="1411">
        <f t="shared" ref="H14:AF14" si="2">SUM(H15:H19)</f>
        <v>0</v>
      </c>
      <c r="I14" s="1411">
        <f t="shared" si="2"/>
        <v>0</v>
      </c>
      <c r="J14" s="1411">
        <f t="shared" si="2"/>
        <v>0</v>
      </c>
      <c r="K14" s="1411">
        <f t="shared" si="2"/>
        <v>0</v>
      </c>
      <c r="L14" s="1411">
        <f t="shared" si="2"/>
        <v>0</v>
      </c>
      <c r="M14" s="1411">
        <f t="shared" si="2"/>
        <v>0</v>
      </c>
      <c r="N14" s="1411">
        <f t="shared" si="2"/>
        <v>0</v>
      </c>
      <c r="O14" s="1411">
        <f t="shared" si="2"/>
        <v>0</v>
      </c>
      <c r="P14" s="1411">
        <f t="shared" si="2"/>
        <v>0</v>
      </c>
      <c r="Q14" s="1411">
        <f t="shared" si="2"/>
        <v>0</v>
      </c>
      <c r="R14" s="1411">
        <f t="shared" si="2"/>
        <v>0</v>
      </c>
      <c r="S14" s="1411">
        <f t="shared" si="2"/>
        <v>0</v>
      </c>
      <c r="T14" s="1411">
        <f t="shared" si="2"/>
        <v>0</v>
      </c>
      <c r="U14" s="1411">
        <f t="shared" si="2"/>
        <v>0</v>
      </c>
      <c r="V14" s="1411">
        <f t="shared" si="2"/>
        <v>0</v>
      </c>
      <c r="W14" s="1411">
        <f t="shared" si="2"/>
        <v>0</v>
      </c>
      <c r="X14" s="1411"/>
      <c r="Y14" s="1411">
        <f t="shared" si="2"/>
        <v>0</v>
      </c>
      <c r="Z14" s="1411">
        <f t="shared" si="2"/>
        <v>0</v>
      </c>
      <c r="AA14" s="1411">
        <f t="shared" si="2"/>
        <v>0</v>
      </c>
      <c r="AB14" s="1411">
        <f t="shared" si="2"/>
        <v>0</v>
      </c>
      <c r="AC14" s="1411">
        <f t="shared" si="2"/>
        <v>0</v>
      </c>
      <c r="AD14" s="1411">
        <f t="shared" si="2"/>
        <v>0</v>
      </c>
      <c r="AE14" s="1411">
        <f t="shared" si="2"/>
        <v>0</v>
      </c>
      <c r="AF14" s="1411">
        <f t="shared" si="2"/>
        <v>0</v>
      </c>
    </row>
    <row r="15" spans="1:32" ht="20.25" customHeight="1">
      <c r="A15" s="1409">
        <v>10</v>
      </c>
      <c r="B15" s="1410" t="s">
        <v>1022</v>
      </c>
      <c r="C15" s="1411"/>
      <c r="D15" s="1411"/>
      <c r="E15" s="1412"/>
      <c r="F15" s="1411"/>
      <c r="G15" s="1414"/>
      <c r="H15" s="1411"/>
      <c r="I15" s="1411"/>
      <c r="J15" s="1411"/>
      <c r="K15" s="1415"/>
      <c r="L15" s="1415"/>
      <c r="M15" s="1415"/>
      <c r="N15" s="1415"/>
      <c r="O15" s="1411"/>
      <c r="P15" s="1411"/>
      <c r="Q15" s="1411"/>
      <c r="R15" s="1411"/>
      <c r="S15" s="1411"/>
      <c r="T15" s="1411"/>
      <c r="U15" s="1411"/>
      <c r="V15" s="1411"/>
      <c r="W15" s="1411"/>
      <c r="X15" s="1411"/>
      <c r="Y15" s="1411"/>
      <c r="Z15" s="1411"/>
      <c r="AA15" s="1411"/>
      <c r="AB15" s="1411"/>
      <c r="AC15" s="1411"/>
      <c r="AD15" s="1411"/>
      <c r="AE15" s="1411"/>
      <c r="AF15" s="1411"/>
    </row>
    <row r="16" spans="1:32" ht="20.25" customHeight="1">
      <c r="A16" s="1409">
        <v>11</v>
      </c>
      <c r="B16" s="1410" t="s">
        <v>1023</v>
      </c>
      <c r="C16" s="1411"/>
      <c r="D16" s="1411"/>
      <c r="E16" s="1412"/>
      <c r="F16" s="1411"/>
      <c r="G16" s="1414"/>
      <c r="H16" s="1411"/>
      <c r="I16" s="1411"/>
      <c r="J16" s="1411"/>
      <c r="K16" s="1416"/>
      <c r="L16" s="1416"/>
      <c r="M16" s="1416"/>
      <c r="N16" s="1416"/>
      <c r="O16" s="1411"/>
      <c r="P16" s="1411"/>
      <c r="Q16" s="1411"/>
      <c r="R16" s="1411"/>
      <c r="S16" s="1411"/>
      <c r="T16" s="1411"/>
      <c r="U16" s="1411"/>
      <c r="V16" s="1411"/>
      <c r="W16" s="1411"/>
      <c r="X16" s="1411"/>
      <c r="Y16" s="1411"/>
      <c r="Z16" s="1411"/>
      <c r="AA16" s="1411"/>
      <c r="AB16" s="1411"/>
      <c r="AC16" s="1411"/>
      <c r="AD16" s="1411"/>
      <c r="AE16" s="1411"/>
      <c r="AF16" s="1411"/>
    </row>
    <row r="17" spans="1:32" ht="20.25" customHeight="1">
      <c r="A17" s="1409">
        <v>12</v>
      </c>
      <c r="B17" s="1410" t="s">
        <v>1024</v>
      </c>
      <c r="C17" s="1411"/>
      <c r="D17" s="1411"/>
      <c r="E17" s="1412"/>
      <c r="F17" s="1411"/>
      <c r="G17" s="1414"/>
      <c r="H17" s="1411"/>
      <c r="I17" s="1411"/>
      <c r="J17" s="1411"/>
      <c r="K17" s="1416"/>
      <c r="L17" s="1416"/>
      <c r="M17" s="1416"/>
      <c r="N17" s="1416"/>
      <c r="O17" s="1411"/>
      <c r="P17" s="1411"/>
      <c r="Q17" s="1411"/>
      <c r="R17" s="1411"/>
      <c r="S17" s="1411"/>
      <c r="T17" s="1411"/>
      <c r="U17" s="1411"/>
      <c r="V17" s="1411"/>
      <c r="W17" s="1411"/>
      <c r="X17" s="1411"/>
      <c r="Y17" s="1411"/>
      <c r="Z17" s="1411"/>
      <c r="AA17" s="1411"/>
      <c r="AB17" s="1411"/>
      <c r="AC17" s="1411"/>
      <c r="AD17" s="1411"/>
      <c r="AE17" s="1411"/>
      <c r="AF17" s="1411"/>
    </row>
    <row r="18" spans="1:32" ht="20.25" customHeight="1">
      <c r="A18" s="1409">
        <v>13</v>
      </c>
      <c r="B18" s="1410" t="s">
        <v>1025</v>
      </c>
      <c r="C18" s="1411"/>
      <c r="D18" s="1411"/>
      <c r="E18" s="1412"/>
      <c r="F18" s="1411"/>
      <c r="G18" s="1414"/>
      <c r="H18" s="1411"/>
      <c r="I18" s="1411"/>
      <c r="J18" s="1411"/>
      <c r="K18" s="1416"/>
      <c r="L18" s="1416"/>
      <c r="M18" s="1416"/>
      <c r="N18" s="1416"/>
      <c r="O18" s="1411"/>
      <c r="P18" s="1411"/>
      <c r="Q18" s="1411"/>
      <c r="R18" s="1411"/>
      <c r="S18" s="1411"/>
      <c r="T18" s="1411"/>
      <c r="U18" s="1411"/>
      <c r="V18" s="1411"/>
      <c r="W18" s="1411"/>
      <c r="X18" s="1411"/>
      <c r="Y18" s="1411"/>
      <c r="Z18" s="1411"/>
      <c r="AA18" s="1411"/>
      <c r="AB18" s="1411"/>
      <c r="AC18" s="1411"/>
      <c r="AD18" s="1411"/>
      <c r="AE18" s="1411"/>
      <c r="AF18" s="1411"/>
    </row>
    <row r="19" spans="1:32" ht="20.25" customHeight="1">
      <c r="A19" s="1409">
        <v>14</v>
      </c>
      <c r="B19" s="1410" t="s">
        <v>1026</v>
      </c>
      <c r="C19" s="1411"/>
      <c r="D19" s="1411"/>
      <c r="E19" s="1412"/>
      <c r="F19" s="1411"/>
      <c r="G19" s="1414"/>
      <c r="H19" s="1411"/>
      <c r="I19" s="1411"/>
      <c r="J19" s="1411"/>
      <c r="K19" s="1416"/>
      <c r="L19" s="1416"/>
      <c r="M19" s="1416"/>
      <c r="N19" s="1416"/>
      <c r="O19" s="1411"/>
      <c r="P19" s="1411"/>
      <c r="Q19" s="1411"/>
      <c r="R19" s="1411"/>
      <c r="S19" s="1411"/>
      <c r="T19" s="1411"/>
      <c r="U19" s="1411"/>
      <c r="V19" s="1411"/>
      <c r="W19" s="1411"/>
      <c r="X19" s="1411"/>
      <c r="Y19" s="1411"/>
      <c r="Z19" s="1411"/>
      <c r="AA19" s="1411"/>
      <c r="AB19" s="1411"/>
      <c r="AC19" s="1411"/>
      <c r="AD19" s="1411"/>
      <c r="AE19" s="1411"/>
      <c r="AF19" s="1411"/>
    </row>
    <row r="20" spans="1:32" ht="20.25" customHeight="1">
      <c r="A20" s="1409">
        <v>15</v>
      </c>
      <c r="B20" s="1417" t="s">
        <v>392</v>
      </c>
      <c r="C20" s="1411">
        <f>C6+C14</f>
        <v>0</v>
      </c>
      <c r="D20" s="1411">
        <f>D6+D14</f>
        <v>0</v>
      </c>
      <c r="E20" s="1412"/>
      <c r="F20" s="1418"/>
      <c r="G20" s="1414">
        <v>0</v>
      </c>
      <c r="H20" s="1411">
        <f t="shared" ref="H20:AF20" si="3">H6+H14</f>
        <v>0</v>
      </c>
      <c r="I20" s="1411">
        <f t="shared" si="3"/>
        <v>0</v>
      </c>
      <c r="J20" s="1411">
        <f t="shared" si="3"/>
        <v>0</v>
      </c>
      <c r="K20" s="1411">
        <f t="shared" si="3"/>
        <v>0</v>
      </c>
      <c r="L20" s="1411">
        <f t="shared" si="3"/>
        <v>0</v>
      </c>
      <c r="M20" s="1411">
        <f t="shared" si="3"/>
        <v>0</v>
      </c>
      <c r="N20" s="1411">
        <f t="shared" si="3"/>
        <v>0</v>
      </c>
      <c r="O20" s="1411">
        <f t="shared" si="3"/>
        <v>0</v>
      </c>
      <c r="P20" s="1411">
        <f t="shared" si="3"/>
        <v>0</v>
      </c>
      <c r="Q20" s="1411">
        <f t="shared" si="3"/>
        <v>0</v>
      </c>
      <c r="R20" s="1411">
        <f t="shared" si="3"/>
        <v>0</v>
      </c>
      <c r="S20" s="1411">
        <f t="shared" si="3"/>
        <v>0</v>
      </c>
      <c r="T20" s="1411">
        <f t="shared" si="3"/>
        <v>0</v>
      </c>
      <c r="U20" s="1411">
        <f t="shared" si="3"/>
        <v>0</v>
      </c>
      <c r="V20" s="1411">
        <f t="shared" si="3"/>
        <v>0</v>
      </c>
      <c r="W20" s="1411">
        <f t="shared" si="3"/>
        <v>0</v>
      </c>
      <c r="X20" s="1411"/>
      <c r="Y20" s="1411">
        <f t="shared" si="3"/>
        <v>0</v>
      </c>
      <c r="Z20" s="1411">
        <f t="shared" si="3"/>
        <v>0</v>
      </c>
      <c r="AA20" s="1411">
        <f t="shared" si="3"/>
        <v>0</v>
      </c>
      <c r="AB20" s="1411">
        <f>AB6+AB14</f>
        <v>0</v>
      </c>
      <c r="AC20" s="1411">
        <f>AC6+AC14</f>
        <v>0</v>
      </c>
      <c r="AD20" s="1411">
        <f t="shared" si="3"/>
        <v>0</v>
      </c>
      <c r="AE20" s="1411">
        <f t="shared" si="3"/>
        <v>0</v>
      </c>
      <c r="AF20" s="1411">
        <f t="shared" si="3"/>
        <v>0</v>
      </c>
    </row>
    <row r="21" spans="1:32">
      <c r="A21" s="1419" t="s">
        <v>709</v>
      </c>
    </row>
    <row r="22" spans="1:32">
      <c r="A22" s="1420">
        <v>1</v>
      </c>
      <c r="B22" s="62" t="s">
        <v>1105</v>
      </c>
      <c r="C22" s="1421"/>
      <c r="D22" s="1421"/>
      <c r="E22" s="1421"/>
      <c r="F22" s="1421"/>
      <c r="G22" s="1421"/>
      <c r="H22" s="1421"/>
      <c r="I22" s="1421"/>
      <c r="J22" s="1421"/>
      <c r="K22" s="1421"/>
      <c r="L22" s="1421"/>
      <c r="M22" s="1421"/>
      <c r="N22" s="1421"/>
      <c r="O22" s="1421"/>
      <c r="P22" s="1421"/>
      <c r="Q22" s="1421"/>
      <c r="R22" s="1421"/>
      <c r="S22" s="1421"/>
      <c r="T22" s="1421"/>
      <c r="U22" s="1421"/>
      <c r="V22" s="1422"/>
      <c r="W22" s="1421"/>
      <c r="X22" s="1421"/>
    </row>
    <row r="23" spans="1:32">
      <c r="A23" s="1420">
        <v>2</v>
      </c>
      <c r="B23" s="62" t="s">
        <v>1106</v>
      </c>
      <c r="C23" s="64"/>
      <c r="D23" s="64"/>
      <c r="E23" s="64"/>
      <c r="F23" s="64"/>
      <c r="G23" s="64"/>
      <c r="H23" s="64"/>
      <c r="I23" s="64"/>
      <c r="J23" s="64"/>
      <c r="K23" s="64"/>
      <c r="L23" s="64"/>
      <c r="M23" s="64"/>
      <c r="N23" s="64"/>
      <c r="O23" s="64"/>
      <c r="P23" s="64"/>
      <c r="Q23" s="64"/>
      <c r="R23" s="64"/>
      <c r="S23" s="64"/>
      <c r="T23" s="64"/>
      <c r="U23" s="64"/>
      <c r="V23" s="64"/>
      <c r="W23" s="64"/>
      <c r="X23" s="64"/>
    </row>
    <row r="24" spans="1:32">
      <c r="A24" s="1420">
        <v>3</v>
      </c>
      <c r="B24" s="64" t="s">
        <v>1107</v>
      </c>
      <c r="C24" s="1423"/>
      <c r="D24" s="1423"/>
      <c r="E24" s="1423"/>
      <c r="F24" s="1423"/>
      <c r="G24" s="1423"/>
      <c r="H24" s="1423"/>
      <c r="I24" s="1423"/>
      <c r="J24" s="1423"/>
      <c r="K24" s="1423"/>
      <c r="L24" s="1423"/>
      <c r="M24" s="1423"/>
      <c r="N24" s="1423"/>
      <c r="O24" s="1423"/>
      <c r="P24" s="1423"/>
      <c r="Q24" s="1423"/>
      <c r="R24" s="1423"/>
      <c r="S24" s="1423"/>
      <c r="T24" s="1423"/>
      <c r="U24" s="1423"/>
      <c r="V24" s="1423"/>
      <c r="W24" s="1423"/>
      <c r="X24" s="1423"/>
    </row>
    <row r="25" spans="1:32">
      <c r="A25" s="1420">
        <v>4</v>
      </c>
      <c r="B25" s="1424" t="s">
        <v>1108</v>
      </c>
    </row>
    <row r="26" spans="1:32">
      <c r="A26" s="1420">
        <v>5</v>
      </c>
      <c r="B26" s="1423" t="s">
        <v>1109</v>
      </c>
    </row>
    <row r="27" spans="1:32">
      <c r="A27" s="1420">
        <v>6</v>
      </c>
      <c r="B27" s="1425" t="s">
        <v>1110</v>
      </c>
    </row>
    <row r="28" spans="1:32">
      <c r="A28" s="1420">
        <v>7</v>
      </c>
      <c r="B28" s="69" t="s">
        <v>1101</v>
      </c>
    </row>
  </sheetData>
  <mergeCells count="5">
    <mergeCell ref="A3:A5"/>
    <mergeCell ref="B3:B5"/>
    <mergeCell ref="C3:R3"/>
    <mergeCell ref="T3:AB3"/>
    <mergeCell ref="AD3:AF3"/>
  </mergeCells>
  <phoneticPr fontId="28" type="noConversion"/>
  <printOptions horizontalCentered="1"/>
  <pageMargins left="0.15748031496062992" right="0.15748031496062992" top="0.39370078740157483" bottom="0.39370078740157483" header="0.31496062992125984" footer="0.19685039370078741"/>
  <pageSetup paperSize="9" scale="44" fitToHeight="2" orientation="landscape"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election activeCell="A125" sqref="A1:XFD1048576"/>
    </sheetView>
  </sheetViews>
  <sheetFormatPr defaultColWidth="10.625" defaultRowHeight="14.25" customHeight="1"/>
  <cols>
    <col min="1" max="1" width="3.375" style="60" customWidth="1"/>
    <col min="2" max="2" width="9.75" style="60" customWidth="1"/>
    <col min="3" max="3" width="16" style="60" customWidth="1"/>
    <col min="4" max="4" width="2.375" style="60" customWidth="1"/>
    <col min="5" max="7" width="20.125" style="60" customWidth="1"/>
    <col min="8" max="8" width="15.625" style="60" customWidth="1"/>
    <col min="9" max="16384" width="10.625" style="60"/>
  </cols>
  <sheetData>
    <row r="1" spans="1:8" ht="21">
      <c r="A1" s="1379" t="s">
        <v>923</v>
      </c>
      <c r="E1" s="1380"/>
    </row>
    <row r="2" spans="1:8">
      <c r="A2" s="1381" t="s">
        <v>933</v>
      </c>
      <c r="C2" s="1381"/>
      <c r="G2" s="61"/>
      <c r="H2" s="61" t="s">
        <v>294</v>
      </c>
    </row>
    <row r="3" spans="1:8" s="1383" customFormat="1">
      <c r="A3" s="3020" t="s">
        <v>183</v>
      </c>
      <c r="B3" s="3021" t="s">
        <v>924</v>
      </c>
      <c r="C3" s="3021"/>
      <c r="D3" s="3021"/>
      <c r="E3" s="1382" t="s">
        <v>925</v>
      </c>
      <c r="F3" s="1382" t="s">
        <v>926</v>
      </c>
      <c r="G3" s="1382" t="s">
        <v>927</v>
      </c>
      <c r="H3" s="1382" t="s">
        <v>121</v>
      </c>
    </row>
    <row r="4" spans="1:8" s="1383" customFormat="1">
      <c r="A4" s="3020"/>
      <c r="B4" s="3021"/>
      <c r="C4" s="3021"/>
      <c r="D4" s="3021"/>
      <c r="E4" s="1384" t="s">
        <v>122</v>
      </c>
      <c r="F4" s="1384" t="s">
        <v>187</v>
      </c>
      <c r="G4" s="1384" t="s">
        <v>928</v>
      </c>
      <c r="H4" s="1382" t="s">
        <v>308</v>
      </c>
    </row>
    <row r="5" spans="1:8" ht="16.5" customHeight="1">
      <c r="A5" s="1385">
        <v>1</v>
      </c>
      <c r="B5" s="3022" t="s">
        <v>1295</v>
      </c>
      <c r="C5" s="3018"/>
      <c r="D5" s="3019"/>
      <c r="E5" s="1386"/>
      <c r="F5" s="1386"/>
      <c r="G5" s="1386"/>
      <c r="H5" s="1387"/>
    </row>
    <row r="6" spans="1:8" ht="16.5" customHeight="1">
      <c r="A6" s="1385">
        <v>2</v>
      </c>
      <c r="B6" s="3017" t="s">
        <v>7035</v>
      </c>
      <c r="C6" s="3018"/>
      <c r="D6" s="3019"/>
      <c r="E6" s="1386"/>
      <c r="F6" s="1386"/>
      <c r="G6" s="1386"/>
      <c r="H6" s="1387"/>
    </row>
    <row r="7" spans="1:8" ht="16.5" customHeight="1">
      <c r="A7" s="1385">
        <v>3</v>
      </c>
      <c r="B7" s="3017" t="s">
        <v>7036</v>
      </c>
      <c r="C7" s="3018"/>
      <c r="D7" s="3019"/>
      <c r="E7" s="1386"/>
      <c r="F7" s="1386"/>
      <c r="G7" s="1386"/>
      <c r="H7" s="1387"/>
    </row>
    <row r="8" spans="1:8" ht="16.5" customHeight="1">
      <c r="A8" s="1385">
        <v>4</v>
      </c>
      <c r="B8" s="3017" t="s">
        <v>7037</v>
      </c>
      <c r="C8" s="3018"/>
      <c r="D8" s="3019"/>
      <c r="E8" s="1386"/>
      <c r="F8" s="1386"/>
      <c r="G8" s="1386"/>
      <c r="H8" s="1387"/>
    </row>
    <row r="9" spans="1:8" ht="16.5" customHeight="1">
      <c r="A9" s="1385">
        <v>5</v>
      </c>
      <c r="B9" s="3017"/>
      <c r="C9" s="3018"/>
      <c r="D9" s="3019"/>
      <c r="E9" s="1386"/>
      <c r="F9" s="1386"/>
      <c r="G9" s="1386"/>
      <c r="H9" s="1387"/>
    </row>
    <row r="10" spans="1:8" ht="16.5" customHeight="1">
      <c r="A10" s="1385">
        <v>6</v>
      </c>
      <c r="B10" s="3022"/>
      <c r="C10" s="3023"/>
      <c r="D10" s="3024"/>
      <c r="E10" s="1386"/>
      <c r="F10" s="1386"/>
      <c r="G10" s="1386"/>
      <c r="H10" s="1387"/>
    </row>
    <row r="11" spans="1:8" ht="16.5" customHeight="1">
      <c r="A11" s="1385">
        <v>7</v>
      </c>
      <c r="B11" s="3022"/>
      <c r="C11" s="3023"/>
      <c r="D11" s="3024"/>
      <c r="E11" s="1386"/>
      <c r="F11" s="1386"/>
      <c r="G11" s="1386"/>
      <c r="H11" s="1387"/>
    </row>
    <row r="12" spans="1:8" ht="16.5" customHeight="1">
      <c r="A12" s="1385">
        <v>8</v>
      </c>
      <c r="B12" s="3022"/>
      <c r="C12" s="3023"/>
      <c r="D12" s="3024"/>
      <c r="E12" s="1386"/>
      <c r="F12" s="1386"/>
      <c r="G12" s="1386"/>
      <c r="H12" s="1387"/>
    </row>
    <row r="13" spans="1:8" ht="16.5" customHeight="1">
      <c r="A13" s="1385">
        <v>9</v>
      </c>
      <c r="B13" s="3022"/>
      <c r="C13" s="3023"/>
      <c r="D13" s="3024"/>
      <c r="E13" s="1386"/>
      <c r="F13" s="1386"/>
      <c r="G13" s="1386"/>
      <c r="H13" s="1387"/>
    </row>
    <row r="14" spans="1:8" ht="16.5" customHeight="1">
      <c r="A14" s="1385">
        <v>10</v>
      </c>
      <c r="B14" s="3022"/>
      <c r="C14" s="3023"/>
      <c r="D14" s="3024"/>
      <c r="E14" s="1386"/>
      <c r="F14" s="1386"/>
      <c r="G14" s="1386"/>
      <c r="H14" s="1387"/>
    </row>
    <row r="15" spans="1:8" ht="16.5" customHeight="1">
      <c r="A15" s="1385">
        <v>11</v>
      </c>
      <c r="B15" s="3022"/>
      <c r="C15" s="3023"/>
      <c r="D15" s="3024"/>
      <c r="E15" s="1386"/>
      <c r="F15" s="1386"/>
      <c r="G15" s="1386"/>
      <c r="H15" s="1387"/>
    </row>
    <row r="16" spans="1:8" ht="16.5" customHeight="1">
      <c r="A16" s="1385">
        <v>12</v>
      </c>
      <c r="B16" s="3025" t="s">
        <v>929</v>
      </c>
      <c r="C16" s="3025"/>
      <c r="D16" s="3025"/>
      <c r="E16" s="1386"/>
      <c r="F16" s="1386"/>
      <c r="G16" s="1386"/>
      <c r="H16" s="1387"/>
    </row>
    <row r="17" spans="1:2">
      <c r="A17" s="60" t="s">
        <v>393</v>
      </c>
      <c r="B17" s="1388"/>
    </row>
    <row r="18" spans="1:2">
      <c r="A18" s="60">
        <v>1</v>
      </c>
      <c r="B18" s="60" t="s">
        <v>930</v>
      </c>
    </row>
    <row r="19" spans="1:2" ht="14.25" customHeight="1">
      <c r="B19" s="60" t="s">
        <v>931</v>
      </c>
    </row>
  </sheetData>
  <mergeCells count="14">
    <mergeCell ref="B15:D15"/>
    <mergeCell ref="B16:D16"/>
    <mergeCell ref="B9:D9"/>
    <mergeCell ref="B10:D10"/>
    <mergeCell ref="B11:D11"/>
    <mergeCell ref="B12:D12"/>
    <mergeCell ref="B13:D13"/>
    <mergeCell ref="B14:D14"/>
    <mergeCell ref="B8:D8"/>
    <mergeCell ref="A3:A4"/>
    <mergeCell ref="B3:D4"/>
    <mergeCell ref="B5:D5"/>
    <mergeCell ref="B6:D6"/>
    <mergeCell ref="B7:D7"/>
  </mergeCells>
  <phoneticPr fontId="28"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pageSetUpPr fitToPage="1"/>
  </sheetPr>
  <dimension ref="A1:AA31"/>
  <sheetViews>
    <sheetView zoomScaleNormal="100" workbookViewId="0">
      <selection activeCell="A125" sqref="A1:XFD1048576"/>
    </sheetView>
  </sheetViews>
  <sheetFormatPr defaultColWidth="15.625" defaultRowHeight="15.75"/>
  <cols>
    <col min="1" max="1" width="52.75" style="59" customWidth="1"/>
    <col min="2" max="2" width="21.25" style="59" customWidth="1"/>
    <col min="3" max="3" width="29.125" style="59" customWidth="1"/>
    <col min="4" max="4" width="25.75" style="59" customWidth="1"/>
    <col min="5" max="5" width="5.875" style="59" customWidth="1"/>
    <col min="6" max="6" width="35.125" style="59" customWidth="1"/>
    <col min="7" max="7" width="15.625" style="59"/>
    <col min="8" max="8" width="17.25" style="59" customWidth="1"/>
    <col min="9" max="16384" width="15.625" style="59"/>
  </cols>
  <sheetData>
    <row r="1" spans="1:9" ht="16.5">
      <c r="A1" s="1318" t="s">
        <v>5870</v>
      </c>
      <c r="B1" s="1319"/>
      <c r="C1" s="1320"/>
      <c r="D1" s="1320"/>
    </row>
    <row r="2" spans="1:9" ht="16.5">
      <c r="A2" s="1321" t="s">
        <v>7007</v>
      </c>
    </row>
    <row r="4" spans="1:9" s="84" customFormat="1" ht="16.5">
      <c r="A4" s="1322" t="s">
        <v>2651</v>
      </c>
      <c r="B4" s="1323"/>
      <c r="C4" s="1324"/>
      <c r="D4" s="1324"/>
      <c r="E4" s="1324"/>
      <c r="F4" s="1322" t="s">
        <v>2652</v>
      </c>
    </row>
    <row r="5" spans="1:9" ht="16.5">
      <c r="A5" s="59" t="s">
        <v>7008</v>
      </c>
      <c r="F5" s="84" t="s">
        <v>7008</v>
      </c>
      <c r="G5" s="84"/>
      <c r="H5" s="84"/>
    </row>
    <row r="6" spans="1:9" ht="16.5">
      <c r="A6" s="1325" t="s">
        <v>7009</v>
      </c>
      <c r="B6" s="1326"/>
      <c r="F6" s="1327" t="s">
        <v>7010</v>
      </c>
      <c r="G6" s="1327"/>
      <c r="H6" s="1327"/>
    </row>
    <row r="7" spans="1:9">
      <c r="A7" s="1325"/>
      <c r="B7" s="1326"/>
      <c r="F7" s="84"/>
      <c r="G7" s="84"/>
      <c r="H7" s="84"/>
    </row>
    <row r="8" spans="1:9" ht="16.5">
      <c r="A8" s="1328" t="s">
        <v>7011</v>
      </c>
      <c r="F8" s="84"/>
      <c r="G8" s="84"/>
      <c r="H8" s="84"/>
    </row>
    <row r="9" spans="1:9">
      <c r="F9" s="84"/>
      <c r="G9" s="84"/>
      <c r="H9" s="84"/>
    </row>
    <row r="10" spans="1:9" ht="17.25" thickBot="1">
      <c r="A10" s="59" t="s">
        <v>7012</v>
      </c>
      <c r="D10" s="1329" t="s">
        <v>5872</v>
      </c>
      <c r="F10" s="1330" t="s">
        <v>7012</v>
      </c>
      <c r="G10" s="1323"/>
      <c r="H10" s="84" t="s">
        <v>3800</v>
      </c>
    </row>
    <row r="11" spans="1:9" ht="16.5">
      <c r="A11" s="1331" t="s">
        <v>7013</v>
      </c>
      <c r="B11" s="1332" t="s">
        <v>6814</v>
      </c>
      <c r="C11" s="1333" t="s">
        <v>7014</v>
      </c>
      <c r="D11" s="1334" t="s">
        <v>7015</v>
      </c>
      <c r="F11" s="1335" t="s">
        <v>527</v>
      </c>
      <c r="G11" s="1336" t="s">
        <v>2644</v>
      </c>
      <c r="H11" s="1337" t="s">
        <v>2645</v>
      </c>
      <c r="I11" s="1338" t="s">
        <v>2653</v>
      </c>
    </row>
    <row r="12" spans="1:9" ht="18.75">
      <c r="A12" s="1339" t="s">
        <v>7016</v>
      </c>
      <c r="B12" s="1340">
        <f ca="1">'表30-2'!F126</f>
        <v>0</v>
      </c>
      <c r="C12" s="1341">
        <f t="shared" ref="C12:C24" ca="1" si="0">IFERROR(B12/B$25,0)</f>
        <v>0</v>
      </c>
      <c r="D12" s="1342">
        <f t="shared" ref="D12" ca="1" si="1">IFERROR(B12/B$26,0)</f>
        <v>0</v>
      </c>
      <c r="F12" s="1343" t="s">
        <v>2646</v>
      </c>
      <c r="G12" s="1344">
        <f>表03!O96</f>
        <v>0</v>
      </c>
      <c r="H12" s="1345"/>
      <c r="I12" s="1103"/>
    </row>
    <row r="13" spans="1:9" ht="19.5" thickBot="1">
      <c r="A13" s="1346" t="s">
        <v>7017</v>
      </c>
      <c r="B13" s="1347">
        <f ca="1">B12-B14</f>
        <v>0</v>
      </c>
      <c r="C13" s="1341">
        <f t="shared" ca="1" si="0"/>
        <v>0</v>
      </c>
      <c r="D13" s="1348">
        <f ca="1">IFERROR(B13/B$26,0)</f>
        <v>0</v>
      </c>
      <c r="F13" s="1349" t="s">
        <v>2647</v>
      </c>
      <c r="G13" s="1350">
        <f>表03!E104-表03!E99</f>
        <v>0</v>
      </c>
      <c r="H13" s="1351"/>
      <c r="I13" s="1352"/>
    </row>
    <row r="14" spans="1:9" ht="20.25" thickTop="1" thickBot="1">
      <c r="A14" s="1346" t="s">
        <v>7018</v>
      </c>
      <c r="B14" s="1347">
        <f>'表30-2'!F125</f>
        <v>0</v>
      </c>
      <c r="C14" s="1341">
        <f t="shared" ca="1" si="0"/>
        <v>0</v>
      </c>
      <c r="D14" s="1353">
        <f t="shared" ref="D14:D24" ca="1" si="2">IFERROR(B14/B$26,0)</f>
        <v>0</v>
      </c>
      <c r="F14" s="1354" t="s">
        <v>2648</v>
      </c>
      <c r="G14" s="1355" t="e">
        <f>G12/G13</f>
        <v>#DIV/0!</v>
      </c>
      <c r="H14" s="1356" t="e">
        <f>H12/H13</f>
        <v>#DIV/0!</v>
      </c>
      <c r="I14" s="1357"/>
    </row>
    <row r="15" spans="1:9" ht="18.75">
      <c r="A15" s="1358" t="s">
        <v>7019</v>
      </c>
      <c r="B15" s="1359">
        <f ca="1">'表30-3'!F169</f>
        <v>0</v>
      </c>
      <c r="C15" s="1341">
        <f t="shared" ca="1" si="0"/>
        <v>0</v>
      </c>
      <c r="D15" s="1348">
        <f t="shared" ca="1" si="2"/>
        <v>0</v>
      </c>
      <c r="F15" s="84"/>
      <c r="G15" s="84"/>
      <c r="H15" s="84"/>
    </row>
    <row r="16" spans="1:9" ht="18.75">
      <c r="A16" s="1346" t="s">
        <v>7020</v>
      </c>
      <c r="B16" s="1359">
        <f ca="1">B15-B18-B17</f>
        <v>0</v>
      </c>
      <c r="C16" s="1341">
        <f t="shared" ca="1" si="0"/>
        <v>0</v>
      </c>
      <c r="D16" s="1348">
        <f t="shared" ca="1" si="2"/>
        <v>0</v>
      </c>
      <c r="F16" s="1327" t="s">
        <v>7021</v>
      </c>
      <c r="G16" s="84"/>
      <c r="H16" s="84"/>
    </row>
    <row r="17" spans="1:27" ht="18.75">
      <c r="A17" s="1346" t="s">
        <v>7022</v>
      </c>
      <c r="B17" s="1359">
        <f>'表30-3'!F161</f>
        <v>0</v>
      </c>
      <c r="C17" s="1341">
        <f t="shared" ca="1" si="0"/>
        <v>0</v>
      </c>
      <c r="D17" s="1348">
        <f t="shared" ca="1" si="2"/>
        <v>0</v>
      </c>
      <c r="F17" s="1327" t="s">
        <v>7023</v>
      </c>
    </row>
    <row r="18" spans="1:27" ht="18.75">
      <c r="A18" s="1346" t="s">
        <v>7024</v>
      </c>
      <c r="B18" s="1359">
        <f ca="1">SUM('表30-3'!F26,'表30-3'!F91,'表30-3'!F131,'表30-3'!F40,'表30-3'!F46,,'表30-3'!F112,'表30-3'!F151,'表30-3'!F97,'表30-3'!F137,'表30-3'!F101,'表30-3'!F141)</f>
        <v>0</v>
      </c>
      <c r="C18" s="1341">
        <f t="shared" ca="1" si="0"/>
        <v>0</v>
      </c>
      <c r="D18" s="1348">
        <f t="shared" ca="1" si="2"/>
        <v>0</v>
      </c>
    </row>
    <row r="19" spans="1:27" ht="18.75">
      <c r="A19" s="1358" t="s">
        <v>7025</v>
      </c>
      <c r="B19" s="1359">
        <f>'表30-4'!F13</f>
        <v>0</v>
      </c>
      <c r="C19" s="1341">
        <f t="shared" ca="1" si="0"/>
        <v>0</v>
      </c>
      <c r="D19" s="1348">
        <f t="shared" ca="1" si="2"/>
        <v>0</v>
      </c>
    </row>
    <row r="20" spans="1:27" ht="18.75">
      <c r="A20" s="1360" t="s">
        <v>7026</v>
      </c>
      <c r="B20" s="1359">
        <f>'表30-5'!F72</f>
        <v>0</v>
      </c>
      <c r="C20" s="1341">
        <f t="shared" ca="1" si="0"/>
        <v>0</v>
      </c>
      <c r="D20" s="1348">
        <f t="shared" ca="1" si="2"/>
        <v>0</v>
      </c>
    </row>
    <row r="21" spans="1:27" ht="18.75">
      <c r="A21" s="1360" t="s">
        <v>7027</v>
      </c>
      <c r="B21" s="1359">
        <f>'表30-5'!F141</f>
        <v>0</v>
      </c>
      <c r="C21" s="1341">
        <f t="shared" ca="1" si="0"/>
        <v>0</v>
      </c>
      <c r="D21" s="1348">
        <f t="shared" ca="1" si="2"/>
        <v>0</v>
      </c>
    </row>
    <row r="22" spans="1:27" ht="18.75">
      <c r="A22" s="1361" t="s">
        <v>7028</v>
      </c>
      <c r="B22" s="1362">
        <f>'表30-5-3'!D14</f>
        <v>0</v>
      </c>
      <c r="C22" s="1341">
        <f t="shared" ca="1" si="0"/>
        <v>0</v>
      </c>
      <c r="D22" s="1348">
        <f t="shared" ca="1" si="2"/>
        <v>0</v>
      </c>
    </row>
    <row r="23" spans="1:27" ht="18.75">
      <c r="A23" s="1358" t="s">
        <v>7029</v>
      </c>
      <c r="B23" s="1359">
        <f>'表30-6'!F15</f>
        <v>0</v>
      </c>
      <c r="C23" s="1341">
        <f t="shared" ca="1" si="0"/>
        <v>0</v>
      </c>
      <c r="D23" s="1353">
        <f t="shared" ca="1" si="2"/>
        <v>0</v>
      </c>
    </row>
    <row r="24" spans="1:27" ht="18.75">
      <c r="A24" s="1363" t="s">
        <v>7030</v>
      </c>
      <c r="B24" s="1359">
        <f>'表30-7'!F8</f>
        <v>0</v>
      </c>
      <c r="C24" s="1364">
        <f t="shared" ca="1" si="0"/>
        <v>0</v>
      </c>
      <c r="D24" s="1365">
        <f t="shared" ca="1" si="2"/>
        <v>0</v>
      </c>
    </row>
    <row r="25" spans="1:27" ht="16.5">
      <c r="A25" s="1361" t="s">
        <v>7031</v>
      </c>
      <c r="B25" s="1340">
        <f ca="1">B12+B15+B19+B20+B21+B23+B24+B22</f>
        <v>0</v>
      </c>
      <c r="C25" s="1366">
        <f ca="1">C12+C15+C19+C20+C21+C23+C24+C22</f>
        <v>0</v>
      </c>
      <c r="D25" s="1367"/>
    </row>
    <row r="26" spans="1:27" ht="16.5">
      <c r="A26" s="1363" t="s">
        <v>7032</v>
      </c>
      <c r="B26" s="1359">
        <f ca="1">0.5*(B13+B24+((B16+B23)^2+(B14+B17)^2+B18^2+B19^2+B20^2+B21^2+B22^2)^0.5)</f>
        <v>0</v>
      </c>
      <c r="C26" s="1368"/>
      <c r="D26" s="1369"/>
    </row>
    <row r="27" spans="1:27" ht="17.25" thickBot="1">
      <c r="A27" s="1370" t="s">
        <v>7033</v>
      </c>
      <c r="B27" s="1371">
        <f ca="1">'表30-8'!E30</f>
        <v>0</v>
      </c>
      <c r="C27" s="1372"/>
      <c r="D27" s="1373"/>
    </row>
    <row r="28" spans="1:27" ht="18" thickTop="1" thickBot="1">
      <c r="A28" s="1374" t="s">
        <v>2650</v>
      </c>
      <c r="B28" s="1375" t="e">
        <f ca="1">B27/B26</f>
        <v>#DIV/0!</v>
      </c>
      <c r="C28" s="1376"/>
      <c r="D28" s="1377"/>
    </row>
    <row r="29" spans="1:27">
      <c r="AA29" s="1378"/>
    </row>
    <row r="30" spans="1:27" ht="16.5">
      <c r="A30" s="1327" t="s">
        <v>7034</v>
      </c>
    </row>
    <row r="31" spans="1:27">
      <c r="A31" s="1327"/>
    </row>
  </sheetData>
  <phoneticPr fontId="28"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rgb="FFFFC000"/>
    <pageSetUpPr fitToPage="1"/>
  </sheetPr>
  <dimension ref="A1:G136"/>
  <sheetViews>
    <sheetView view="pageBreakPreview" topLeftCell="A58" zoomScale="110" zoomScaleNormal="85" zoomScaleSheetLayoutView="110" workbookViewId="0">
      <selection activeCell="B184" sqref="B184"/>
    </sheetView>
  </sheetViews>
  <sheetFormatPr defaultColWidth="15.625" defaultRowHeight="15.75"/>
  <cols>
    <col min="1" max="1" width="5.625" style="1310" customWidth="1"/>
    <col min="2" max="3" width="70.625" style="1257" customWidth="1"/>
    <col min="4" max="4" width="20.625" style="1316" customWidth="1"/>
    <col min="5" max="5" width="20.625" style="1317" customWidth="1"/>
    <col min="6" max="6" width="20.625" style="1316" customWidth="1"/>
    <col min="7" max="7" width="15.625" style="1257" customWidth="1"/>
    <col min="8" max="16384" width="15.625" style="27"/>
  </cols>
  <sheetData>
    <row r="1" spans="1:7" ht="16.5">
      <c r="A1" s="719" t="s">
        <v>2630</v>
      </c>
      <c r="C1" s="151"/>
      <c r="D1" s="57"/>
      <c r="E1" s="57"/>
      <c r="F1" s="57"/>
      <c r="G1" s="153"/>
    </row>
    <row r="2" spans="1:7" ht="16.5">
      <c r="A2" s="1258" t="s">
        <v>3746</v>
      </c>
      <c r="C2" s="1259"/>
      <c r="D2" s="1260"/>
      <c r="E2" s="1261"/>
      <c r="F2" s="1262" t="s">
        <v>3800</v>
      </c>
      <c r="G2" s="1263"/>
    </row>
    <row r="3" spans="1:7" ht="16.5">
      <c r="A3" s="3026" t="s">
        <v>6813</v>
      </c>
      <c r="B3" s="3027" t="s">
        <v>6086</v>
      </c>
      <c r="C3" s="3027" t="s">
        <v>6087</v>
      </c>
      <c r="D3" s="1264" t="s">
        <v>6088</v>
      </c>
      <c r="E3" s="1265" t="s">
        <v>6217</v>
      </c>
      <c r="F3" s="1264" t="s">
        <v>6814</v>
      </c>
    </row>
    <row r="4" spans="1:7">
      <c r="A4" s="3026"/>
      <c r="B4" s="3027"/>
      <c r="C4" s="3027"/>
      <c r="D4" s="1266" t="s">
        <v>66</v>
      </c>
      <c r="E4" s="1266" t="s">
        <v>383</v>
      </c>
      <c r="F4" s="1266" t="s">
        <v>1287</v>
      </c>
    </row>
    <row r="5" spans="1:7" ht="16.5">
      <c r="A5" s="1267">
        <v>1</v>
      </c>
      <c r="B5" s="1268" t="s">
        <v>6815</v>
      </c>
      <c r="C5" s="1269"/>
      <c r="D5" s="1270">
        <f>D6+D16</f>
        <v>0</v>
      </c>
      <c r="E5" s="1271"/>
      <c r="F5" s="1270">
        <f ca="1">F6+F16</f>
        <v>0</v>
      </c>
    </row>
    <row r="6" spans="1:7" ht="16.5">
      <c r="A6" s="1272">
        <f>A5+1</f>
        <v>2</v>
      </c>
      <c r="B6" s="1273" t="s">
        <v>6816</v>
      </c>
      <c r="C6" s="1274"/>
      <c r="D6" s="1275">
        <f>D7+D11</f>
        <v>0</v>
      </c>
      <c r="E6" s="1276"/>
      <c r="F6" s="1275">
        <f>F7+F11</f>
        <v>0</v>
      </c>
    </row>
    <row r="7" spans="1:7" ht="16.5">
      <c r="A7" s="1272">
        <f t="shared" ref="A7:A70" si="0">A6+1</f>
        <v>3</v>
      </c>
      <c r="B7" s="1277" t="s">
        <v>6817</v>
      </c>
      <c r="C7" s="1274"/>
      <c r="D7" s="1278">
        <f>D8+D9+D10</f>
        <v>0</v>
      </c>
      <c r="E7" s="1276"/>
      <c r="F7" s="1275">
        <f>F8+F9+F10</f>
        <v>0</v>
      </c>
    </row>
    <row r="8" spans="1:7" ht="33">
      <c r="A8" s="1272">
        <f t="shared" si="0"/>
        <v>4</v>
      </c>
      <c r="B8" s="1279" t="s">
        <v>6818</v>
      </c>
      <c r="C8" s="1221" t="s">
        <v>6819</v>
      </c>
      <c r="D8" s="1280">
        <f>'表30-8-7'!G24+'表30-8-7'!H24</f>
        <v>0</v>
      </c>
      <c r="E8" s="1281" t="s">
        <v>1501</v>
      </c>
      <c r="F8" s="1275"/>
    </row>
    <row r="9" spans="1:7" ht="49.5">
      <c r="A9" s="1272">
        <f t="shared" si="0"/>
        <v>5</v>
      </c>
      <c r="B9" s="1279" t="s">
        <v>6820</v>
      </c>
      <c r="C9" s="1221" t="s">
        <v>6821</v>
      </c>
      <c r="D9" s="1280">
        <f>'表10-3'!G8+'表10-3'!H8+'表10-3'!I8-SUM('表30-8-7'!G24:H25)</f>
        <v>0</v>
      </c>
      <c r="E9" s="1281">
        <v>0.61470000000000002</v>
      </c>
      <c r="F9" s="1282">
        <f>ROUND(D9*E9,0)</f>
        <v>0</v>
      </c>
    </row>
    <row r="10" spans="1:7" ht="16.5">
      <c r="A10" s="1272">
        <f t="shared" si="0"/>
        <v>6</v>
      </c>
      <c r="B10" s="1279" t="s">
        <v>6822</v>
      </c>
      <c r="C10" s="1221" t="s">
        <v>6823</v>
      </c>
      <c r="D10" s="1280">
        <f>'表10-3'!G32+'表10-3'!H32+'表10-3'!I32</f>
        <v>0</v>
      </c>
      <c r="E10" s="1281">
        <v>0.35</v>
      </c>
      <c r="F10" s="1282">
        <f>ROUND(D10*E10,0)</f>
        <v>0</v>
      </c>
    </row>
    <row r="11" spans="1:7" ht="16.5">
      <c r="A11" s="1272">
        <f t="shared" si="0"/>
        <v>7</v>
      </c>
      <c r="B11" s="1277" t="s">
        <v>6824</v>
      </c>
      <c r="C11" s="1274"/>
      <c r="D11" s="1278">
        <f>SUM(D12:D13)</f>
        <v>0</v>
      </c>
      <c r="E11" s="1276"/>
      <c r="F11" s="1275">
        <f>F12+F13</f>
        <v>0</v>
      </c>
    </row>
    <row r="12" spans="1:7" ht="16.5">
      <c r="A12" s="1272">
        <f t="shared" si="0"/>
        <v>8</v>
      </c>
      <c r="B12" s="1279" t="s">
        <v>6825</v>
      </c>
      <c r="C12" s="1221" t="s">
        <v>6826</v>
      </c>
      <c r="D12" s="1280">
        <f>'表10-3'!G14+'表10-3'!H14+'表10-3'!G15+'表10-3'!H15+'表10-3'!G16+'表10-3'!H16</f>
        <v>0</v>
      </c>
      <c r="E12" s="1281">
        <v>0.4098</v>
      </c>
      <c r="F12" s="1282">
        <f>ROUND(D12*E12,0)</f>
        <v>0</v>
      </c>
    </row>
    <row r="13" spans="1:7" ht="16.5">
      <c r="A13" s="1272">
        <f t="shared" si="0"/>
        <v>9</v>
      </c>
      <c r="B13" s="1283" t="s">
        <v>6827</v>
      </c>
      <c r="C13" s="1274"/>
      <c r="D13" s="1278">
        <f>D14+D15</f>
        <v>0</v>
      </c>
      <c r="E13" s="1276"/>
      <c r="F13" s="1275">
        <f>F14+F15</f>
        <v>0</v>
      </c>
    </row>
    <row r="14" spans="1:7" ht="16.5">
      <c r="A14" s="1272">
        <f t="shared" si="0"/>
        <v>10</v>
      </c>
      <c r="B14" s="1284" t="s">
        <v>6828</v>
      </c>
      <c r="C14" s="1221" t="s">
        <v>6829</v>
      </c>
      <c r="D14" s="1280">
        <f>'表13-4'!K21</f>
        <v>0</v>
      </c>
      <c r="E14" s="1281">
        <v>0.1</v>
      </c>
      <c r="F14" s="1282">
        <f>ROUND(D14*E14,0)</f>
        <v>0</v>
      </c>
    </row>
    <row r="15" spans="1:7" ht="16.5">
      <c r="A15" s="1272">
        <f t="shared" si="0"/>
        <v>11</v>
      </c>
      <c r="B15" s="1284" t="s">
        <v>6830</v>
      </c>
      <c r="C15" s="1221" t="s">
        <v>6831</v>
      </c>
      <c r="D15" s="1280">
        <f>'表10-3'!G37+'表10-3'!H37</f>
        <v>0</v>
      </c>
      <c r="E15" s="1281">
        <v>0.44669999999999999</v>
      </c>
      <c r="F15" s="1282">
        <f>ROUND(D15*E15,0)</f>
        <v>0</v>
      </c>
    </row>
    <row r="16" spans="1:7" ht="16.5">
      <c r="A16" s="1272">
        <f t="shared" si="0"/>
        <v>12</v>
      </c>
      <c r="B16" s="1273" t="s">
        <v>6832</v>
      </c>
      <c r="C16" s="1274"/>
      <c r="D16" s="1275">
        <f>D17+D18+D24+D40+D43+D46+D47+D55+D58</f>
        <v>0</v>
      </c>
      <c r="E16" s="1285"/>
      <c r="F16" s="1275">
        <f ca="1">F17+F18+F24+F40+F43+F46+F47+F55+F58</f>
        <v>0</v>
      </c>
    </row>
    <row r="17" spans="1:7" ht="16.5">
      <c r="A17" s="1272">
        <f t="shared" si="0"/>
        <v>13</v>
      </c>
      <c r="B17" s="1286" t="s">
        <v>6833</v>
      </c>
      <c r="C17" s="1221" t="s">
        <v>6834</v>
      </c>
      <c r="D17" s="1280">
        <f>'表05-1'!G9+'表05-1'!G173</f>
        <v>0</v>
      </c>
      <c r="E17" s="1281">
        <v>1.1000000000000001E-2</v>
      </c>
      <c r="F17" s="1282">
        <f>ROUND(D17*E17-'表30-9'!F5-'表30-9'!F6-'表30-9'!F7,0)</f>
        <v>0</v>
      </c>
    </row>
    <row r="18" spans="1:7" ht="33">
      <c r="A18" s="1272">
        <f t="shared" si="0"/>
        <v>14</v>
      </c>
      <c r="B18" s="1277" t="s">
        <v>6835</v>
      </c>
      <c r="C18" s="1274"/>
      <c r="D18" s="1278">
        <f>SUM(D19:D20,D23)</f>
        <v>0</v>
      </c>
      <c r="E18" s="1276"/>
      <c r="F18" s="1275">
        <f>SUM(F19:F20,F23)</f>
        <v>0</v>
      </c>
    </row>
    <row r="19" spans="1:7" s="84" customFormat="1" ht="33">
      <c r="A19" s="1272">
        <f t="shared" si="0"/>
        <v>15</v>
      </c>
      <c r="B19" s="1279" t="s">
        <v>6836</v>
      </c>
      <c r="C19" s="1209" t="s">
        <v>6837</v>
      </c>
      <c r="D19" s="1280">
        <f>'表30-8-7'!F24</f>
        <v>0</v>
      </c>
      <c r="E19" s="1281" t="s">
        <v>1501</v>
      </c>
      <c r="F19" s="1275"/>
      <c r="G19" s="1257"/>
    </row>
    <row r="20" spans="1:7" s="84" customFormat="1" ht="16.5">
      <c r="A20" s="1272">
        <f t="shared" si="0"/>
        <v>16</v>
      </c>
      <c r="B20" s="1283" t="s">
        <v>6838</v>
      </c>
      <c r="C20" s="1287"/>
      <c r="D20" s="1278">
        <f>D21+D22</f>
        <v>0</v>
      </c>
      <c r="E20" s="1276"/>
      <c r="F20" s="1275">
        <f>F21+F22</f>
        <v>0</v>
      </c>
      <c r="G20" s="1257"/>
    </row>
    <row r="21" spans="1:7" s="84" customFormat="1" ht="66">
      <c r="A21" s="1272">
        <f t="shared" si="0"/>
        <v>17</v>
      </c>
      <c r="B21" s="1284" t="s">
        <v>6839</v>
      </c>
      <c r="C21" s="1288" t="s">
        <v>6840</v>
      </c>
      <c r="D21" s="1280">
        <f>'表09-2'!D24+'表11-2'!D32-'表30-8-7'!F25</f>
        <v>0</v>
      </c>
      <c r="E21" s="1281">
        <v>0.61470000000000002</v>
      </c>
      <c r="F21" s="1282">
        <f>ROUND(D21*E21,0)</f>
        <v>0</v>
      </c>
      <c r="G21" s="1257"/>
    </row>
    <row r="22" spans="1:7" s="84" customFormat="1" ht="33">
      <c r="A22" s="1272">
        <f t="shared" si="0"/>
        <v>18</v>
      </c>
      <c r="B22" s="1284" t="s">
        <v>6841</v>
      </c>
      <c r="C22" s="1209" t="s">
        <v>6842</v>
      </c>
      <c r="D22" s="1280">
        <f>'表09-2'!H24+'表11-2'!H32</f>
        <v>0</v>
      </c>
      <c r="E22" s="1281">
        <v>0.35</v>
      </c>
      <c r="F22" s="1282">
        <f>ROUND(D22*E22,0)</f>
        <v>0</v>
      </c>
      <c r="G22" s="1257"/>
    </row>
    <row r="23" spans="1:7" s="84" customFormat="1" ht="33">
      <c r="A23" s="1272">
        <f t="shared" si="0"/>
        <v>19</v>
      </c>
      <c r="B23" s="1279" t="s">
        <v>6843</v>
      </c>
      <c r="C23" s="1209" t="s">
        <v>6844</v>
      </c>
      <c r="D23" s="1280">
        <f>'表05-1'!G33+'表05-1'!G53+'表05-1'!G175-D19-D20</f>
        <v>0</v>
      </c>
      <c r="E23" s="1281">
        <v>1.0999999999999999E-2</v>
      </c>
      <c r="F23" s="1282">
        <f>ROUND(D23*E23,0)</f>
        <v>0</v>
      </c>
      <c r="G23" s="1257"/>
    </row>
    <row r="24" spans="1:7" ht="16.5">
      <c r="A24" s="1272">
        <f t="shared" si="0"/>
        <v>20</v>
      </c>
      <c r="B24" s="1277" t="s">
        <v>6845</v>
      </c>
      <c r="C24" s="1289"/>
      <c r="D24" s="1278">
        <f>SUM(D25:D30)</f>
        <v>0</v>
      </c>
      <c r="E24" s="1290"/>
      <c r="F24" s="1275">
        <f ca="1">SUM(F25:F30)</f>
        <v>0</v>
      </c>
    </row>
    <row r="25" spans="1:7" ht="49.5">
      <c r="A25" s="1272">
        <f t="shared" si="0"/>
        <v>21</v>
      </c>
      <c r="B25" s="1279" t="s">
        <v>6846</v>
      </c>
      <c r="C25" s="1221" t="s">
        <v>6847</v>
      </c>
      <c r="D25" s="1280">
        <f>'表05-1'!M66-'表30-14-1'!L26</f>
        <v>0</v>
      </c>
      <c r="E25" s="1291">
        <f ca="1">'表30-14'!$J$13</f>
        <v>0.16320000000000001</v>
      </c>
      <c r="F25" s="1282">
        <f ca="1">ROUND(D25*E25,0)</f>
        <v>0</v>
      </c>
    </row>
    <row r="26" spans="1:7" ht="49.5">
      <c r="A26" s="1272">
        <f t="shared" si="0"/>
        <v>22</v>
      </c>
      <c r="B26" s="1279" t="s">
        <v>6848</v>
      </c>
      <c r="C26" s="1221" t="s">
        <v>6849</v>
      </c>
      <c r="D26" s="1280">
        <f>'表05-1'!G67-'表30-14-1'!L28</f>
        <v>0</v>
      </c>
      <c r="E26" s="1281">
        <v>8.1000000000000003E-2</v>
      </c>
      <c r="F26" s="1282">
        <f>ROUND(D26*E26-'表30-9'!F8-'表30-9'!F9-'表30-9'!F10,0)</f>
        <v>0</v>
      </c>
    </row>
    <row r="27" spans="1:7" ht="49.5">
      <c r="A27" s="1272">
        <f t="shared" si="0"/>
        <v>23</v>
      </c>
      <c r="B27" s="1279" t="s">
        <v>6850</v>
      </c>
      <c r="C27" s="1221" t="s">
        <v>6851</v>
      </c>
      <c r="D27" s="1280">
        <f>'表05-1'!M68-'表30-14-1'!L30</f>
        <v>0</v>
      </c>
      <c r="E27" s="1291">
        <f ca="1">'表30-14'!$J$14</f>
        <v>0.16320000000000001</v>
      </c>
      <c r="F27" s="1282">
        <f ca="1">ROUND(D27*E27,0)</f>
        <v>0</v>
      </c>
    </row>
    <row r="28" spans="1:7" ht="16.5">
      <c r="A28" s="1272">
        <f t="shared" si="0"/>
        <v>24</v>
      </c>
      <c r="B28" s="1279" t="s">
        <v>6852</v>
      </c>
      <c r="C28" s="1221" t="s">
        <v>6853</v>
      </c>
      <c r="D28" s="1280">
        <f>'表05-1'!G70</f>
        <v>0</v>
      </c>
      <c r="E28" s="1281">
        <v>1.4E-2</v>
      </c>
      <c r="F28" s="1282">
        <f>ROUND(D28*E28-'表30-9'!F11-'表30-9'!F12-'表30-9'!F13,0)</f>
        <v>0</v>
      </c>
    </row>
    <row r="29" spans="1:7" ht="33">
      <c r="A29" s="1272">
        <f t="shared" si="0"/>
        <v>25</v>
      </c>
      <c r="B29" s="1279" t="s">
        <v>6854</v>
      </c>
      <c r="C29" s="2583" t="s">
        <v>8050</v>
      </c>
      <c r="D29" s="2584">
        <f>'表05-1'!G71-'表30-14-1'!L40</f>
        <v>0</v>
      </c>
      <c r="E29" s="2587">
        <v>0.33750000000000002</v>
      </c>
      <c r="F29" s="1282">
        <f>ROUND(D29*E29,0)</f>
        <v>0</v>
      </c>
    </row>
    <row r="30" spans="1:7" ht="16.5">
      <c r="A30" s="1272">
        <f t="shared" si="0"/>
        <v>26</v>
      </c>
      <c r="B30" s="1283" t="s">
        <v>6855</v>
      </c>
      <c r="C30" s="1289"/>
      <c r="D30" s="1278">
        <f>D31+D32+D33+D34+D35+D36+D37+D38+D39</f>
        <v>0</v>
      </c>
      <c r="E30" s="1292"/>
      <c r="F30" s="1275">
        <f ca="1">F31+F32+F33+F34+F35+F36+F37+F38+F39</f>
        <v>0</v>
      </c>
    </row>
    <row r="31" spans="1:7" ht="49.5">
      <c r="A31" s="1272">
        <f t="shared" si="0"/>
        <v>27</v>
      </c>
      <c r="B31" s="1284" t="s">
        <v>6856</v>
      </c>
      <c r="C31" s="1221" t="s">
        <v>6857</v>
      </c>
      <c r="D31" s="1280">
        <f>'表12-2'!G39+'表30-14-1'!L26</f>
        <v>0</v>
      </c>
      <c r="E31" s="1281">
        <f ca="1">'表30-14'!E19</f>
        <v>0.1681</v>
      </c>
      <c r="F31" s="1282">
        <f t="shared" ref="F31:F38" ca="1" si="1">ROUND(D31*E31,0)</f>
        <v>0</v>
      </c>
    </row>
    <row r="32" spans="1:7" ht="49.5">
      <c r="A32" s="1272">
        <f t="shared" si="0"/>
        <v>28</v>
      </c>
      <c r="B32" s="1284" t="s">
        <v>6858</v>
      </c>
      <c r="C32" s="1221" t="s">
        <v>6859</v>
      </c>
      <c r="D32" s="1280">
        <f>'表12-2'!D40+'表30-14-1'!L28</f>
        <v>0</v>
      </c>
      <c r="E32" s="1281">
        <v>6.3299999999999995E-2</v>
      </c>
      <c r="F32" s="1282">
        <f t="shared" si="1"/>
        <v>0</v>
      </c>
    </row>
    <row r="33" spans="1:6" ht="49.5">
      <c r="A33" s="1272">
        <f t="shared" si="0"/>
        <v>29</v>
      </c>
      <c r="B33" s="1284" t="s">
        <v>6860</v>
      </c>
      <c r="C33" s="1221" t="s">
        <v>6861</v>
      </c>
      <c r="D33" s="1280">
        <f>'表12-2'!G41+'表30-14-1'!L30</f>
        <v>0</v>
      </c>
      <c r="E33" s="1281">
        <f ca="1">'表30-14'!E20</f>
        <v>0.1681</v>
      </c>
      <c r="F33" s="1282">
        <f t="shared" ca="1" si="1"/>
        <v>0</v>
      </c>
    </row>
    <row r="34" spans="1:6" ht="16.5">
      <c r="A34" s="1272">
        <f t="shared" si="0"/>
        <v>30</v>
      </c>
      <c r="B34" s="1284" t="s">
        <v>6862</v>
      </c>
      <c r="C34" s="1221" t="s">
        <v>6863</v>
      </c>
      <c r="D34" s="1280">
        <f>'表12-2'!D42</f>
        <v>0</v>
      </c>
      <c r="E34" s="1281">
        <v>1.09E-2</v>
      </c>
      <c r="F34" s="1282">
        <f t="shared" si="1"/>
        <v>0</v>
      </c>
    </row>
    <row r="35" spans="1:6" ht="49.5">
      <c r="A35" s="1272">
        <f t="shared" si="0"/>
        <v>31</v>
      </c>
      <c r="B35" s="1284" t="s">
        <v>6864</v>
      </c>
      <c r="C35" s="2583" t="s">
        <v>8051</v>
      </c>
      <c r="D35" s="2584">
        <f>'表12-2'!D43+'表30-14-1'!L40</f>
        <v>0</v>
      </c>
      <c r="E35" s="2587">
        <v>0.33750000000000002</v>
      </c>
      <c r="F35" s="1282">
        <f t="shared" si="1"/>
        <v>0</v>
      </c>
    </row>
    <row r="36" spans="1:6" ht="16.5">
      <c r="A36" s="1272">
        <f t="shared" si="0"/>
        <v>32</v>
      </c>
      <c r="B36" s="1284" t="s">
        <v>6865</v>
      </c>
      <c r="C36" s="1221" t="s">
        <v>6866</v>
      </c>
      <c r="D36" s="1280">
        <f>'表12-2'!D44</f>
        <v>0</v>
      </c>
      <c r="E36" s="2587">
        <v>0.33750000000000002</v>
      </c>
      <c r="F36" s="1282">
        <f t="shared" si="1"/>
        <v>0</v>
      </c>
    </row>
    <row r="37" spans="1:6" ht="16.5">
      <c r="A37" s="1272">
        <f t="shared" si="0"/>
        <v>33</v>
      </c>
      <c r="B37" s="1284" t="s">
        <v>6867</v>
      </c>
      <c r="C37" s="1221" t="s">
        <v>6868</v>
      </c>
      <c r="D37" s="1280">
        <f>'表12-2'!D45</f>
        <v>0</v>
      </c>
      <c r="E37" s="2587">
        <v>0.33750000000000002</v>
      </c>
      <c r="F37" s="1282">
        <f t="shared" si="1"/>
        <v>0</v>
      </c>
    </row>
    <row r="38" spans="1:6" ht="16.5">
      <c r="A38" s="1272">
        <f t="shared" si="0"/>
        <v>34</v>
      </c>
      <c r="B38" s="1284" t="s">
        <v>6869</v>
      </c>
      <c r="C38" s="1221" t="s">
        <v>6870</v>
      </c>
      <c r="D38" s="1280">
        <f>'表05-1'!G180</f>
        <v>0</v>
      </c>
      <c r="E38" s="1281">
        <v>0.1018</v>
      </c>
      <c r="F38" s="1282">
        <f t="shared" si="1"/>
        <v>0</v>
      </c>
    </row>
    <row r="39" spans="1:6" ht="16.5">
      <c r="A39" s="1272">
        <f t="shared" si="0"/>
        <v>35</v>
      </c>
      <c r="B39" s="1284" t="s">
        <v>6871</v>
      </c>
      <c r="C39" s="1221" t="s">
        <v>6872</v>
      </c>
      <c r="D39" s="1280">
        <f>'表05-1'!G182</f>
        <v>0</v>
      </c>
      <c r="E39" s="1281">
        <v>0.29499999999999998</v>
      </c>
      <c r="F39" s="1282">
        <f>ROUND(D39*E39,0)</f>
        <v>0</v>
      </c>
    </row>
    <row r="40" spans="1:6" ht="16.5">
      <c r="A40" s="1272">
        <f t="shared" si="0"/>
        <v>36</v>
      </c>
      <c r="B40" s="1277" t="s">
        <v>6873</v>
      </c>
      <c r="C40" s="1274"/>
      <c r="D40" s="1275">
        <f>SUM(D41:D42)</f>
        <v>0</v>
      </c>
      <c r="E40" s="1292"/>
      <c r="F40" s="1275">
        <f>SUM(F41:F42)</f>
        <v>0</v>
      </c>
    </row>
    <row r="41" spans="1:6" ht="66">
      <c r="A41" s="1272">
        <f t="shared" si="0"/>
        <v>37</v>
      </c>
      <c r="B41" s="1279" t="s">
        <v>6874</v>
      </c>
      <c r="C41" s="2583" t="s">
        <v>8054</v>
      </c>
      <c r="D41" s="1280">
        <f>'表13-2'!T20+'表13-2'!T21+'表30-8-3'!E18+'表30-8-3'!E19-'表30-8-4'!D11-'表30-8-4'!D12</f>
        <v>0</v>
      </c>
      <c r="E41" s="1281">
        <v>0.12280000000000001</v>
      </c>
      <c r="F41" s="1280">
        <f>ROUND(D41*E41,0)</f>
        <v>0</v>
      </c>
    </row>
    <row r="42" spans="1:6" ht="33">
      <c r="A42" s="1272">
        <f t="shared" si="0"/>
        <v>38</v>
      </c>
      <c r="B42" s="1279" t="s">
        <v>8058</v>
      </c>
      <c r="C42" s="2583" t="s">
        <v>8055</v>
      </c>
      <c r="D42" s="1280">
        <f>'表30-8-4'!D11+'表30-8-4'!D12</f>
        <v>0</v>
      </c>
      <c r="E42" s="1276"/>
      <c r="F42" s="1280">
        <f>'表30-8-4'!E11+'表30-8-4'!E12</f>
        <v>0</v>
      </c>
    </row>
    <row r="43" spans="1:6" ht="16.5">
      <c r="A43" s="1272">
        <f t="shared" si="0"/>
        <v>39</v>
      </c>
      <c r="B43" s="1277" t="s">
        <v>6875</v>
      </c>
      <c r="C43" s="1274"/>
      <c r="D43" s="1278">
        <f>SUM(D44:D45)</f>
        <v>0</v>
      </c>
      <c r="E43" s="1276"/>
      <c r="F43" s="1275">
        <f>SUM(F44:F45)</f>
        <v>0</v>
      </c>
    </row>
    <row r="44" spans="1:6" ht="33">
      <c r="A44" s="1272">
        <f t="shared" si="0"/>
        <v>40</v>
      </c>
      <c r="B44" s="1217" t="s">
        <v>6876</v>
      </c>
      <c r="C44" s="1221" t="s">
        <v>6877</v>
      </c>
      <c r="D44" s="1280">
        <f>'表05-1'!G107+'表05-1'!G174+'表05-1'!G221-'表13-4'!L21</f>
        <v>0</v>
      </c>
      <c r="E44" s="1281">
        <v>0.26079999999999998</v>
      </c>
      <c r="F44" s="1282">
        <f>ROUND(D44*E44,0)</f>
        <v>0</v>
      </c>
    </row>
    <row r="45" spans="1:6" ht="33">
      <c r="A45" s="1272">
        <f t="shared" si="0"/>
        <v>41</v>
      </c>
      <c r="B45" s="1217" t="s">
        <v>6878</v>
      </c>
      <c r="C45" s="1221" t="s">
        <v>6879</v>
      </c>
      <c r="D45" s="1280">
        <f>'表13-4'!L21</f>
        <v>0</v>
      </c>
      <c r="E45" s="1281">
        <v>0.1</v>
      </c>
      <c r="F45" s="1282">
        <f>ROUND(D45*E45,0)</f>
        <v>0</v>
      </c>
    </row>
    <row r="46" spans="1:6" ht="16.5">
      <c r="A46" s="1272">
        <f t="shared" si="0"/>
        <v>42</v>
      </c>
      <c r="B46" s="1286" t="s">
        <v>6880</v>
      </c>
      <c r="C46" s="1221" t="s">
        <v>6881</v>
      </c>
      <c r="D46" s="1280">
        <f>表03!H10</f>
        <v>0</v>
      </c>
      <c r="E46" s="1281">
        <v>5.8999999999999997E-2</v>
      </c>
      <c r="F46" s="1282">
        <f>ROUND(D46*E46,0)</f>
        <v>0</v>
      </c>
    </row>
    <row r="47" spans="1:6">
      <c r="A47" s="1272">
        <f t="shared" si="0"/>
        <v>43</v>
      </c>
      <c r="B47" s="1293" t="s">
        <v>1497</v>
      </c>
      <c r="C47" s="1274"/>
      <c r="D47" s="1278">
        <f>SUM(D48:D51)</f>
        <v>0</v>
      </c>
      <c r="E47" s="1276"/>
      <c r="F47" s="1275">
        <f ca="1">SUM(F48:F51)</f>
        <v>0</v>
      </c>
    </row>
    <row r="48" spans="1:6" ht="33">
      <c r="A48" s="1272">
        <f t="shared" si="0"/>
        <v>44</v>
      </c>
      <c r="B48" s="1217" t="s">
        <v>6882</v>
      </c>
      <c r="C48" s="1221" t="s">
        <v>6883</v>
      </c>
      <c r="D48" s="1280">
        <f>'表05-1'!M29-'表30-14-1'!L32</f>
        <v>0</v>
      </c>
      <c r="E48" s="1281">
        <f ca="1">'表30-14'!$J$13</f>
        <v>0.16320000000000001</v>
      </c>
      <c r="F48" s="1282">
        <f ca="1">ROUND(D48*E48,0)</f>
        <v>0</v>
      </c>
    </row>
    <row r="49" spans="1:7" ht="33">
      <c r="A49" s="1272">
        <f t="shared" si="0"/>
        <v>45</v>
      </c>
      <c r="B49" s="1217" t="s">
        <v>6884</v>
      </c>
      <c r="C49" s="1221" t="s">
        <v>6885</v>
      </c>
      <c r="D49" s="1280">
        <f>'表05-1'!G30-'表30-14-1'!L34</f>
        <v>0</v>
      </c>
      <c r="E49" s="1281">
        <v>8.1000000000000003E-2</v>
      </c>
      <c r="F49" s="1282">
        <f>ROUND(D49*E49,0)</f>
        <v>0</v>
      </c>
    </row>
    <row r="50" spans="1:7" ht="33">
      <c r="A50" s="1272">
        <f t="shared" si="0"/>
        <v>46</v>
      </c>
      <c r="B50" s="1217" t="s">
        <v>6886</v>
      </c>
      <c r="C50" s="1221" t="s">
        <v>6887</v>
      </c>
      <c r="D50" s="1280">
        <f>'表05-1'!G31-'表30-14-1'!L36</f>
        <v>0</v>
      </c>
      <c r="E50" s="1281">
        <v>0.2165</v>
      </c>
      <c r="F50" s="1282">
        <f>ROUND(D50*E50,0)</f>
        <v>0</v>
      </c>
    </row>
    <row r="51" spans="1:7" ht="16.5">
      <c r="A51" s="1272">
        <f t="shared" si="0"/>
        <v>47</v>
      </c>
      <c r="B51" s="1294" t="s">
        <v>6888</v>
      </c>
      <c r="C51" s="1274"/>
      <c r="D51" s="1278">
        <f>SUM(D52:D54)</f>
        <v>0</v>
      </c>
      <c r="E51" s="1295"/>
      <c r="F51" s="1275">
        <f ca="1">SUM(F52:F54)</f>
        <v>0</v>
      </c>
    </row>
    <row r="52" spans="1:7" ht="33">
      <c r="A52" s="1272">
        <f t="shared" si="0"/>
        <v>48</v>
      </c>
      <c r="B52" s="1220" t="s">
        <v>6889</v>
      </c>
      <c r="C52" s="1221" t="s">
        <v>6890</v>
      </c>
      <c r="D52" s="1280">
        <f>'表05-1'!M183+'表30-14-1'!L32</f>
        <v>0</v>
      </c>
      <c r="E52" s="1281">
        <f ca="1">'表30-14'!E19</f>
        <v>0.1681</v>
      </c>
      <c r="F52" s="1282">
        <f ca="1">ROUND(D52*E52,0)</f>
        <v>0</v>
      </c>
    </row>
    <row r="53" spans="1:7" ht="33">
      <c r="A53" s="1272">
        <f t="shared" si="0"/>
        <v>49</v>
      </c>
      <c r="B53" s="1220" t="s">
        <v>6891</v>
      </c>
      <c r="C53" s="1221" t="s">
        <v>6892</v>
      </c>
      <c r="D53" s="1280">
        <f>'表05-1'!G184+'表30-14-1'!L34</f>
        <v>0</v>
      </c>
      <c r="E53" s="1281">
        <v>6.3299999999999995E-2</v>
      </c>
      <c r="F53" s="1282">
        <f>ROUND(D53*E53,0)</f>
        <v>0</v>
      </c>
    </row>
    <row r="54" spans="1:7" ht="33">
      <c r="A54" s="1272">
        <f t="shared" si="0"/>
        <v>50</v>
      </c>
      <c r="B54" s="1220" t="s">
        <v>6893</v>
      </c>
      <c r="C54" s="1221" t="s">
        <v>6894</v>
      </c>
      <c r="D54" s="1280">
        <f>'表05-1'!G185+'表30-14-1'!L36</f>
        <v>0</v>
      </c>
      <c r="E54" s="1281">
        <v>0.2009</v>
      </c>
      <c r="F54" s="1282">
        <f>ROUND(D54*E54,0)</f>
        <v>0</v>
      </c>
    </row>
    <row r="55" spans="1:7">
      <c r="A55" s="1272">
        <f t="shared" si="0"/>
        <v>51</v>
      </c>
      <c r="B55" s="1293" t="s">
        <v>1498</v>
      </c>
      <c r="C55" s="1274"/>
      <c r="D55" s="1278">
        <f>SUM(D56:D57)</f>
        <v>0</v>
      </c>
      <c r="E55" s="1296"/>
      <c r="F55" s="1275">
        <f>SUM(F56:F57)</f>
        <v>0</v>
      </c>
    </row>
    <row r="56" spans="1:7" ht="33">
      <c r="A56" s="1272">
        <f t="shared" si="0"/>
        <v>52</v>
      </c>
      <c r="B56" s="1217" t="s">
        <v>6895</v>
      </c>
      <c r="C56" s="1221" t="s">
        <v>6896</v>
      </c>
      <c r="D56" s="1280">
        <f>'表05-1'!G32-'表30-14-1'!L38</f>
        <v>0</v>
      </c>
      <c r="E56" s="1281">
        <v>0.30309999999999998</v>
      </c>
      <c r="F56" s="1282">
        <f>ROUND(D56*E56,0)</f>
        <v>0</v>
      </c>
    </row>
    <row r="57" spans="1:7" ht="33">
      <c r="A57" s="1272">
        <f t="shared" si="0"/>
        <v>53</v>
      </c>
      <c r="B57" s="1217" t="s">
        <v>6897</v>
      </c>
      <c r="C57" s="1221" t="s">
        <v>6898</v>
      </c>
      <c r="D57" s="1280">
        <f>'表30-14-1'!L38</f>
        <v>0</v>
      </c>
      <c r="E57" s="1281">
        <v>0.28129999999999999</v>
      </c>
      <c r="F57" s="1282">
        <f>ROUND(D57*E57,0)</f>
        <v>0</v>
      </c>
    </row>
    <row r="58" spans="1:7" ht="16.5">
      <c r="A58" s="1272">
        <f t="shared" si="0"/>
        <v>54</v>
      </c>
      <c r="B58" s="1277" t="s">
        <v>6899</v>
      </c>
      <c r="C58" s="1274"/>
      <c r="D58" s="1275">
        <f>D59+D60+D63</f>
        <v>0</v>
      </c>
      <c r="E58" s="1276"/>
      <c r="F58" s="1275">
        <f>F59+F60+F63</f>
        <v>0</v>
      </c>
    </row>
    <row r="59" spans="1:7" ht="16.5">
      <c r="A59" s="1272">
        <f t="shared" si="0"/>
        <v>55</v>
      </c>
      <c r="B59" s="1217" t="s">
        <v>6900</v>
      </c>
      <c r="C59" s="1209" t="s">
        <v>6901</v>
      </c>
      <c r="D59" s="1280">
        <f>'表05-1'!G232</f>
        <v>0</v>
      </c>
      <c r="E59" s="1297">
        <v>4.5600000000000002E-2</v>
      </c>
      <c r="F59" s="1282">
        <f>ROUND(D59*E59,0)</f>
        <v>0</v>
      </c>
      <c r="G59" s="58"/>
    </row>
    <row r="60" spans="1:7" s="84" customFormat="1" ht="16.5">
      <c r="A60" s="1272">
        <f t="shared" si="0"/>
        <v>56</v>
      </c>
      <c r="B60" s="1294" t="s">
        <v>6902</v>
      </c>
      <c r="C60" s="1287"/>
      <c r="D60" s="1278">
        <f>D61+D62</f>
        <v>0</v>
      </c>
      <c r="E60" s="1296"/>
      <c r="F60" s="1275">
        <f>F61+F62</f>
        <v>0</v>
      </c>
      <c r="G60" s="58"/>
    </row>
    <row r="61" spans="1:7" s="84" customFormat="1" ht="33">
      <c r="A61" s="1272">
        <f t="shared" si="0"/>
        <v>57</v>
      </c>
      <c r="B61" s="1220" t="s">
        <v>6903</v>
      </c>
      <c r="C61" s="1298" t="s">
        <v>6904</v>
      </c>
      <c r="D61" s="1280">
        <f>'表30-3-3'!D27</f>
        <v>0</v>
      </c>
      <c r="E61" s="1285"/>
      <c r="F61" s="1282">
        <f>'表30-3-3'!J27</f>
        <v>0</v>
      </c>
      <c r="G61" s="58"/>
    </row>
    <row r="62" spans="1:7" s="84" customFormat="1" ht="33">
      <c r="A62" s="1272">
        <f t="shared" si="0"/>
        <v>58</v>
      </c>
      <c r="B62" s="1220" t="s">
        <v>6905</v>
      </c>
      <c r="C62" s="1298" t="s">
        <v>6906</v>
      </c>
      <c r="D62" s="1280">
        <f>'表30-3-3'!D49</f>
        <v>0</v>
      </c>
      <c r="E62" s="1295"/>
      <c r="F62" s="1282">
        <f>'表30-3-3'!J49</f>
        <v>0</v>
      </c>
      <c r="G62" s="58"/>
    </row>
    <row r="63" spans="1:7" ht="16.5">
      <c r="A63" s="1272">
        <f t="shared" si="0"/>
        <v>59</v>
      </c>
      <c r="B63" s="1294" t="s">
        <v>6907</v>
      </c>
      <c r="C63" s="1287"/>
      <c r="D63" s="1278">
        <f>D64+D65+D66</f>
        <v>0</v>
      </c>
      <c r="E63" s="1295"/>
      <c r="F63" s="1275">
        <f>F64+F65+F66</f>
        <v>0</v>
      </c>
      <c r="G63" s="58"/>
    </row>
    <row r="64" spans="1:7" ht="33">
      <c r="A64" s="1272">
        <f t="shared" si="0"/>
        <v>60</v>
      </c>
      <c r="B64" s="1220" t="s">
        <v>6908</v>
      </c>
      <c r="C64" s="1209" t="s">
        <v>6909</v>
      </c>
      <c r="D64" s="1280">
        <f>'表05-1'!G216</f>
        <v>0</v>
      </c>
      <c r="E64" s="1281">
        <v>6.4000000000000001E-2</v>
      </c>
      <c r="F64" s="1282">
        <f>ROUND(D64*E64,0)</f>
        <v>0</v>
      </c>
      <c r="G64" s="58"/>
    </row>
    <row r="65" spans="1:7" ht="16.5">
      <c r="A65" s="1272">
        <f t="shared" si="0"/>
        <v>61</v>
      </c>
      <c r="B65" s="2565" t="s">
        <v>8027</v>
      </c>
      <c r="C65" s="1209" t="s">
        <v>8026</v>
      </c>
      <c r="D65" s="1280">
        <f>'表05-1'!G224</f>
        <v>0</v>
      </c>
      <c r="E65" s="2587">
        <v>0.33750000000000002</v>
      </c>
      <c r="F65" s="1282">
        <f>ROUND(D65*E65,0)</f>
        <v>0</v>
      </c>
      <c r="G65" s="58"/>
    </row>
    <row r="66" spans="1:7" ht="16.5">
      <c r="A66" s="1272">
        <f t="shared" si="0"/>
        <v>62</v>
      </c>
      <c r="B66" s="1220" t="s">
        <v>6910</v>
      </c>
      <c r="C66" s="1209" t="s">
        <v>6911</v>
      </c>
      <c r="D66" s="1280">
        <f>'表05-1'!G69+'表05-1'!G72+'表05-1'!G186+'表05-1'!G227+'表05-1'!G234</f>
        <v>0</v>
      </c>
      <c r="E66" s="1297">
        <v>5.0200000000000002E-2</v>
      </c>
      <c r="F66" s="1282">
        <f>ROUND(D66*E66,0)</f>
        <v>0</v>
      </c>
      <c r="G66" s="58"/>
    </row>
    <row r="67" spans="1:7" ht="16.5">
      <c r="A67" s="1272">
        <f t="shared" si="0"/>
        <v>63</v>
      </c>
      <c r="B67" s="1299" t="s">
        <v>6912</v>
      </c>
      <c r="C67" s="1274"/>
      <c r="D67" s="1275">
        <f>D68+D76</f>
        <v>0</v>
      </c>
      <c r="E67" s="1276"/>
      <c r="F67" s="1275">
        <f ca="1">F68+F76</f>
        <v>0</v>
      </c>
    </row>
    <row r="68" spans="1:7" ht="16.5">
      <c r="A68" s="1272">
        <f t="shared" si="0"/>
        <v>64</v>
      </c>
      <c r="B68" s="1273" t="s">
        <v>6913</v>
      </c>
      <c r="C68" s="1274"/>
      <c r="D68" s="1275">
        <f>D69+D73</f>
        <v>0</v>
      </c>
      <c r="E68" s="1276"/>
      <c r="F68" s="1275">
        <f>F69+F73</f>
        <v>0</v>
      </c>
    </row>
    <row r="69" spans="1:7" ht="16.5">
      <c r="A69" s="1272">
        <f t="shared" si="0"/>
        <v>65</v>
      </c>
      <c r="B69" s="1277" t="s">
        <v>6914</v>
      </c>
      <c r="C69" s="1274"/>
      <c r="D69" s="1275">
        <f>D70+D71+D72</f>
        <v>0</v>
      </c>
      <c r="E69" s="1276"/>
      <c r="F69" s="1275">
        <f>F70+F71+F72</f>
        <v>0</v>
      </c>
    </row>
    <row r="70" spans="1:7" ht="33">
      <c r="A70" s="1272">
        <f t="shared" si="0"/>
        <v>66</v>
      </c>
      <c r="B70" s="1279" t="s">
        <v>6915</v>
      </c>
      <c r="C70" s="1221" t="s">
        <v>6916</v>
      </c>
      <c r="D70" s="1282">
        <f>'表30-8-7'!G29+'表30-8-7'!H29</f>
        <v>0</v>
      </c>
      <c r="E70" s="1281" t="s">
        <v>1501</v>
      </c>
      <c r="F70" s="1275"/>
    </row>
    <row r="71" spans="1:7" ht="49.5">
      <c r="A71" s="1272">
        <f t="shared" ref="A71:A126" si="2">A70+1</f>
        <v>67</v>
      </c>
      <c r="B71" s="1279" t="s">
        <v>6917</v>
      </c>
      <c r="C71" s="1221" t="s">
        <v>6918</v>
      </c>
      <c r="D71" s="1282">
        <f>'表10-3'!G18+'表10-3'!H18+'表10-3'!I18-SUM('表30-8-7'!G29:H30)</f>
        <v>0</v>
      </c>
      <c r="E71" s="1297">
        <v>0.54239999999999999</v>
      </c>
      <c r="F71" s="1282">
        <f>ROUND(D71*E71,0)</f>
        <v>0</v>
      </c>
    </row>
    <row r="72" spans="1:7" ht="16.5">
      <c r="A72" s="1272">
        <f t="shared" si="2"/>
        <v>68</v>
      </c>
      <c r="B72" s="1279" t="s">
        <v>6919</v>
      </c>
      <c r="C72" s="1221" t="s">
        <v>6920</v>
      </c>
      <c r="D72" s="1282">
        <f>'表10-3'!H39+'表10-3'!G39+'表10-3'!I39</f>
        <v>0</v>
      </c>
      <c r="E72" s="1281">
        <v>0.3</v>
      </c>
      <c r="F72" s="1282">
        <f>ROUND(D72*E72,0)</f>
        <v>0</v>
      </c>
    </row>
    <row r="73" spans="1:7" ht="16.5">
      <c r="A73" s="1272">
        <f t="shared" si="2"/>
        <v>69</v>
      </c>
      <c r="B73" s="1277" t="s">
        <v>6921</v>
      </c>
      <c r="C73" s="1274"/>
      <c r="D73" s="1275">
        <f>SUM(D74:D75)</f>
        <v>0</v>
      </c>
      <c r="E73" s="1276"/>
      <c r="F73" s="1275">
        <f>SUM(F74:F75)</f>
        <v>0</v>
      </c>
    </row>
    <row r="74" spans="1:7" ht="16.5">
      <c r="A74" s="1272">
        <f t="shared" si="2"/>
        <v>70</v>
      </c>
      <c r="B74" s="1279" t="s">
        <v>6922</v>
      </c>
      <c r="C74" s="1221" t="s">
        <v>6923</v>
      </c>
      <c r="D74" s="1282">
        <f>'表10-3'!G24+'表10-3'!G26+'表10-3'!G27+'表10-3'!H24+'表10-3'!H26+'表10-3'!H27</f>
        <v>0</v>
      </c>
      <c r="E74" s="1281">
        <v>0.36159999999999998</v>
      </c>
      <c r="F74" s="1282">
        <f>ROUND(D74*E74,0)</f>
        <v>0</v>
      </c>
    </row>
    <row r="75" spans="1:7" ht="16.5">
      <c r="A75" s="1272">
        <f t="shared" si="2"/>
        <v>71</v>
      </c>
      <c r="B75" s="1279" t="s">
        <v>6924</v>
      </c>
      <c r="C75" s="1221" t="s">
        <v>6925</v>
      </c>
      <c r="D75" s="1282">
        <f>'表10-3'!H40+'表10-3'!G40</f>
        <v>0</v>
      </c>
      <c r="E75" s="1281">
        <v>0.39410000000000001</v>
      </c>
      <c r="F75" s="1282">
        <f>ROUND(D75*E75,0)</f>
        <v>0</v>
      </c>
    </row>
    <row r="76" spans="1:7" ht="16.5">
      <c r="A76" s="1272">
        <f t="shared" si="2"/>
        <v>72</v>
      </c>
      <c r="B76" s="1273" t="s">
        <v>6926</v>
      </c>
      <c r="C76" s="1274"/>
      <c r="D76" s="1275">
        <f>D77+D78+D84+D100+D103+D104+D105+D113+D116</f>
        <v>0</v>
      </c>
      <c r="E76" s="1285"/>
      <c r="F76" s="1275">
        <f ca="1">F77+F78+F84+F100+F103+F104+F105+F113+F116</f>
        <v>0</v>
      </c>
    </row>
    <row r="77" spans="1:7" ht="16.5">
      <c r="A77" s="1272">
        <f t="shared" si="2"/>
        <v>73</v>
      </c>
      <c r="B77" s="1286" t="s">
        <v>6927</v>
      </c>
      <c r="C77" s="1221" t="s">
        <v>6928</v>
      </c>
      <c r="D77" s="1280">
        <f>'表05-1'!G10+'表05-1'!G188</f>
        <v>0</v>
      </c>
      <c r="E77" s="1281">
        <v>0.01</v>
      </c>
      <c r="F77" s="1282">
        <f>ROUND(D77*E77-'表30-9'!F14-'表30-9'!F15-'表30-9'!F16,0)</f>
        <v>0</v>
      </c>
    </row>
    <row r="78" spans="1:7" ht="33">
      <c r="A78" s="1272">
        <f t="shared" si="2"/>
        <v>74</v>
      </c>
      <c r="B78" s="1277" t="s">
        <v>6929</v>
      </c>
      <c r="C78" s="1287"/>
      <c r="D78" s="1275">
        <f>SUM(D79:D80,D83)</f>
        <v>0</v>
      </c>
      <c r="E78" s="1276"/>
      <c r="F78" s="1275">
        <f>SUM(F79:F80,F83)</f>
        <v>0</v>
      </c>
      <c r="G78" s="58"/>
    </row>
    <row r="79" spans="1:7" ht="33">
      <c r="A79" s="1272">
        <f t="shared" si="2"/>
        <v>75</v>
      </c>
      <c r="B79" s="1279" t="s">
        <v>6930</v>
      </c>
      <c r="C79" s="1221" t="s">
        <v>6931</v>
      </c>
      <c r="D79" s="1280">
        <f>'表30-8-7'!F29</f>
        <v>0</v>
      </c>
      <c r="E79" s="1281" t="s">
        <v>1501</v>
      </c>
      <c r="F79" s="1275"/>
      <c r="G79" s="58"/>
    </row>
    <row r="80" spans="1:7" ht="16.5">
      <c r="A80" s="1272">
        <f t="shared" si="2"/>
        <v>76</v>
      </c>
      <c r="B80" s="1283" t="s">
        <v>6932</v>
      </c>
      <c r="C80" s="1287"/>
      <c r="D80" s="1278">
        <f>D81+D82</f>
        <v>0</v>
      </c>
      <c r="E80" s="1276"/>
      <c r="F80" s="1275">
        <f>F81+F82</f>
        <v>0</v>
      </c>
      <c r="G80" s="58"/>
    </row>
    <row r="81" spans="1:7" ht="49.5">
      <c r="A81" s="1272">
        <f t="shared" si="2"/>
        <v>77</v>
      </c>
      <c r="B81" s="1284" t="s">
        <v>6933</v>
      </c>
      <c r="C81" s="1209" t="s">
        <v>6934</v>
      </c>
      <c r="D81" s="1280">
        <f>'表09-2'!D25+'表11-2'!D37-'表30-8-7'!F30</f>
        <v>0</v>
      </c>
      <c r="E81" s="1211">
        <v>0.54239999999999999</v>
      </c>
      <c r="F81" s="1282">
        <f>ROUND(D81*E81,0)</f>
        <v>0</v>
      </c>
      <c r="G81" s="58"/>
    </row>
    <row r="82" spans="1:7" ht="33">
      <c r="A82" s="1272">
        <f t="shared" si="2"/>
        <v>78</v>
      </c>
      <c r="B82" s="1284" t="s">
        <v>6935</v>
      </c>
      <c r="C82" s="1209" t="s">
        <v>6936</v>
      </c>
      <c r="D82" s="1280">
        <f>'表09-2'!H25+'表11-2'!H37</f>
        <v>0</v>
      </c>
      <c r="E82" s="1281">
        <v>0.3</v>
      </c>
      <c r="F82" s="1282">
        <f>ROUND(D82*E82,0)</f>
        <v>0</v>
      </c>
      <c r="G82" s="58"/>
    </row>
    <row r="83" spans="1:7" ht="33">
      <c r="A83" s="1272">
        <f t="shared" si="2"/>
        <v>79</v>
      </c>
      <c r="B83" s="1279" t="s">
        <v>6937</v>
      </c>
      <c r="C83" s="1209" t="s">
        <v>6938</v>
      </c>
      <c r="D83" s="1280">
        <f>'表05-1'!G39+'表05-1'!G54+'表05-1'!G190-D79-D80</f>
        <v>0</v>
      </c>
      <c r="E83" s="1297">
        <v>0.01</v>
      </c>
      <c r="F83" s="1282">
        <f>ROUND(D83*E83,0)</f>
        <v>0</v>
      </c>
      <c r="G83" s="58"/>
    </row>
    <row r="84" spans="1:7" ht="16.5">
      <c r="A84" s="1272">
        <f t="shared" si="2"/>
        <v>80</v>
      </c>
      <c r="B84" s="1277" t="s">
        <v>6939</v>
      </c>
      <c r="C84" s="1274"/>
      <c r="D84" s="1278">
        <f>SUM(D85:D90)</f>
        <v>0</v>
      </c>
      <c r="E84" s="1276"/>
      <c r="F84" s="1278">
        <f ca="1">SUM(F85:F90)</f>
        <v>0</v>
      </c>
    </row>
    <row r="85" spans="1:7" ht="49.5">
      <c r="A85" s="1272">
        <f t="shared" si="2"/>
        <v>81</v>
      </c>
      <c r="B85" s="1279" t="s">
        <v>6940</v>
      </c>
      <c r="C85" s="1221" t="s">
        <v>6941</v>
      </c>
      <c r="D85" s="1280">
        <f>'表05-1'!M74-'表30-14-1'!L27</f>
        <v>0</v>
      </c>
      <c r="E85" s="1291">
        <f ca="1">'表30-14'!$G$14</f>
        <v>0</v>
      </c>
      <c r="F85" s="1282">
        <f ca="1">ROUND(D85*E85,0)</f>
        <v>0</v>
      </c>
    </row>
    <row r="86" spans="1:7" ht="49.5">
      <c r="A86" s="1272">
        <f t="shared" si="2"/>
        <v>82</v>
      </c>
      <c r="B86" s="1279" t="s">
        <v>6942</v>
      </c>
      <c r="C86" s="1221" t="s">
        <v>6943</v>
      </c>
      <c r="D86" s="1280">
        <f>'表05-1'!G75-'表30-14-1'!L29</f>
        <v>0</v>
      </c>
      <c r="E86" s="1281">
        <v>8.1000000000000003E-2</v>
      </c>
      <c r="F86" s="1282">
        <f>ROUND(D86*E86,0)</f>
        <v>0</v>
      </c>
    </row>
    <row r="87" spans="1:7" ht="49.5">
      <c r="A87" s="1272">
        <f t="shared" si="2"/>
        <v>83</v>
      </c>
      <c r="B87" s="1279" t="s">
        <v>6944</v>
      </c>
      <c r="C87" s="1221" t="s">
        <v>6945</v>
      </c>
      <c r="D87" s="1280">
        <f>'表05-1'!M76-'表30-14-1'!L31</f>
        <v>0</v>
      </c>
      <c r="E87" s="1291">
        <f>'表30-14'!$G$15</f>
        <v>0</v>
      </c>
      <c r="F87" s="1282">
        <f t="shared" ref="F87:F104" si="3">ROUND(D87*E87,0)</f>
        <v>0</v>
      </c>
    </row>
    <row r="88" spans="1:7" ht="16.5">
      <c r="A88" s="1272">
        <f t="shared" si="2"/>
        <v>84</v>
      </c>
      <c r="B88" s="1279" t="s">
        <v>6946</v>
      </c>
      <c r="C88" s="1221" t="s">
        <v>6947</v>
      </c>
      <c r="D88" s="1280">
        <f>'表05-1'!G78</f>
        <v>0</v>
      </c>
      <c r="E88" s="1281">
        <v>1.4E-2</v>
      </c>
      <c r="F88" s="1282">
        <f t="shared" si="3"/>
        <v>0</v>
      </c>
    </row>
    <row r="89" spans="1:7" ht="33">
      <c r="A89" s="1272">
        <f t="shared" si="2"/>
        <v>85</v>
      </c>
      <c r="B89" s="1279" t="s">
        <v>6948</v>
      </c>
      <c r="C89" s="2583" t="s">
        <v>8052</v>
      </c>
      <c r="D89" s="2584">
        <f>'表05-1'!G79-'表30-14-1'!L40</f>
        <v>0</v>
      </c>
      <c r="E89" s="2587">
        <v>0.33750000000000002</v>
      </c>
      <c r="F89" s="1282">
        <f t="shared" si="3"/>
        <v>0</v>
      </c>
    </row>
    <row r="90" spans="1:7" ht="16.5">
      <c r="A90" s="1272">
        <f t="shared" si="2"/>
        <v>86</v>
      </c>
      <c r="B90" s="1283" t="s">
        <v>6949</v>
      </c>
      <c r="C90" s="1289"/>
      <c r="D90" s="1278">
        <f>D91+D92+D93+D94+D95+D96+D97+D98+D99</f>
        <v>0</v>
      </c>
      <c r="E90" s="1276"/>
      <c r="F90" s="1275">
        <f ca="1">F91+F92+F93+F94+F95+F96+F97+F98+F99</f>
        <v>0</v>
      </c>
    </row>
    <row r="91" spans="1:7" ht="49.5">
      <c r="A91" s="1272">
        <f t="shared" si="2"/>
        <v>87</v>
      </c>
      <c r="B91" s="1284" t="s">
        <v>6950</v>
      </c>
      <c r="C91" s="1221" t="s">
        <v>6951</v>
      </c>
      <c r="D91" s="1280">
        <f>'表12-2'!G47+'表30-14-1'!L27</f>
        <v>0</v>
      </c>
      <c r="E91" s="1281">
        <f ca="1">'表30-14'!E19</f>
        <v>0.1681</v>
      </c>
      <c r="F91" s="1282">
        <f t="shared" ca="1" si="3"/>
        <v>0</v>
      </c>
    </row>
    <row r="92" spans="1:7" ht="49.5">
      <c r="A92" s="1272">
        <f t="shared" si="2"/>
        <v>88</v>
      </c>
      <c r="B92" s="1284" t="s">
        <v>6952</v>
      </c>
      <c r="C92" s="1221" t="s">
        <v>6953</v>
      </c>
      <c r="D92" s="1280">
        <f>'表12-2'!D48+'表30-14-1'!L29</f>
        <v>0</v>
      </c>
      <c r="E92" s="1281">
        <v>6.3299999999999995E-2</v>
      </c>
      <c r="F92" s="1282">
        <f t="shared" si="3"/>
        <v>0</v>
      </c>
    </row>
    <row r="93" spans="1:7" ht="49.5">
      <c r="A93" s="1272">
        <f t="shared" si="2"/>
        <v>89</v>
      </c>
      <c r="B93" s="1284" t="s">
        <v>6954</v>
      </c>
      <c r="C93" s="1221" t="s">
        <v>6955</v>
      </c>
      <c r="D93" s="1280">
        <f>'表12-2'!G49+'表30-14-1'!L31</f>
        <v>0</v>
      </c>
      <c r="E93" s="1281">
        <f ca="1">'表30-14'!E20</f>
        <v>0.1681</v>
      </c>
      <c r="F93" s="1282">
        <f t="shared" ca="1" si="3"/>
        <v>0</v>
      </c>
    </row>
    <row r="94" spans="1:7" ht="16.5">
      <c r="A94" s="1272">
        <f t="shared" si="2"/>
        <v>90</v>
      </c>
      <c r="B94" s="1284" t="s">
        <v>6956</v>
      </c>
      <c r="C94" s="1221" t="s">
        <v>6957</v>
      </c>
      <c r="D94" s="1280">
        <f>'表12-2'!D50</f>
        <v>0</v>
      </c>
      <c r="E94" s="1281">
        <v>1.09E-2</v>
      </c>
      <c r="F94" s="1282">
        <f t="shared" si="3"/>
        <v>0</v>
      </c>
    </row>
    <row r="95" spans="1:7" ht="49.5">
      <c r="A95" s="1272">
        <f t="shared" si="2"/>
        <v>91</v>
      </c>
      <c r="B95" s="1284" t="s">
        <v>6958</v>
      </c>
      <c r="C95" s="1221" t="s">
        <v>8053</v>
      </c>
      <c r="D95" s="2584">
        <f>'表12-2'!D51+'表30-14-1'!L40</f>
        <v>0</v>
      </c>
      <c r="E95" s="2587">
        <v>0.33750000000000002</v>
      </c>
      <c r="F95" s="1282">
        <f>ROUND(D95*E95,0)</f>
        <v>0</v>
      </c>
    </row>
    <row r="96" spans="1:7" ht="16.5">
      <c r="A96" s="1272">
        <f t="shared" si="2"/>
        <v>92</v>
      </c>
      <c r="B96" s="1284" t="s">
        <v>6959</v>
      </c>
      <c r="C96" s="1221" t="s">
        <v>6960</v>
      </c>
      <c r="D96" s="1280">
        <f>'表12-2'!D52</f>
        <v>0</v>
      </c>
      <c r="E96" s="2587">
        <v>0.33750000000000002</v>
      </c>
      <c r="F96" s="1282">
        <f t="shared" si="3"/>
        <v>0</v>
      </c>
    </row>
    <row r="97" spans="1:6" ht="16.5">
      <c r="A97" s="1272">
        <f t="shared" si="2"/>
        <v>93</v>
      </c>
      <c r="B97" s="1284" t="s">
        <v>6961</v>
      </c>
      <c r="C97" s="1221" t="s">
        <v>6962</v>
      </c>
      <c r="D97" s="1280">
        <f>'表12-2'!D53</f>
        <v>0</v>
      </c>
      <c r="E97" s="2587">
        <v>0.33750000000000002</v>
      </c>
      <c r="F97" s="1282">
        <f t="shared" si="3"/>
        <v>0</v>
      </c>
    </row>
    <row r="98" spans="1:6" ht="16.5">
      <c r="A98" s="1272">
        <f t="shared" si="2"/>
        <v>94</v>
      </c>
      <c r="B98" s="1284" t="s">
        <v>6963</v>
      </c>
      <c r="C98" s="1221" t="s">
        <v>6964</v>
      </c>
      <c r="D98" s="1280">
        <f>'表05-1'!G195</f>
        <v>0</v>
      </c>
      <c r="E98" s="1281">
        <v>0.1018</v>
      </c>
      <c r="F98" s="1282">
        <f t="shared" si="3"/>
        <v>0</v>
      </c>
    </row>
    <row r="99" spans="1:6" ht="16.5">
      <c r="A99" s="1272">
        <f t="shared" si="2"/>
        <v>95</v>
      </c>
      <c r="B99" s="1284" t="s">
        <v>6965</v>
      </c>
      <c r="C99" s="1221" t="s">
        <v>6966</v>
      </c>
      <c r="D99" s="1280">
        <f>'表05-1'!G197</f>
        <v>0</v>
      </c>
      <c r="E99" s="1281">
        <v>0.29499999999999998</v>
      </c>
      <c r="F99" s="1282">
        <f>ROUND(D99*E99,0)</f>
        <v>0</v>
      </c>
    </row>
    <row r="100" spans="1:6" ht="16.5">
      <c r="A100" s="1272">
        <f t="shared" si="2"/>
        <v>96</v>
      </c>
      <c r="B100" s="1277" t="s">
        <v>6967</v>
      </c>
      <c r="C100" s="1274"/>
      <c r="D100" s="1275">
        <f>SUM(D101:D102)</f>
        <v>0</v>
      </c>
      <c r="E100" s="1276"/>
      <c r="F100" s="1275">
        <f>SUM(F101:F102)</f>
        <v>0</v>
      </c>
    </row>
    <row r="101" spans="1:6" ht="66">
      <c r="A101" s="1272">
        <f t="shared" si="2"/>
        <v>97</v>
      </c>
      <c r="B101" s="1279" t="s">
        <v>6968</v>
      </c>
      <c r="C101" s="2583" t="s">
        <v>8056</v>
      </c>
      <c r="D101" s="1280">
        <f>'表13-2'!T22+'表13-2'!T23+'表30-8-3'!E20+'表30-8-3'!E21-'表30-8-4'!D13-'表30-8-4'!D14</f>
        <v>0</v>
      </c>
      <c r="E101" s="1281">
        <v>0.11169999999999999</v>
      </c>
      <c r="F101" s="1282">
        <f>ROUND(D101*E101,0)</f>
        <v>0</v>
      </c>
    </row>
    <row r="102" spans="1:6" ht="33">
      <c r="A102" s="1272">
        <f t="shared" si="2"/>
        <v>98</v>
      </c>
      <c r="B102" s="1279" t="s">
        <v>8057</v>
      </c>
      <c r="C102" s="2583" t="s">
        <v>8079</v>
      </c>
      <c r="D102" s="1280">
        <f>SUM('表30-8-4'!D13:D14)</f>
        <v>0</v>
      </c>
      <c r="E102" s="1300"/>
      <c r="F102" s="1282">
        <f>SUM('表30-8-4'!E13:E14)</f>
        <v>0</v>
      </c>
    </row>
    <row r="103" spans="1:6" ht="16.5">
      <c r="A103" s="1272">
        <f t="shared" si="2"/>
        <v>99</v>
      </c>
      <c r="B103" s="1286" t="s">
        <v>6969</v>
      </c>
      <c r="C103" s="1221" t="s">
        <v>6970</v>
      </c>
      <c r="D103" s="1280">
        <f>'表05-1'!G108+'表05-1'!G189+'表05-1'!G222</f>
        <v>0</v>
      </c>
      <c r="E103" s="1281">
        <v>0.23710000000000001</v>
      </c>
      <c r="F103" s="1282">
        <f>ROUND(D103*E103,0)</f>
        <v>0</v>
      </c>
    </row>
    <row r="104" spans="1:6" ht="16.5">
      <c r="A104" s="1272">
        <f t="shared" si="2"/>
        <v>100</v>
      </c>
      <c r="B104" s="1286" t="s">
        <v>6971</v>
      </c>
      <c r="C104" s="1221" t="s">
        <v>6972</v>
      </c>
      <c r="D104" s="1280">
        <f>表03!H11</f>
        <v>0</v>
      </c>
      <c r="E104" s="1281">
        <v>5.3600000000000002E-2</v>
      </c>
      <c r="F104" s="1282">
        <f t="shared" si="3"/>
        <v>0</v>
      </c>
    </row>
    <row r="105" spans="1:6">
      <c r="A105" s="1272">
        <f t="shared" si="2"/>
        <v>101</v>
      </c>
      <c r="B105" s="1293" t="s">
        <v>1499</v>
      </c>
      <c r="C105" s="1274"/>
      <c r="D105" s="1278">
        <f>SUM(D106:D109)</f>
        <v>0</v>
      </c>
      <c r="E105" s="1276"/>
      <c r="F105" s="1275">
        <f ca="1">SUM(F106:F109)</f>
        <v>0</v>
      </c>
    </row>
    <row r="106" spans="1:6" ht="33">
      <c r="A106" s="1272">
        <f t="shared" si="2"/>
        <v>102</v>
      </c>
      <c r="B106" s="1217" t="s">
        <v>6973</v>
      </c>
      <c r="C106" s="1221" t="s">
        <v>6974</v>
      </c>
      <c r="D106" s="1280">
        <f>'表05-1'!M35-'表30-14-1'!L33</f>
        <v>0</v>
      </c>
      <c r="E106" s="1281">
        <f ca="1">'表30-14'!$J$13</f>
        <v>0.16320000000000001</v>
      </c>
      <c r="F106" s="1282">
        <f ca="1">ROUND(D106*E106,0)</f>
        <v>0</v>
      </c>
    </row>
    <row r="107" spans="1:6" ht="33">
      <c r="A107" s="1272">
        <f t="shared" si="2"/>
        <v>103</v>
      </c>
      <c r="B107" s="1217" t="s">
        <v>6975</v>
      </c>
      <c r="C107" s="1221" t="s">
        <v>6976</v>
      </c>
      <c r="D107" s="1280">
        <f>'表05-1'!G36-'表30-14-1'!L35</f>
        <v>0</v>
      </c>
      <c r="E107" s="1281">
        <v>8.1000000000000003E-2</v>
      </c>
      <c r="F107" s="1282">
        <f>ROUND(D107*E107,0)</f>
        <v>0</v>
      </c>
    </row>
    <row r="108" spans="1:6" ht="33">
      <c r="A108" s="1272">
        <f t="shared" si="2"/>
        <v>104</v>
      </c>
      <c r="B108" s="1217" t="s">
        <v>6977</v>
      </c>
      <c r="C108" s="1221" t="s">
        <v>6978</v>
      </c>
      <c r="D108" s="1280">
        <f>'表05-1'!G37-'表30-14-1'!L37</f>
        <v>0</v>
      </c>
      <c r="E108" s="1281">
        <v>0.2165</v>
      </c>
      <c r="F108" s="1282">
        <f>ROUND(D108*E108,0)</f>
        <v>0</v>
      </c>
    </row>
    <row r="109" spans="1:6" ht="16.5">
      <c r="A109" s="1272">
        <f t="shared" si="2"/>
        <v>105</v>
      </c>
      <c r="B109" s="1294" t="s">
        <v>6979</v>
      </c>
      <c r="C109" s="1274"/>
      <c r="D109" s="1278">
        <f>SUM(D110:D112)</f>
        <v>0</v>
      </c>
      <c r="E109" s="1295"/>
      <c r="F109" s="1275">
        <f ca="1">SUM(F110:F112)</f>
        <v>0</v>
      </c>
    </row>
    <row r="110" spans="1:6" ht="33">
      <c r="A110" s="1272">
        <f t="shared" si="2"/>
        <v>106</v>
      </c>
      <c r="B110" s="1220" t="s">
        <v>6980</v>
      </c>
      <c r="C110" s="1221" t="s">
        <v>6981</v>
      </c>
      <c r="D110" s="1280">
        <f>'表05-1'!M198+'表30-14-1'!L33</f>
        <v>0</v>
      </c>
      <c r="E110" s="1281">
        <f ca="1">'表30-14'!E19</f>
        <v>0.1681</v>
      </c>
      <c r="F110" s="1282">
        <f ca="1">ROUND(D110*E110,0)</f>
        <v>0</v>
      </c>
    </row>
    <row r="111" spans="1:6" ht="33">
      <c r="A111" s="1272">
        <f t="shared" si="2"/>
        <v>107</v>
      </c>
      <c r="B111" s="1220" t="s">
        <v>6982</v>
      </c>
      <c r="C111" s="1221" t="s">
        <v>6983</v>
      </c>
      <c r="D111" s="1280">
        <f>'表05-1'!G199+'表30-14-1'!L35</f>
        <v>0</v>
      </c>
      <c r="E111" s="1281">
        <v>6.3299999999999995E-2</v>
      </c>
      <c r="F111" s="1282">
        <f>ROUND(D111*E111,0)</f>
        <v>0</v>
      </c>
    </row>
    <row r="112" spans="1:6" ht="33">
      <c r="A112" s="1272">
        <f t="shared" si="2"/>
        <v>108</v>
      </c>
      <c r="B112" s="1220" t="s">
        <v>6984</v>
      </c>
      <c r="C112" s="1221" t="s">
        <v>6985</v>
      </c>
      <c r="D112" s="1280">
        <f>'表05-1'!G200+'表30-14-1'!L37</f>
        <v>0</v>
      </c>
      <c r="E112" s="1281">
        <v>0.2009</v>
      </c>
      <c r="F112" s="1282">
        <f>ROUND(D112*E112,0)</f>
        <v>0</v>
      </c>
    </row>
    <row r="113" spans="1:7">
      <c r="A113" s="1272">
        <f t="shared" si="2"/>
        <v>109</v>
      </c>
      <c r="B113" s="1293" t="s">
        <v>1500</v>
      </c>
      <c r="C113" s="1274"/>
      <c r="D113" s="1278">
        <f>SUM(D114:D115)</f>
        <v>0</v>
      </c>
      <c r="E113" s="1296"/>
      <c r="F113" s="1275">
        <f>SUM(F114:F115)</f>
        <v>0</v>
      </c>
    </row>
    <row r="114" spans="1:7" ht="33">
      <c r="A114" s="1272">
        <f t="shared" si="2"/>
        <v>110</v>
      </c>
      <c r="B114" s="1217" t="s">
        <v>6986</v>
      </c>
      <c r="C114" s="1221" t="s">
        <v>6987</v>
      </c>
      <c r="D114" s="1280">
        <f>'表05-1'!G38-'表30-14-1'!L39</f>
        <v>0</v>
      </c>
      <c r="E114" s="1281">
        <v>0.30309999999999998</v>
      </c>
      <c r="F114" s="1282">
        <f>ROUND(D114*E114,0)</f>
        <v>0</v>
      </c>
    </row>
    <row r="115" spans="1:7" ht="33">
      <c r="A115" s="1272">
        <f t="shared" si="2"/>
        <v>111</v>
      </c>
      <c r="B115" s="1217" t="s">
        <v>6988</v>
      </c>
      <c r="C115" s="1221" t="s">
        <v>6989</v>
      </c>
      <c r="D115" s="1280">
        <f>'表30-14-1'!L39</f>
        <v>0</v>
      </c>
      <c r="E115" s="1281">
        <v>0.28129999999999999</v>
      </c>
      <c r="F115" s="1282">
        <f>ROUND(D115*E115,0)</f>
        <v>0</v>
      </c>
    </row>
    <row r="116" spans="1:7" ht="16.5">
      <c r="A116" s="1272">
        <f t="shared" si="2"/>
        <v>112</v>
      </c>
      <c r="B116" s="1277" t="s">
        <v>6990</v>
      </c>
      <c r="C116" s="1274"/>
      <c r="D116" s="1275">
        <f>D117+D118+D121</f>
        <v>0</v>
      </c>
      <c r="E116" s="1301"/>
      <c r="F116" s="1275">
        <f>F117+F118+F121</f>
        <v>0</v>
      </c>
    </row>
    <row r="117" spans="1:7" ht="16.5">
      <c r="A117" s="1272">
        <f t="shared" si="2"/>
        <v>113</v>
      </c>
      <c r="B117" s="1217" t="s">
        <v>6991</v>
      </c>
      <c r="C117" s="1209" t="s">
        <v>6992</v>
      </c>
      <c r="D117" s="1280">
        <f>'表05-1'!G236</f>
        <v>0</v>
      </c>
      <c r="E117" s="1281">
        <v>4.5600000000000002E-2</v>
      </c>
      <c r="F117" s="1282">
        <f>ROUND(D117*E117,0)</f>
        <v>0</v>
      </c>
    </row>
    <row r="118" spans="1:7" s="84" customFormat="1" ht="16.5">
      <c r="A118" s="1272">
        <f t="shared" si="2"/>
        <v>114</v>
      </c>
      <c r="B118" s="1294" t="s">
        <v>6993</v>
      </c>
      <c r="C118" s="1287"/>
      <c r="D118" s="1278">
        <f>D119+D120</f>
        <v>0</v>
      </c>
      <c r="E118" s="1296"/>
      <c r="F118" s="1275">
        <f>F119+F120</f>
        <v>0</v>
      </c>
      <c r="G118" s="58"/>
    </row>
    <row r="119" spans="1:7" s="84" customFormat="1" ht="33">
      <c r="A119" s="1272">
        <f t="shared" si="2"/>
        <v>115</v>
      </c>
      <c r="B119" s="1220" t="s">
        <v>6994</v>
      </c>
      <c r="C119" s="1298" t="s">
        <v>6995</v>
      </c>
      <c r="D119" s="1280">
        <f>'表30-3-3'!E27</f>
        <v>0</v>
      </c>
      <c r="E119" s="1285"/>
      <c r="F119" s="1282">
        <f>'表30-3-3'!K27</f>
        <v>0</v>
      </c>
      <c r="G119" s="58"/>
    </row>
    <row r="120" spans="1:7" s="84" customFormat="1" ht="33">
      <c r="A120" s="1272">
        <f t="shared" si="2"/>
        <v>116</v>
      </c>
      <c r="B120" s="1220" t="s">
        <v>6996</v>
      </c>
      <c r="C120" s="1298" t="s">
        <v>6997</v>
      </c>
      <c r="D120" s="1280">
        <f>'表30-3-3'!E49</f>
        <v>0</v>
      </c>
      <c r="E120" s="1295"/>
      <c r="F120" s="1282">
        <f>'表30-3-3'!K49</f>
        <v>0</v>
      </c>
      <c r="G120" s="58"/>
    </row>
    <row r="121" spans="1:7" ht="16.5">
      <c r="A121" s="1272">
        <f t="shared" si="2"/>
        <v>117</v>
      </c>
      <c r="B121" s="1294" t="s">
        <v>6998</v>
      </c>
      <c r="C121" s="1287"/>
      <c r="D121" s="1278">
        <f>D122+D123+D124</f>
        <v>0</v>
      </c>
      <c r="E121" s="1295"/>
      <c r="F121" s="1275">
        <f>F122+F123+F124</f>
        <v>0</v>
      </c>
      <c r="G121" s="58"/>
    </row>
    <row r="122" spans="1:7" ht="33">
      <c r="A122" s="1272">
        <f t="shared" si="2"/>
        <v>118</v>
      </c>
      <c r="B122" s="1220" t="s">
        <v>6999</v>
      </c>
      <c r="C122" s="1209" t="s">
        <v>7000</v>
      </c>
      <c r="D122" s="1280">
        <f>'表05-1'!G217</f>
        <v>0</v>
      </c>
      <c r="E122" s="1297">
        <v>5.6500000000000002E-2</v>
      </c>
      <c r="F122" s="1282">
        <f>ROUND(D122*E122,0)</f>
        <v>0</v>
      </c>
      <c r="G122" s="58"/>
    </row>
    <row r="123" spans="1:7" ht="16.5">
      <c r="A123" s="1272">
        <f t="shared" si="2"/>
        <v>119</v>
      </c>
      <c r="B123" s="2565" t="s">
        <v>8028</v>
      </c>
      <c r="C123" s="1209" t="s">
        <v>7001</v>
      </c>
      <c r="D123" s="1280">
        <f>'表05-1'!G225</f>
        <v>0</v>
      </c>
      <c r="E123" s="2587">
        <v>0.33750000000000002</v>
      </c>
      <c r="F123" s="1282">
        <f>ROUND(D123*E123,0)</f>
        <v>0</v>
      </c>
      <c r="G123" s="58"/>
    </row>
    <row r="124" spans="1:7" ht="16.5">
      <c r="A124" s="1272">
        <f t="shared" si="2"/>
        <v>120</v>
      </c>
      <c r="B124" s="1220" t="s">
        <v>7002</v>
      </c>
      <c r="C124" s="1209" t="s">
        <v>7003</v>
      </c>
      <c r="D124" s="1280">
        <f>'表05-1'!G77+'表05-1'!G80+'表05-1'!G201+'表05-1'!G228+'表05-1'!G238</f>
        <v>0</v>
      </c>
      <c r="E124" s="1297">
        <v>4.5600000000000002E-2</v>
      </c>
      <c r="F124" s="1282">
        <f>ROUND(D124*E124,0)</f>
        <v>0</v>
      </c>
      <c r="G124" s="58"/>
    </row>
    <row r="125" spans="1:7" ht="33.75" thickBot="1">
      <c r="A125" s="1302">
        <f t="shared" si="2"/>
        <v>121</v>
      </c>
      <c r="B125" s="1303" t="s">
        <v>7004</v>
      </c>
      <c r="C125" s="1238" t="s">
        <v>7005</v>
      </c>
      <c r="D125" s="2582">
        <f>'表05-1'!G171+SUM('表30-14-1'!L26:L41)</f>
        <v>0</v>
      </c>
      <c r="E125" s="1305">
        <v>6.6100000000000006E-2</v>
      </c>
      <c r="F125" s="1304">
        <f>ROUND(D125*E125,0)</f>
        <v>0</v>
      </c>
      <c r="G125" s="58"/>
    </row>
    <row r="126" spans="1:7" ht="17.25" thickTop="1">
      <c r="A126" s="1306">
        <f t="shared" si="2"/>
        <v>122</v>
      </c>
      <c r="B126" s="1307" t="s">
        <v>7006</v>
      </c>
      <c r="C126" s="1307"/>
      <c r="D126" s="1308">
        <f>D5+D67</f>
        <v>0</v>
      </c>
      <c r="E126" s="1309"/>
      <c r="F126" s="1308">
        <f ca="1">F5+F67+F125</f>
        <v>0</v>
      </c>
    </row>
    <row r="127" spans="1:7" ht="16.5">
      <c r="A127" s="1247" t="s">
        <v>6812</v>
      </c>
      <c r="B127" s="27"/>
      <c r="C127" s="27"/>
      <c r="D127" s="27"/>
      <c r="E127" s="27"/>
      <c r="F127" s="27"/>
      <c r="G127" s="27"/>
    </row>
    <row r="128" spans="1:7" ht="15.75" customHeight="1">
      <c r="A128" s="13">
        <v>1</v>
      </c>
      <c r="B128" s="2566" t="s">
        <v>8029</v>
      </c>
      <c r="C128" s="1311"/>
      <c r="D128" s="1311"/>
      <c r="E128" s="1311"/>
      <c r="F128" s="1311"/>
      <c r="G128" s="1312"/>
    </row>
    <row r="129" spans="1:7" ht="15.75" customHeight="1">
      <c r="A129" s="13">
        <v>2</v>
      </c>
      <c r="B129" s="2567" t="s">
        <v>8030</v>
      </c>
      <c r="C129" s="1311"/>
      <c r="D129" s="1311"/>
      <c r="E129" s="1311"/>
      <c r="F129" s="1311"/>
      <c r="G129" s="1312"/>
    </row>
    <row r="130" spans="1:7" s="84" customFormat="1" ht="16.5">
      <c r="A130" s="13"/>
      <c r="B130" s="2567" t="s">
        <v>8031</v>
      </c>
      <c r="C130" s="1313"/>
      <c r="D130" s="1313"/>
      <c r="E130" s="1313"/>
      <c r="F130" s="1313"/>
      <c r="G130" s="1312"/>
    </row>
    <row r="131" spans="1:7" s="84" customFormat="1" ht="15.75" customHeight="1">
      <c r="A131" s="13">
        <v>3</v>
      </c>
      <c r="B131" s="12" t="s">
        <v>8032</v>
      </c>
      <c r="C131" s="1311"/>
      <c r="D131" s="1311"/>
      <c r="E131" s="1311"/>
      <c r="F131" s="1311"/>
      <c r="G131" s="1312"/>
    </row>
    <row r="132" spans="1:7" ht="15.75" customHeight="1">
      <c r="A132" s="13">
        <v>4</v>
      </c>
      <c r="B132" s="14" t="s">
        <v>8033</v>
      </c>
      <c r="C132" s="1311"/>
      <c r="D132" s="1311"/>
      <c r="E132" s="1311"/>
      <c r="F132" s="1311"/>
    </row>
    <row r="133" spans="1:7" ht="15.75" customHeight="1">
      <c r="A133" s="13"/>
      <c r="B133" s="2566" t="s">
        <v>8034</v>
      </c>
      <c r="C133" s="1311"/>
      <c r="D133" s="1311"/>
      <c r="E133" s="1311"/>
      <c r="F133" s="1311"/>
    </row>
    <row r="134" spans="1:7" ht="16.5">
      <c r="A134" s="13">
        <v>5</v>
      </c>
      <c r="B134" s="2568" t="s">
        <v>8035</v>
      </c>
      <c r="C134" s="1313"/>
      <c r="D134" s="1314"/>
      <c r="E134" s="1315"/>
      <c r="F134" s="1314"/>
    </row>
    <row r="135" spans="1:7" ht="16.5">
      <c r="A135" s="13"/>
      <c r="B135" s="2568" t="s">
        <v>8036</v>
      </c>
    </row>
    <row r="136" spans="1:7" ht="16.5">
      <c r="A136" s="13">
        <v>6</v>
      </c>
      <c r="B136" s="2569" t="s">
        <v>8037</v>
      </c>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r:id="rId1"/>
  <headerFooter alignWithMargins="0"/>
  <rowBreaks count="2" manualBreakCount="2">
    <brk id="57" max="6" man="1"/>
    <brk id="112"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tabColor rgb="FFFFC000"/>
    <pageSetUpPr fitToPage="1"/>
  </sheetPr>
  <dimension ref="A1:Q217"/>
  <sheetViews>
    <sheetView view="pageBreakPreview" topLeftCell="A65" zoomScaleNormal="100" zoomScaleSheetLayoutView="100" workbookViewId="0">
      <selection activeCell="F73" sqref="F73"/>
    </sheetView>
  </sheetViews>
  <sheetFormatPr defaultColWidth="15.625" defaultRowHeight="15.75"/>
  <cols>
    <col min="1" max="1" width="5.625" style="1255" customWidth="1"/>
    <col min="2" max="2" width="71" style="58" customWidth="1"/>
    <col min="3" max="3" width="77.5" style="1251" customWidth="1"/>
    <col min="4" max="4" width="16.25" style="1090" customWidth="1"/>
    <col min="5" max="5" width="15.625" style="1254" customWidth="1"/>
    <col min="6" max="6" width="20.625" style="1090" customWidth="1"/>
    <col min="7" max="16" width="15.625" style="1090" customWidth="1"/>
    <col min="17" max="16384" width="15.625" style="1206"/>
  </cols>
  <sheetData>
    <row r="1" spans="1:16" s="153" customFormat="1" ht="16.5">
      <c r="A1" s="719" t="s">
        <v>2633</v>
      </c>
      <c r="B1" s="1189"/>
      <c r="C1" s="151"/>
      <c r="D1" s="57"/>
      <c r="E1" s="57"/>
      <c r="F1" s="57"/>
      <c r="G1" s="57"/>
      <c r="H1" s="57"/>
      <c r="I1" s="57"/>
      <c r="J1" s="57"/>
      <c r="K1" s="57"/>
      <c r="L1" s="57"/>
      <c r="M1" s="57"/>
      <c r="N1" s="57"/>
      <c r="O1" s="57"/>
      <c r="P1" s="57"/>
    </row>
    <row r="2" spans="1:16" s="58" customFormat="1" ht="16.5">
      <c r="A2" s="1089" t="s">
        <v>6558</v>
      </c>
      <c r="B2" s="1190"/>
      <c r="C2" s="1191"/>
      <c r="D2" s="1192"/>
      <c r="E2" s="1193"/>
      <c r="F2" s="1194" t="s">
        <v>251</v>
      </c>
      <c r="G2" s="1195"/>
      <c r="N2" s="1195"/>
    </row>
    <row r="3" spans="1:16" s="58" customFormat="1" ht="16.5">
      <c r="A3" s="3028" t="s">
        <v>185</v>
      </c>
      <c r="B3" s="3028" t="s">
        <v>1468</v>
      </c>
      <c r="C3" s="3029" t="s">
        <v>1469</v>
      </c>
      <c r="D3" s="1196" t="s">
        <v>1461</v>
      </c>
      <c r="E3" s="1197" t="s">
        <v>894</v>
      </c>
      <c r="F3" s="1196" t="s">
        <v>2639</v>
      </c>
      <c r="G3" s="1198"/>
    </row>
    <row r="4" spans="1:16" s="58" customFormat="1" ht="16.5">
      <c r="A4" s="3028"/>
      <c r="B4" s="3028"/>
      <c r="C4" s="3029"/>
      <c r="D4" s="1199" t="s">
        <v>1470</v>
      </c>
      <c r="E4" s="1199" t="s">
        <v>67</v>
      </c>
      <c r="F4" s="1200" t="s">
        <v>1287</v>
      </c>
      <c r="G4" s="1198"/>
    </row>
    <row r="5" spans="1:16" ht="16.5">
      <c r="A5" s="1201">
        <v>1</v>
      </c>
      <c r="B5" s="1202" t="s">
        <v>6559</v>
      </c>
      <c r="C5" s="1203"/>
      <c r="D5" s="1204">
        <f>SUM(D6:D7,D50,D63,D69)</f>
        <v>0</v>
      </c>
      <c r="E5" s="1205"/>
      <c r="F5" s="1204">
        <f ca="1">SUM(F6:F7,F50,F63,F69)</f>
        <v>0</v>
      </c>
      <c r="O5" s="1206"/>
      <c r="P5" s="1206"/>
    </row>
    <row r="6" spans="1:16" s="58" customFormat="1" ht="16.5">
      <c r="A6" s="1207">
        <f>A5+1</f>
        <v>2</v>
      </c>
      <c r="B6" s="1208" t="s">
        <v>6560</v>
      </c>
      <c r="C6" s="1209" t="s">
        <v>6561</v>
      </c>
      <c r="D6" s="1210">
        <f>SUM('表05-1'!G6:G7)</f>
        <v>0</v>
      </c>
      <c r="E6" s="1211">
        <v>0</v>
      </c>
      <c r="F6" s="1210">
        <f>ROUND(D6*E6,0)</f>
        <v>0</v>
      </c>
      <c r="G6" s="1090"/>
    </row>
    <row r="7" spans="1:16" s="58" customFormat="1" ht="16.5">
      <c r="A7" s="1207">
        <f t="shared" ref="A7:A70" si="0">A6+1</f>
        <v>3</v>
      </c>
      <c r="B7" s="1212" t="s">
        <v>6562</v>
      </c>
      <c r="C7" s="1213"/>
      <c r="D7" s="1214">
        <f>SUM(D8,D21,D26,D39,D45,D49)</f>
        <v>0</v>
      </c>
      <c r="E7" s="1215"/>
      <c r="F7" s="1214">
        <f ca="1">SUM(F8,F21,F26,F39,F45,F49)</f>
        <v>0</v>
      </c>
      <c r="G7" s="1090"/>
    </row>
    <row r="8" spans="1:16" s="58" customFormat="1" ht="16.5">
      <c r="A8" s="1207">
        <f t="shared" si="0"/>
        <v>4</v>
      </c>
      <c r="B8" s="1216" t="s">
        <v>6563</v>
      </c>
      <c r="C8" s="1213"/>
      <c r="D8" s="1214">
        <f>SUM(D9:D10,D16:D17)</f>
        <v>0</v>
      </c>
      <c r="E8" s="1215"/>
      <c r="F8" s="1214">
        <f>SUM(F9:F10,F16:F17)</f>
        <v>0</v>
      </c>
      <c r="G8" s="1090"/>
    </row>
    <row r="9" spans="1:16" s="58" customFormat="1" ht="16.5">
      <c r="A9" s="1207">
        <f t="shared" si="0"/>
        <v>5</v>
      </c>
      <c r="B9" s="1217" t="s">
        <v>6564</v>
      </c>
      <c r="C9" s="1209" t="s">
        <v>6565</v>
      </c>
      <c r="D9" s="1210">
        <f>'表05-1'!G12</f>
        <v>0</v>
      </c>
      <c r="E9" s="1211">
        <v>0</v>
      </c>
      <c r="F9" s="1210">
        <f>ROUND(D9*E9,0)</f>
        <v>0</v>
      </c>
      <c r="G9" s="1090"/>
    </row>
    <row r="10" spans="1:16" s="58" customFormat="1" ht="16.5">
      <c r="A10" s="1207">
        <f t="shared" si="0"/>
        <v>6</v>
      </c>
      <c r="B10" s="1218" t="s">
        <v>6566</v>
      </c>
      <c r="C10" s="1219"/>
      <c r="D10" s="1214">
        <f>SUM(D11:D12)</f>
        <v>0</v>
      </c>
      <c r="E10" s="1215"/>
      <c r="F10" s="1214">
        <f>F12</f>
        <v>0</v>
      </c>
      <c r="G10" s="1090"/>
    </row>
    <row r="11" spans="1:16" s="58" customFormat="1" ht="33">
      <c r="A11" s="1207">
        <f t="shared" si="0"/>
        <v>7</v>
      </c>
      <c r="B11" s="1220" t="s">
        <v>6567</v>
      </c>
      <c r="C11" s="1221" t="s">
        <v>6568</v>
      </c>
      <c r="D11" s="1210">
        <f>'表30-8-7'!F34</f>
        <v>0</v>
      </c>
      <c r="E11" s="1211" t="s">
        <v>2640</v>
      </c>
      <c r="F11" s="1214"/>
      <c r="G11" s="1090"/>
    </row>
    <row r="12" spans="1:16" s="58" customFormat="1" ht="16.5">
      <c r="A12" s="1207">
        <f t="shared" si="0"/>
        <v>8</v>
      </c>
      <c r="B12" s="1222" t="s">
        <v>6569</v>
      </c>
      <c r="C12" s="1219"/>
      <c r="D12" s="1214">
        <f>SUM(D13:D15)</f>
        <v>0</v>
      </c>
      <c r="E12" s="1215"/>
      <c r="F12" s="1214">
        <f>SUM(F13:F15)</f>
        <v>0</v>
      </c>
      <c r="G12" s="1090"/>
    </row>
    <row r="13" spans="1:16" s="58" customFormat="1" ht="33">
      <c r="A13" s="1207">
        <f t="shared" si="0"/>
        <v>9</v>
      </c>
      <c r="B13" s="1223" t="s">
        <v>6570</v>
      </c>
      <c r="C13" s="1209" t="s">
        <v>6571</v>
      </c>
      <c r="D13" s="1210">
        <f>'表30-3-1'!D24-'表30-3-1'!D120</f>
        <v>0</v>
      </c>
      <c r="E13" s="1215"/>
      <c r="F13" s="1210">
        <f>'表30-3-1'!F24-'表30-3-1'!F120</f>
        <v>0</v>
      </c>
      <c r="G13" s="1090"/>
    </row>
    <row r="14" spans="1:16" s="58" customFormat="1" ht="33">
      <c r="A14" s="1207">
        <f t="shared" si="0"/>
        <v>10</v>
      </c>
      <c r="B14" s="1223" t="s">
        <v>6572</v>
      </c>
      <c r="C14" s="1209" t="s">
        <v>6573</v>
      </c>
      <c r="D14" s="1210">
        <f>'表30-3-1'!D43</f>
        <v>0</v>
      </c>
      <c r="E14" s="1215"/>
      <c r="F14" s="1210">
        <f>'表30-3-1'!F43</f>
        <v>0</v>
      </c>
      <c r="G14" s="1090"/>
    </row>
    <row r="15" spans="1:16" s="58" customFormat="1" ht="33">
      <c r="A15" s="1207">
        <f t="shared" si="0"/>
        <v>11</v>
      </c>
      <c r="B15" s="1223" t="s">
        <v>6574</v>
      </c>
      <c r="C15" s="1209" t="s">
        <v>6575</v>
      </c>
      <c r="D15" s="1210">
        <f>'表30-3-1'!D44</f>
        <v>0</v>
      </c>
      <c r="E15" s="1211">
        <v>0.20799999999999999</v>
      </c>
      <c r="F15" s="1210">
        <f>ROUND(D15*E15,0)</f>
        <v>0</v>
      </c>
      <c r="G15" s="1090"/>
    </row>
    <row r="16" spans="1:16" s="58" customFormat="1" ht="33">
      <c r="A16" s="1207">
        <f t="shared" si="0"/>
        <v>12</v>
      </c>
      <c r="B16" s="1217" t="s">
        <v>6576</v>
      </c>
      <c r="C16" s="1209" t="s">
        <v>6577</v>
      </c>
      <c r="D16" s="1210">
        <f>'表30-3-1'!D63</f>
        <v>0</v>
      </c>
      <c r="E16" s="1215"/>
      <c r="F16" s="1210">
        <f>'表30-3-1'!F63</f>
        <v>0</v>
      </c>
      <c r="G16" s="1090"/>
    </row>
    <row r="17" spans="1:7" s="58" customFormat="1" ht="16.5">
      <c r="A17" s="1207">
        <f t="shared" si="0"/>
        <v>13</v>
      </c>
      <c r="B17" s="1218" t="s">
        <v>6578</v>
      </c>
      <c r="C17" s="1213"/>
      <c r="D17" s="1214">
        <f>SUM(D18:D20)</f>
        <v>0</v>
      </c>
      <c r="E17" s="1215"/>
      <c r="F17" s="1214">
        <f>SUM(F18:F20)</f>
        <v>0</v>
      </c>
      <c r="G17" s="1090"/>
    </row>
    <row r="18" spans="1:7" s="58" customFormat="1" ht="33">
      <c r="A18" s="1207">
        <f t="shared" si="0"/>
        <v>14</v>
      </c>
      <c r="B18" s="1220" t="s">
        <v>6579</v>
      </c>
      <c r="C18" s="1209" t="s">
        <v>6580</v>
      </c>
      <c r="D18" s="1210">
        <f>'表30-3-1'!D82</f>
        <v>0</v>
      </c>
      <c r="E18" s="1215"/>
      <c r="F18" s="1210">
        <f>'表30-3-1'!F82</f>
        <v>0</v>
      </c>
      <c r="G18" s="1090"/>
    </row>
    <row r="19" spans="1:7" s="58" customFormat="1" ht="33">
      <c r="A19" s="1207">
        <f t="shared" si="0"/>
        <v>15</v>
      </c>
      <c r="B19" s="1220" t="s">
        <v>6581</v>
      </c>
      <c r="C19" s="1209" t="s">
        <v>6582</v>
      </c>
      <c r="D19" s="1210">
        <f>'表30-3-1'!D83</f>
        <v>0</v>
      </c>
      <c r="E19" s="1215"/>
      <c r="F19" s="1210">
        <f>'表30-3-1'!F83</f>
        <v>0</v>
      </c>
      <c r="G19" s="1090"/>
    </row>
    <row r="20" spans="1:7" s="58" customFormat="1" ht="33">
      <c r="A20" s="1207">
        <f t="shared" si="0"/>
        <v>16</v>
      </c>
      <c r="B20" s="1220" t="s">
        <v>6583</v>
      </c>
      <c r="C20" s="1209" t="s">
        <v>6584</v>
      </c>
      <c r="D20" s="1210">
        <f>'表30-3-1'!D84</f>
        <v>0</v>
      </c>
      <c r="E20" s="1211">
        <v>5.9499999999999997E-2</v>
      </c>
      <c r="F20" s="1210">
        <f>ROUND(D20*E20,0)</f>
        <v>0</v>
      </c>
      <c r="G20" s="1090"/>
    </row>
    <row r="21" spans="1:7" s="58" customFormat="1" ht="16.5">
      <c r="A21" s="1207">
        <f t="shared" si="0"/>
        <v>17</v>
      </c>
      <c r="B21" s="1216" t="s">
        <v>6585</v>
      </c>
      <c r="C21" s="1224"/>
      <c r="D21" s="1214">
        <f>SUM(D22:D25)</f>
        <v>0</v>
      </c>
      <c r="E21" s="1215"/>
      <c r="F21" s="1214">
        <f>SUM(F22:F25)</f>
        <v>0</v>
      </c>
      <c r="G21" s="1090"/>
    </row>
    <row r="22" spans="1:7" s="58" customFormat="1" ht="16.5">
      <c r="A22" s="1207">
        <f t="shared" si="0"/>
        <v>18</v>
      </c>
      <c r="B22" s="1217" t="s">
        <v>6586</v>
      </c>
      <c r="C22" s="1209" t="s">
        <v>6587</v>
      </c>
      <c r="D22" s="1210">
        <f>'表05-1'!G16</f>
        <v>0</v>
      </c>
      <c r="E22" s="1211">
        <v>2.5999999999999999E-3</v>
      </c>
      <c r="F22" s="1210">
        <f>ROUND(D22*E22,0)</f>
        <v>0</v>
      </c>
      <c r="G22" s="1090"/>
    </row>
    <row r="23" spans="1:7" s="58" customFormat="1" ht="16.5">
      <c r="A23" s="1207">
        <f t="shared" si="0"/>
        <v>19</v>
      </c>
      <c r="B23" s="1217" t="s">
        <v>6588</v>
      </c>
      <c r="C23" s="1209" t="s">
        <v>6589</v>
      </c>
      <c r="D23" s="1210">
        <f>'表05-1'!G17</f>
        <v>0</v>
      </c>
      <c r="E23" s="1211">
        <v>2.5999999999999999E-3</v>
      </c>
      <c r="F23" s="1210">
        <f>ROUND(D23*E23,0)</f>
        <v>0</v>
      </c>
      <c r="G23" s="1090"/>
    </row>
    <row r="24" spans="1:7" s="58" customFormat="1" ht="16.5">
      <c r="A24" s="1207">
        <f t="shared" si="0"/>
        <v>20</v>
      </c>
      <c r="B24" s="1217" t="s">
        <v>6590</v>
      </c>
      <c r="C24" s="1209" t="s">
        <v>6591</v>
      </c>
      <c r="D24" s="1210">
        <f>'表05-1'!G18</f>
        <v>0</v>
      </c>
      <c r="E24" s="1211">
        <v>2.5999999999999999E-3</v>
      </c>
      <c r="F24" s="1210">
        <f>ROUND(D24*E24,0)</f>
        <v>0</v>
      </c>
      <c r="G24" s="1090"/>
    </row>
    <row r="25" spans="1:7" s="58" customFormat="1" ht="16.5">
      <c r="A25" s="1207">
        <f t="shared" si="0"/>
        <v>21</v>
      </c>
      <c r="B25" s="1217" t="s">
        <v>6592</v>
      </c>
      <c r="C25" s="1209" t="s">
        <v>6593</v>
      </c>
      <c r="D25" s="1210">
        <f>'表05-1'!G19</f>
        <v>0</v>
      </c>
      <c r="E25" s="1211">
        <v>2.5999999999999999E-3</v>
      </c>
      <c r="F25" s="1210">
        <f>ROUND(D25*E25,0)</f>
        <v>0</v>
      </c>
      <c r="G25" s="1090"/>
    </row>
    <row r="26" spans="1:7" s="58" customFormat="1" ht="16.5">
      <c r="A26" s="1207">
        <f t="shared" si="0"/>
        <v>22</v>
      </c>
      <c r="B26" s="1216" t="s">
        <v>6594</v>
      </c>
      <c r="C26" s="1213"/>
      <c r="D26" s="1214">
        <f>SUM(D27,D30,D33:D34)</f>
        <v>0</v>
      </c>
      <c r="E26" s="1215"/>
      <c r="F26" s="1214">
        <f ca="1">SUM(F27,F30,F33:F34)</f>
        <v>0</v>
      </c>
      <c r="G26" s="1090"/>
    </row>
    <row r="27" spans="1:7" s="58" customFormat="1" ht="16.5">
      <c r="A27" s="1207">
        <f t="shared" si="0"/>
        <v>23</v>
      </c>
      <c r="B27" s="1218" t="s">
        <v>6595</v>
      </c>
      <c r="C27" s="1225"/>
      <c r="D27" s="1214">
        <f>SUM(D28:D29)</f>
        <v>0</v>
      </c>
      <c r="E27" s="1215"/>
      <c r="F27" s="1214">
        <f ca="1">SUM(F28:F29)</f>
        <v>0</v>
      </c>
      <c r="G27" s="1090"/>
    </row>
    <row r="28" spans="1:7" s="58" customFormat="1" ht="16.5">
      <c r="A28" s="1207">
        <f t="shared" si="0"/>
        <v>24</v>
      </c>
      <c r="B28" s="1220" t="s">
        <v>6596</v>
      </c>
      <c r="C28" s="1209" t="s">
        <v>6597</v>
      </c>
      <c r="D28" s="1210">
        <f>'表10-4'!G7+'表10-4'!G23</f>
        <v>0</v>
      </c>
      <c r="E28" s="1211">
        <f ca="1">'表30-14'!J7</f>
        <v>0.19570000000000001</v>
      </c>
      <c r="F28" s="1210">
        <f ca="1">ROUND(D28*E28,0)</f>
        <v>0</v>
      </c>
      <c r="G28" s="1090"/>
    </row>
    <row r="29" spans="1:7" s="58" customFormat="1" ht="33">
      <c r="A29" s="1207">
        <f t="shared" si="0"/>
        <v>25</v>
      </c>
      <c r="B29" s="1220" t="s">
        <v>6598</v>
      </c>
      <c r="C29" s="1209" t="s">
        <v>6599</v>
      </c>
      <c r="D29" s="1210">
        <f>'表10-4'!G8+'表10-4'!G24-'表16-2-1'!G45</f>
        <v>0</v>
      </c>
      <c r="E29" s="1211">
        <f ca="1">'表30-14'!J8</f>
        <v>0.16320000000000001</v>
      </c>
      <c r="F29" s="1210">
        <f ca="1">ROUND(D29*E29,0)</f>
        <v>0</v>
      </c>
      <c r="G29" s="1090"/>
    </row>
    <row r="30" spans="1:7" s="58" customFormat="1" ht="16.5">
      <c r="A30" s="1207">
        <f t="shared" si="0"/>
        <v>26</v>
      </c>
      <c r="B30" s="1218" t="s">
        <v>6600</v>
      </c>
      <c r="C30" s="1219"/>
      <c r="D30" s="1214">
        <f>SUM(D31:D32)</f>
        <v>0</v>
      </c>
      <c r="E30" s="1215"/>
      <c r="F30" s="1214">
        <f ca="1">SUM(F31:F32)</f>
        <v>0</v>
      </c>
      <c r="G30" s="1090"/>
    </row>
    <row r="31" spans="1:7" s="58" customFormat="1" ht="16.5">
      <c r="A31" s="1207">
        <f t="shared" si="0"/>
        <v>27</v>
      </c>
      <c r="B31" s="1220" t="s">
        <v>6601</v>
      </c>
      <c r="C31" s="1209" t="s">
        <v>6602</v>
      </c>
      <c r="D31" s="1210">
        <f>SUM('表10-4'!G10,'表10-4'!G26)</f>
        <v>0</v>
      </c>
      <c r="E31" s="1211">
        <f ca="1">'表30-14'!J10</f>
        <v>0.26040000000000002</v>
      </c>
      <c r="F31" s="1210">
        <f ca="1">ROUND(D31*E31,0)</f>
        <v>0</v>
      </c>
      <c r="G31" s="1090"/>
    </row>
    <row r="32" spans="1:7" s="58" customFormat="1" ht="16.5">
      <c r="A32" s="1207">
        <f t="shared" si="0"/>
        <v>28</v>
      </c>
      <c r="B32" s="1220" t="s">
        <v>6603</v>
      </c>
      <c r="C32" s="1209" t="s">
        <v>6604</v>
      </c>
      <c r="D32" s="1210">
        <f>SUM('表10-4'!G11,'表10-4'!G27)</f>
        <v>0</v>
      </c>
      <c r="E32" s="1211">
        <f ca="1">'表30-14'!J11</f>
        <v>0.21540000000000001</v>
      </c>
      <c r="F32" s="1210">
        <f ca="1">ROUND(D32*E32,0)</f>
        <v>0</v>
      </c>
      <c r="G32" s="1090"/>
    </row>
    <row r="33" spans="1:7" s="58" customFormat="1" ht="16.5">
      <c r="A33" s="1207">
        <f t="shared" si="0"/>
        <v>29</v>
      </c>
      <c r="B33" s="1217" t="s">
        <v>6605</v>
      </c>
      <c r="C33" s="1209" t="s">
        <v>6606</v>
      </c>
      <c r="D33" s="1210">
        <f>SUM('表10-4'!F12,'表10-4'!F28)</f>
        <v>0</v>
      </c>
      <c r="E33" s="1211">
        <v>0.375</v>
      </c>
      <c r="F33" s="1210">
        <f>ROUND(D33*E33,0)</f>
        <v>0</v>
      </c>
      <c r="G33" s="1090"/>
    </row>
    <row r="34" spans="1:7" s="58" customFormat="1" ht="16.5">
      <c r="A34" s="1207">
        <f t="shared" si="0"/>
        <v>30</v>
      </c>
      <c r="B34" s="1218" t="s">
        <v>6607</v>
      </c>
      <c r="C34" s="1213"/>
      <c r="D34" s="1214">
        <f>SUM(D35:D36)</f>
        <v>0</v>
      </c>
      <c r="E34" s="1215"/>
      <c r="F34" s="1214">
        <f>F36</f>
        <v>0</v>
      </c>
      <c r="G34" s="1090"/>
    </row>
    <row r="35" spans="1:7" s="58" customFormat="1" ht="33">
      <c r="A35" s="1207">
        <f t="shared" si="0"/>
        <v>31</v>
      </c>
      <c r="B35" s="1220" t="s">
        <v>6608</v>
      </c>
      <c r="C35" s="1221" t="s">
        <v>6609</v>
      </c>
      <c r="D35" s="1210">
        <f>'表30-8-7'!G34+'表30-8-7'!H34</f>
        <v>0</v>
      </c>
      <c r="E35" s="1211" t="s">
        <v>2641</v>
      </c>
      <c r="F35" s="1214"/>
      <c r="G35" s="1090"/>
    </row>
    <row r="36" spans="1:7" s="58" customFormat="1" ht="16.5">
      <c r="A36" s="1207">
        <f t="shared" si="0"/>
        <v>32</v>
      </c>
      <c r="B36" s="1222" t="s">
        <v>6610</v>
      </c>
      <c r="C36" s="1213"/>
      <c r="D36" s="1214">
        <f>D37+D38</f>
        <v>0</v>
      </c>
      <c r="E36" s="1215"/>
      <c r="F36" s="1214">
        <f>F37+F38</f>
        <v>0</v>
      </c>
      <c r="G36" s="1090"/>
    </row>
    <row r="37" spans="1:7" s="58" customFormat="1" ht="33">
      <c r="A37" s="1207">
        <f t="shared" si="0"/>
        <v>33</v>
      </c>
      <c r="B37" s="1223" t="s">
        <v>6611</v>
      </c>
      <c r="C37" s="1209" t="s">
        <v>6612</v>
      </c>
      <c r="D37" s="1210">
        <f>'表30-3-1'!D101</f>
        <v>0</v>
      </c>
      <c r="E37" s="1215"/>
      <c r="F37" s="1210">
        <f>'表30-3-1'!F101</f>
        <v>0</v>
      </c>
      <c r="G37" s="1090"/>
    </row>
    <row r="38" spans="1:7" s="58" customFormat="1" ht="49.5">
      <c r="A38" s="1207">
        <f t="shared" si="0"/>
        <v>34</v>
      </c>
      <c r="B38" s="1223" t="s">
        <v>6613</v>
      </c>
      <c r="C38" s="1209" t="s">
        <v>6614</v>
      </c>
      <c r="D38" s="1210">
        <f>SUM('表10-4'!G16,'表10-4'!G32,'表10-4'!F17,'表10-4'!F33)-'表10-2'!P37-'表30-8-7'!H33</f>
        <v>0</v>
      </c>
      <c r="E38" s="1211">
        <v>0.21</v>
      </c>
      <c r="F38" s="1210">
        <f>ROUND(D38*E38,0)</f>
        <v>0</v>
      </c>
      <c r="G38" s="1090"/>
    </row>
    <row r="39" spans="1:7" s="58" customFormat="1" ht="16.5">
      <c r="A39" s="1207">
        <f t="shared" si="0"/>
        <v>35</v>
      </c>
      <c r="B39" s="1216" t="s">
        <v>6615</v>
      </c>
      <c r="C39" s="1213"/>
      <c r="D39" s="1214">
        <f>SUM(D40:D44)</f>
        <v>0</v>
      </c>
      <c r="E39" s="1215"/>
      <c r="F39" s="1214">
        <f ca="1">SUM(F40:F44)</f>
        <v>0</v>
      </c>
      <c r="G39" s="1090"/>
    </row>
    <row r="40" spans="1:7" s="58" customFormat="1" ht="33">
      <c r="A40" s="1207">
        <f t="shared" si="0"/>
        <v>36</v>
      </c>
      <c r="B40" s="1217" t="s">
        <v>6616</v>
      </c>
      <c r="C40" s="1209" t="s">
        <v>6617</v>
      </c>
      <c r="D40" s="1210">
        <f>'表05-1'!M57-'表30-14-1'!L8-'表30-14-1'!L9</f>
        <v>0</v>
      </c>
      <c r="E40" s="1211">
        <f ca="1">'表30-14'!J13</f>
        <v>0.16320000000000001</v>
      </c>
      <c r="F40" s="1210">
        <f ca="1">ROUND(D40*E40,0)</f>
        <v>0</v>
      </c>
      <c r="G40" s="1090"/>
    </row>
    <row r="41" spans="1:7" s="58" customFormat="1" ht="33">
      <c r="A41" s="1207">
        <f t="shared" si="0"/>
        <v>37</v>
      </c>
      <c r="B41" s="1217" t="s">
        <v>6618</v>
      </c>
      <c r="C41" s="1209" t="s">
        <v>6619</v>
      </c>
      <c r="D41" s="1210">
        <f>'表05-1'!G58-'表30-14-1'!L11</f>
        <v>0</v>
      </c>
      <c r="E41" s="1211">
        <v>8.1000000000000003E-2</v>
      </c>
      <c r="F41" s="1210">
        <f>ROUND(D41*E41-'表30-9'!F26-'表30-9'!F27-'表30-9'!F28,0)</f>
        <v>0</v>
      </c>
      <c r="G41" s="1090"/>
    </row>
    <row r="42" spans="1:7" s="58" customFormat="1" ht="33">
      <c r="A42" s="1207">
        <f t="shared" si="0"/>
        <v>38</v>
      </c>
      <c r="B42" s="1217" t="s">
        <v>6620</v>
      </c>
      <c r="C42" s="1209" t="s">
        <v>6621</v>
      </c>
      <c r="D42" s="1210">
        <f>'表05-1'!M59-'表30-14-1'!L12-'表30-14-1'!L13</f>
        <v>0</v>
      </c>
      <c r="E42" s="1211">
        <f ca="1">'表30-14'!J14</f>
        <v>0.16320000000000001</v>
      </c>
      <c r="F42" s="1210">
        <f ca="1">ROUND(D42*E42,0)</f>
        <v>0</v>
      </c>
      <c r="G42" s="1090"/>
    </row>
    <row r="43" spans="1:7" s="58" customFormat="1" ht="16.5">
      <c r="A43" s="1207">
        <f t="shared" si="0"/>
        <v>39</v>
      </c>
      <c r="B43" s="1217" t="s">
        <v>6622</v>
      </c>
      <c r="C43" s="1209" t="s">
        <v>6623</v>
      </c>
      <c r="D43" s="1210">
        <f>SUM('表05-1'!G61)</f>
        <v>0</v>
      </c>
      <c r="E43" s="1211">
        <v>1.4E-2</v>
      </c>
      <c r="F43" s="1210">
        <f>ROUND(D43*E43-'表30-9'!F29-'表30-9'!F30-'表30-9'!F31,0)</f>
        <v>0</v>
      </c>
      <c r="G43" s="1090"/>
    </row>
    <row r="44" spans="1:7" s="58" customFormat="1" ht="33">
      <c r="A44" s="1207">
        <f t="shared" si="0"/>
        <v>40</v>
      </c>
      <c r="B44" s="1217" t="s">
        <v>6624</v>
      </c>
      <c r="C44" s="2585" t="s">
        <v>8060</v>
      </c>
      <c r="D44" s="2586">
        <f>SUM('表05-1'!G62)-'表30-14-1'!L22-'表30-14-1'!L23</f>
        <v>0</v>
      </c>
      <c r="E44" s="2587">
        <v>0.33750000000000002</v>
      </c>
      <c r="F44" s="1210">
        <f>ROUND(D44*E44,0)</f>
        <v>0</v>
      </c>
      <c r="G44" s="1090"/>
    </row>
    <row r="45" spans="1:7" s="58" customFormat="1">
      <c r="A45" s="1207">
        <f t="shared" si="0"/>
        <v>41</v>
      </c>
      <c r="B45" s="1216" t="s">
        <v>2642</v>
      </c>
      <c r="C45" s="1213"/>
      <c r="D45" s="1214">
        <f>SUM(D46:D48)</f>
        <v>0</v>
      </c>
      <c r="E45" s="1215"/>
      <c r="F45" s="1214">
        <f ca="1">SUM(F46:F48)</f>
        <v>0</v>
      </c>
      <c r="G45" s="1090"/>
    </row>
    <row r="46" spans="1:7" s="58" customFormat="1" ht="33">
      <c r="A46" s="1207">
        <f t="shared" si="0"/>
        <v>42</v>
      </c>
      <c r="B46" s="1217" t="s">
        <v>6625</v>
      </c>
      <c r="C46" s="1209" t="s">
        <v>6626</v>
      </c>
      <c r="D46" s="1210">
        <f>'表05-1'!M22-'表30-14-1'!L14-'表30-14-1'!L15</f>
        <v>0</v>
      </c>
      <c r="E46" s="1211">
        <f ca="1">'表30-14'!J13</f>
        <v>0.16320000000000001</v>
      </c>
      <c r="F46" s="1210">
        <f ca="1">ROUND(D46*E46,0)</f>
        <v>0</v>
      </c>
      <c r="G46" s="1090"/>
    </row>
    <row r="47" spans="1:7" s="58" customFormat="1" ht="33">
      <c r="A47" s="1207">
        <f t="shared" si="0"/>
        <v>43</v>
      </c>
      <c r="B47" s="1217" t="s">
        <v>6627</v>
      </c>
      <c r="C47" s="1209" t="s">
        <v>6628</v>
      </c>
      <c r="D47" s="1210">
        <f>'表05-1'!G23-'表30-14-1'!L17</f>
        <v>0</v>
      </c>
      <c r="E47" s="1211">
        <f>E41</f>
        <v>8.1000000000000003E-2</v>
      </c>
      <c r="F47" s="1210">
        <f>ROUND(D47*E47,0)</f>
        <v>0</v>
      </c>
      <c r="G47" s="1090"/>
    </row>
    <row r="48" spans="1:7" s="58" customFormat="1" ht="33">
      <c r="A48" s="1207">
        <f t="shared" si="0"/>
        <v>44</v>
      </c>
      <c r="B48" s="1217" t="s">
        <v>6629</v>
      </c>
      <c r="C48" s="1209" t="s">
        <v>6630</v>
      </c>
      <c r="D48" s="1210">
        <f>'表05-1'!G24-'表30-14-1'!L19</f>
        <v>0</v>
      </c>
      <c r="E48" s="1211">
        <v>0.2165</v>
      </c>
      <c r="F48" s="1210">
        <f>ROUND(D48*E48,0)</f>
        <v>0</v>
      </c>
      <c r="G48" s="1090"/>
    </row>
    <row r="49" spans="1:7" s="58" customFormat="1" ht="33">
      <c r="A49" s="1207">
        <f t="shared" si="0"/>
        <v>45</v>
      </c>
      <c r="B49" s="1226" t="s">
        <v>1471</v>
      </c>
      <c r="C49" s="1209" t="s">
        <v>6631</v>
      </c>
      <c r="D49" s="1210">
        <f>'表05-1'!G25-'表30-14-1'!L21</f>
        <v>0</v>
      </c>
      <c r="E49" s="1211">
        <v>0.30309999999999998</v>
      </c>
      <c r="F49" s="1210">
        <f>ROUND(D49*E49,0)</f>
        <v>0</v>
      </c>
      <c r="G49" s="1090"/>
    </row>
    <row r="50" spans="1:7" s="58" customFormat="1" ht="16.5">
      <c r="A50" s="1207">
        <f t="shared" si="0"/>
        <v>46</v>
      </c>
      <c r="B50" s="1212" t="s">
        <v>6632</v>
      </c>
      <c r="C50" s="1213"/>
      <c r="D50" s="1214">
        <f>SUM(D51,D62)</f>
        <v>0</v>
      </c>
      <c r="E50" s="1215"/>
      <c r="F50" s="1214">
        <f>SUM(F51,F62)</f>
        <v>0</v>
      </c>
      <c r="G50" s="1090"/>
    </row>
    <row r="51" spans="1:7" s="58" customFormat="1" ht="16.5">
      <c r="A51" s="1207">
        <f t="shared" si="0"/>
        <v>47</v>
      </c>
      <c r="B51" s="1216" t="s">
        <v>6633</v>
      </c>
      <c r="C51" s="1213"/>
      <c r="D51" s="1214">
        <f>SUM(D52,D55)</f>
        <v>0</v>
      </c>
      <c r="E51" s="1215"/>
      <c r="F51" s="1214">
        <f>SUM(F52,F55)</f>
        <v>0</v>
      </c>
      <c r="G51" s="1090"/>
    </row>
    <row r="52" spans="1:7" s="58" customFormat="1" ht="16.5">
      <c r="A52" s="1207">
        <f t="shared" si="0"/>
        <v>48</v>
      </c>
      <c r="B52" s="1218" t="s">
        <v>6634</v>
      </c>
      <c r="C52" s="1213"/>
      <c r="D52" s="1214">
        <f>SUM(D53:D54)</f>
        <v>0</v>
      </c>
      <c r="E52" s="1215"/>
      <c r="F52" s="1214">
        <f>SUM(F53:F54)</f>
        <v>0</v>
      </c>
      <c r="G52" s="1090"/>
    </row>
    <row r="53" spans="1:7" s="58" customFormat="1" ht="66">
      <c r="A53" s="1207">
        <f t="shared" si="0"/>
        <v>49</v>
      </c>
      <c r="B53" s="1220" t="s">
        <v>6635</v>
      </c>
      <c r="C53" s="2585" t="s">
        <v>8065</v>
      </c>
      <c r="D53" s="1210">
        <f>SUM('表13-2'!J7:J8)+'表30-8-3'!E11-'表30-8-4'!D6</f>
        <v>0</v>
      </c>
      <c r="E53" s="1211">
        <v>7.8100000000000003E-2</v>
      </c>
      <c r="F53" s="1210">
        <f>ROUND(D53*E53,0)</f>
        <v>0</v>
      </c>
      <c r="G53" s="1090"/>
    </row>
    <row r="54" spans="1:7" s="58" customFormat="1" ht="33">
      <c r="A54" s="1207">
        <f t="shared" si="0"/>
        <v>50</v>
      </c>
      <c r="B54" s="1220" t="s">
        <v>8064</v>
      </c>
      <c r="C54" s="2585" t="s">
        <v>8066</v>
      </c>
      <c r="D54" s="1210">
        <f>'表30-8-4'!D6</f>
        <v>0</v>
      </c>
      <c r="E54" s="1214"/>
      <c r="F54" s="1210">
        <f>'表30-8-4'!E6</f>
        <v>0</v>
      </c>
      <c r="G54" s="1090"/>
    </row>
    <row r="55" spans="1:7" s="58" customFormat="1" ht="16.5">
      <c r="A55" s="1207">
        <f t="shared" si="0"/>
        <v>51</v>
      </c>
      <c r="B55" s="1218" t="s">
        <v>6636</v>
      </c>
      <c r="C55" s="1213"/>
      <c r="D55" s="1214">
        <f>SUM(D56,D59)</f>
        <v>0</v>
      </c>
      <c r="E55" s="1215"/>
      <c r="F55" s="1214">
        <f>SUM(F56,F59)</f>
        <v>0</v>
      </c>
      <c r="G55" s="1090"/>
    </row>
    <row r="56" spans="1:7" s="58" customFormat="1" ht="16.5">
      <c r="A56" s="1207">
        <f t="shared" si="0"/>
        <v>52</v>
      </c>
      <c r="B56" s="1222" t="s">
        <v>6637</v>
      </c>
      <c r="C56" s="1213"/>
      <c r="D56" s="1214">
        <f>SUM(D57:D58)</f>
        <v>0</v>
      </c>
      <c r="E56" s="1214"/>
      <c r="F56" s="1214">
        <f>SUM(F57:F58)</f>
        <v>0</v>
      </c>
      <c r="G56" s="1090"/>
    </row>
    <row r="57" spans="1:7" s="58" customFormat="1" ht="66">
      <c r="A57" s="1207">
        <f t="shared" si="0"/>
        <v>53</v>
      </c>
      <c r="B57" s="1223" t="s">
        <v>6638</v>
      </c>
      <c r="C57" s="2585" t="s">
        <v>8070</v>
      </c>
      <c r="D57" s="1210">
        <f>'表13-2'!J9+'表30-8-3'!E12-'表30-8-4'!D7</f>
        <v>0</v>
      </c>
      <c r="E57" s="1211">
        <v>8.8300000000000003E-2</v>
      </c>
      <c r="F57" s="1210">
        <f>ROUND(D57*E57,0)</f>
        <v>0</v>
      </c>
      <c r="G57" s="1090"/>
    </row>
    <row r="58" spans="1:7" s="58" customFormat="1" ht="33">
      <c r="A58" s="1207">
        <f t="shared" si="0"/>
        <v>54</v>
      </c>
      <c r="B58" s="1223" t="s">
        <v>8071</v>
      </c>
      <c r="C58" s="2585" t="s">
        <v>8069</v>
      </c>
      <c r="D58" s="1210">
        <f>'表30-8-4'!D7</f>
        <v>0</v>
      </c>
      <c r="E58" s="1214"/>
      <c r="F58" s="1210">
        <f>'表30-8-4'!E7</f>
        <v>0</v>
      </c>
      <c r="G58" s="1090"/>
    </row>
    <row r="59" spans="1:7" s="58" customFormat="1" ht="16.5">
      <c r="A59" s="1207">
        <f t="shared" si="0"/>
        <v>55</v>
      </c>
      <c r="B59" s="1222" t="s">
        <v>6639</v>
      </c>
      <c r="C59" s="1213"/>
      <c r="D59" s="1214">
        <f>SUM(D60:D61)</f>
        <v>0</v>
      </c>
      <c r="E59" s="1214"/>
      <c r="F59" s="1214">
        <f>SUM(F60:F61)</f>
        <v>0</v>
      </c>
      <c r="G59" s="1090"/>
    </row>
    <row r="60" spans="1:7" s="58" customFormat="1" ht="66">
      <c r="A60" s="1207">
        <f t="shared" si="0"/>
        <v>56</v>
      </c>
      <c r="B60" s="1223" t="s">
        <v>6640</v>
      </c>
      <c r="C60" s="2585" t="s">
        <v>8067</v>
      </c>
      <c r="D60" s="1210">
        <f>'表13-2'!J10+'表30-8-3'!E13-'表30-8-4'!D8</f>
        <v>0</v>
      </c>
      <c r="E60" s="1211">
        <v>3.5299999999999998E-2</v>
      </c>
      <c r="F60" s="1210">
        <f>ROUND(D60*E60,0)</f>
        <v>0</v>
      </c>
      <c r="G60" s="1090"/>
    </row>
    <row r="61" spans="1:7" s="58" customFormat="1" ht="33">
      <c r="A61" s="1207">
        <f t="shared" si="0"/>
        <v>57</v>
      </c>
      <c r="B61" s="1223" t="s">
        <v>8072</v>
      </c>
      <c r="C61" s="2585" t="s">
        <v>8068</v>
      </c>
      <c r="D61" s="1210">
        <f>'表30-8-4'!D8</f>
        <v>0</v>
      </c>
      <c r="E61" s="1214"/>
      <c r="F61" s="1210">
        <f>'表30-8-4'!E8</f>
        <v>0</v>
      </c>
      <c r="G61" s="1090"/>
    </row>
    <row r="62" spans="1:7" s="58" customFormat="1" ht="16.5">
      <c r="A62" s="1207">
        <f t="shared" si="0"/>
        <v>58</v>
      </c>
      <c r="B62" s="1226" t="s">
        <v>6641</v>
      </c>
      <c r="C62" s="1209" t="s">
        <v>6642</v>
      </c>
      <c r="D62" s="1210">
        <f>'表13-2'!J6</f>
        <v>0</v>
      </c>
      <c r="E62" s="1211">
        <v>7.8100000000000003E-2</v>
      </c>
      <c r="F62" s="1210">
        <f>ROUND(D62*E62,0)</f>
        <v>0</v>
      </c>
      <c r="G62" s="1090"/>
    </row>
    <row r="63" spans="1:7" s="58" customFormat="1" ht="16.5">
      <c r="A63" s="1207">
        <f t="shared" si="0"/>
        <v>59</v>
      </c>
      <c r="B63" s="1212" t="s">
        <v>6643</v>
      </c>
      <c r="C63" s="1213"/>
      <c r="D63" s="1214">
        <f>SUM(D64)</f>
        <v>0</v>
      </c>
      <c r="E63" s="1215"/>
      <c r="F63" s="1214">
        <f>SUM(F64)</f>
        <v>0</v>
      </c>
      <c r="G63" s="1090"/>
    </row>
    <row r="64" spans="1:7" s="58" customFormat="1" ht="16.5">
      <c r="A64" s="1207">
        <f t="shared" si="0"/>
        <v>60</v>
      </c>
      <c r="B64" s="1216" t="s">
        <v>6644</v>
      </c>
      <c r="C64" s="1213"/>
      <c r="D64" s="1214">
        <f>SUM(D65:D68)</f>
        <v>0</v>
      </c>
      <c r="E64" s="1215"/>
      <c r="F64" s="1214">
        <f>SUM(F65:F68)</f>
        <v>0</v>
      </c>
      <c r="G64" s="1090"/>
    </row>
    <row r="65" spans="1:8" s="58" customFormat="1" ht="16.5">
      <c r="A65" s="1207">
        <f t="shared" si="0"/>
        <v>61</v>
      </c>
      <c r="B65" s="1217" t="s">
        <v>6645</v>
      </c>
      <c r="C65" s="1209" t="s">
        <v>6646</v>
      </c>
      <c r="D65" s="1210">
        <f>SUM('表05-1'!G102,'表05-1'!G208)</f>
        <v>0</v>
      </c>
      <c r="E65" s="1211">
        <v>7.1999999999999998E-3</v>
      </c>
      <c r="F65" s="1210">
        <f>ROUND(D65*E65,0)</f>
        <v>0</v>
      </c>
      <c r="G65" s="1090"/>
    </row>
    <row r="66" spans="1:8" s="58" customFormat="1" ht="16.5">
      <c r="A66" s="1207">
        <f t="shared" si="0"/>
        <v>62</v>
      </c>
      <c r="B66" s="1217" t="s">
        <v>6647</v>
      </c>
      <c r="C66" s="1209" t="s">
        <v>6648</v>
      </c>
      <c r="D66" s="1210">
        <f>SUM('表05-1'!G103,'表05-1'!G209)</f>
        <v>0</v>
      </c>
      <c r="E66" s="1211">
        <v>1.0800000000000001E-2</v>
      </c>
      <c r="F66" s="1210">
        <f>ROUND(D66*E66,0)</f>
        <v>0</v>
      </c>
      <c r="G66" s="1090"/>
    </row>
    <row r="67" spans="1:8" s="58" customFormat="1" ht="16.5">
      <c r="A67" s="1207">
        <f t="shared" si="0"/>
        <v>63</v>
      </c>
      <c r="B67" s="1217" t="s">
        <v>6649</v>
      </c>
      <c r="C67" s="1209" t="s">
        <v>6650</v>
      </c>
      <c r="D67" s="1210">
        <f>SUM('表05-1'!G104,'表05-1'!G210)</f>
        <v>0</v>
      </c>
      <c r="E67" s="1211">
        <v>3.9600000000000003E-2</v>
      </c>
      <c r="F67" s="1210">
        <f>ROUND(D67*E67,0)</f>
        <v>0</v>
      </c>
      <c r="G67" s="1090"/>
    </row>
    <row r="68" spans="1:8" s="58" customFormat="1" ht="16.5">
      <c r="A68" s="1207">
        <f t="shared" si="0"/>
        <v>64</v>
      </c>
      <c r="B68" s="1217" t="s">
        <v>6651</v>
      </c>
      <c r="C68" s="1209" t="s">
        <v>6652</v>
      </c>
      <c r="D68" s="1210">
        <f>SUM('表05-1'!G105,'表05-1'!G211)</f>
        <v>0</v>
      </c>
      <c r="E68" s="1211">
        <v>4.7999999999999996E-3</v>
      </c>
      <c r="F68" s="1210">
        <f>ROUND(D68*E68,0)</f>
        <v>0</v>
      </c>
      <c r="G68" s="1090"/>
    </row>
    <row r="69" spans="1:8" s="58" customFormat="1" ht="16.5">
      <c r="A69" s="1207">
        <f t="shared" si="0"/>
        <v>65</v>
      </c>
      <c r="B69" s="1212" t="s">
        <v>6653</v>
      </c>
      <c r="C69" s="1213"/>
      <c r="D69" s="1214">
        <f>SUM(D70,D74)</f>
        <v>0</v>
      </c>
      <c r="E69" s="1215"/>
      <c r="F69" s="1214">
        <f>SUM(F70,F74)</f>
        <v>0</v>
      </c>
      <c r="G69" s="1090"/>
    </row>
    <row r="70" spans="1:8" s="58" customFormat="1" ht="16.5">
      <c r="A70" s="1207">
        <f t="shared" si="0"/>
        <v>66</v>
      </c>
      <c r="B70" s="1216" t="s">
        <v>6654</v>
      </c>
      <c r="C70" s="1213"/>
      <c r="D70" s="1214">
        <f>SUM(D71:D73)</f>
        <v>0</v>
      </c>
      <c r="E70" s="1215"/>
      <c r="F70" s="1214">
        <f>SUM(F71:F73)</f>
        <v>0</v>
      </c>
      <c r="G70" s="1090"/>
    </row>
    <row r="71" spans="1:8" s="58" customFormat="1" ht="16.5">
      <c r="A71" s="1207">
        <f t="shared" ref="A71:A134" si="1">A70+1</f>
        <v>67</v>
      </c>
      <c r="B71" s="1217" t="s">
        <v>6655</v>
      </c>
      <c r="C71" s="1209" t="s">
        <v>6656</v>
      </c>
      <c r="D71" s="1210">
        <f>SUM('表05-1'!G204)</f>
        <v>0</v>
      </c>
      <c r="E71" s="1211">
        <v>1.2800000000000001E-2</v>
      </c>
      <c r="F71" s="1210">
        <f>ROUND(D71*E71,0)</f>
        <v>0</v>
      </c>
      <c r="G71" s="1090"/>
    </row>
    <row r="72" spans="1:8" s="58" customFormat="1" ht="33">
      <c r="A72" s="1207">
        <f t="shared" si="1"/>
        <v>68</v>
      </c>
      <c r="B72" s="1217" t="s">
        <v>6657</v>
      </c>
      <c r="C72" s="1209" t="s">
        <v>6658</v>
      </c>
      <c r="D72" s="1210">
        <f>'表10-3'!H25+'表10-3'!G25+'表10-4'!F20</f>
        <v>0</v>
      </c>
      <c r="E72" s="2600">
        <v>0.33750000000000002</v>
      </c>
      <c r="F72" s="1210">
        <f>ROUND(D72*E72,0)</f>
        <v>0</v>
      </c>
      <c r="G72" s="1090"/>
    </row>
    <row r="73" spans="1:8" s="58" customFormat="1" ht="16.5">
      <c r="A73" s="1207">
        <f t="shared" si="1"/>
        <v>69</v>
      </c>
      <c r="B73" s="1217" t="s">
        <v>8038</v>
      </c>
      <c r="C73" s="1209" t="s">
        <v>6659</v>
      </c>
      <c r="D73" s="1210">
        <f>'表05-1'!G212</f>
        <v>0</v>
      </c>
      <c r="E73" s="2587">
        <v>0.33750000000000002</v>
      </c>
      <c r="F73" s="1210">
        <f>ROUND(D73*E73,0)</f>
        <v>0</v>
      </c>
    </row>
    <row r="74" spans="1:8" s="58" customFormat="1" ht="16.5">
      <c r="A74" s="1207">
        <f t="shared" si="1"/>
        <v>70</v>
      </c>
      <c r="B74" s="1216" t="s">
        <v>6660</v>
      </c>
      <c r="C74" s="1213"/>
      <c r="D74" s="1214">
        <f>SUM(D75:D76,D79)</f>
        <v>0</v>
      </c>
      <c r="E74" s="1227"/>
      <c r="F74" s="1214">
        <f>SUM(F75:F76,F79)</f>
        <v>0</v>
      </c>
      <c r="G74" s="1090"/>
    </row>
    <row r="75" spans="1:8" s="58" customFormat="1" ht="16.5">
      <c r="A75" s="1207">
        <f t="shared" si="1"/>
        <v>71</v>
      </c>
      <c r="B75" s="1217" t="s">
        <v>6661</v>
      </c>
      <c r="C75" s="1209" t="s">
        <v>6662</v>
      </c>
      <c r="D75" s="1210">
        <f>SUM('表05-1'!G240)</f>
        <v>0</v>
      </c>
      <c r="E75" s="1211">
        <v>3.1899999999999998E-2</v>
      </c>
      <c r="F75" s="1210">
        <f>ROUND(D75*E75,0)</f>
        <v>0</v>
      </c>
      <c r="G75" s="1090"/>
    </row>
    <row r="76" spans="1:8" s="58" customFormat="1" ht="16.5">
      <c r="A76" s="1228">
        <f t="shared" si="1"/>
        <v>72</v>
      </c>
      <c r="B76" s="1218" t="s">
        <v>6663</v>
      </c>
      <c r="C76" s="1213"/>
      <c r="D76" s="1214">
        <f>D77+D78</f>
        <v>0</v>
      </c>
      <c r="E76" s="1215"/>
      <c r="F76" s="1214">
        <f>F77+F78</f>
        <v>0</v>
      </c>
      <c r="H76" s="1090"/>
    </row>
    <row r="77" spans="1:8" s="58" customFormat="1" ht="16.5">
      <c r="A77" s="1228">
        <f t="shared" si="1"/>
        <v>73</v>
      </c>
      <c r="B77" s="1220" t="s">
        <v>6664</v>
      </c>
      <c r="C77" s="1209" t="s">
        <v>6665</v>
      </c>
      <c r="D77" s="1210">
        <f>'表30-3-3'!F27</f>
        <v>0</v>
      </c>
      <c r="E77" s="1215"/>
      <c r="F77" s="1210">
        <f>'表30-3-3'!L27</f>
        <v>0</v>
      </c>
      <c r="H77" s="1090"/>
    </row>
    <row r="78" spans="1:8" s="58" customFormat="1" ht="16.5">
      <c r="A78" s="1228">
        <f t="shared" si="1"/>
        <v>74</v>
      </c>
      <c r="B78" s="1220" t="s">
        <v>6666</v>
      </c>
      <c r="C78" s="1209" t="s">
        <v>6667</v>
      </c>
      <c r="D78" s="1210">
        <f>'表30-3-3'!F49</f>
        <v>0</v>
      </c>
      <c r="E78" s="1215"/>
      <c r="F78" s="1210">
        <f>'表30-3-3'!L49</f>
        <v>0</v>
      </c>
      <c r="H78" s="1090"/>
    </row>
    <row r="79" spans="1:8" s="58" customFormat="1" ht="33">
      <c r="A79" s="1207">
        <f t="shared" si="1"/>
        <v>75</v>
      </c>
      <c r="B79" s="1217" t="s">
        <v>6668</v>
      </c>
      <c r="C79" s="1209" t="s">
        <v>6669</v>
      </c>
      <c r="D79" s="1210">
        <f>SUM('表05-1'!G26,'表05-1'!G60,'表05-1'!G63,'表05-1'!G213,'表05-1'!G242)-'表10-4'!C34</f>
        <v>0</v>
      </c>
      <c r="E79" s="1211">
        <v>3.1899999999999998E-2</v>
      </c>
      <c r="F79" s="1210">
        <f>ROUND(D79*E79,0)</f>
        <v>0</v>
      </c>
      <c r="G79" s="1090"/>
    </row>
    <row r="80" spans="1:8" s="58" customFormat="1" ht="16.5">
      <c r="A80" s="1207">
        <f t="shared" si="1"/>
        <v>76</v>
      </c>
      <c r="B80" s="1208" t="s">
        <v>6670</v>
      </c>
      <c r="C80" s="1209"/>
      <c r="D80" s="1210">
        <f ca="1">SUM(F7,F50,F63)-F9</f>
        <v>0</v>
      </c>
      <c r="E80" s="1211">
        <f>'表30-10'!E12</f>
        <v>1</v>
      </c>
      <c r="F80" s="1210">
        <f ca="1">ROUND(D80*E80,0)</f>
        <v>0</v>
      </c>
      <c r="G80" s="1090"/>
    </row>
    <row r="81" spans="1:16" ht="16.5">
      <c r="A81" s="1207">
        <f t="shared" si="1"/>
        <v>77</v>
      </c>
      <c r="B81" s="1227" t="s">
        <v>6671</v>
      </c>
      <c r="C81" s="1213"/>
      <c r="D81" s="1214">
        <f>SUM(D82,D122)</f>
        <v>0</v>
      </c>
      <c r="E81" s="1215"/>
      <c r="F81" s="1214">
        <f ca="1">SUM(F82,F122,F161)</f>
        <v>0</v>
      </c>
      <c r="N81" s="58"/>
      <c r="O81" s="58"/>
      <c r="P81" s="58"/>
    </row>
    <row r="82" spans="1:16" ht="16.5">
      <c r="A82" s="1207">
        <f t="shared" si="1"/>
        <v>78</v>
      </c>
      <c r="B82" s="1212" t="s">
        <v>6672</v>
      </c>
      <c r="C82" s="1213"/>
      <c r="D82" s="1214">
        <f>SUM(D83:D84,D91,D96,D105,D108,D111:D116,D119)</f>
        <v>0</v>
      </c>
      <c r="E82" s="1214"/>
      <c r="F82" s="1214">
        <f ca="1">SUM(F83,F84,F91,F96,F105,F108,F111:F116,F119)</f>
        <v>0</v>
      </c>
      <c r="N82" s="58"/>
      <c r="O82" s="58"/>
      <c r="P82" s="58"/>
    </row>
    <row r="83" spans="1:16" ht="16.5">
      <c r="A83" s="1207">
        <f t="shared" si="1"/>
        <v>79</v>
      </c>
      <c r="B83" s="1226" t="s">
        <v>6673</v>
      </c>
      <c r="C83" s="1209" t="s">
        <v>6674</v>
      </c>
      <c r="D83" s="1210">
        <f>SUM('表05-1'!G112)</f>
        <v>0</v>
      </c>
      <c r="E83" s="1211">
        <v>0</v>
      </c>
      <c r="F83" s="1210">
        <f>ROUND(D83*E83,0)</f>
        <v>0</v>
      </c>
      <c r="N83" s="58"/>
      <c r="O83" s="58"/>
      <c r="P83" s="58"/>
    </row>
    <row r="84" spans="1:16" ht="16.5">
      <c r="A84" s="1207">
        <f t="shared" si="1"/>
        <v>80</v>
      </c>
      <c r="B84" s="1216" t="s">
        <v>6675</v>
      </c>
      <c r="C84" s="1213"/>
      <c r="D84" s="1214">
        <f>SUM(D85:D86,D87:D88)</f>
        <v>0</v>
      </c>
      <c r="E84" s="1215"/>
      <c r="F84" s="1214">
        <f>SUM(F85:F86,F87:F88)</f>
        <v>0</v>
      </c>
      <c r="N84" s="58"/>
      <c r="O84" s="58"/>
      <c r="P84" s="58"/>
    </row>
    <row r="85" spans="1:16" ht="33">
      <c r="A85" s="1207">
        <f t="shared" si="1"/>
        <v>81</v>
      </c>
      <c r="B85" s="1217" t="s">
        <v>8061</v>
      </c>
      <c r="C85" s="1209" t="s">
        <v>6676</v>
      </c>
      <c r="D85" s="1210">
        <f>SUM('表30-3-2'!D27)</f>
        <v>0</v>
      </c>
      <c r="E85" s="1229"/>
      <c r="F85" s="1210">
        <f>SUM('表30-3-2'!G27)</f>
        <v>0</v>
      </c>
      <c r="N85" s="58"/>
      <c r="O85" s="58"/>
      <c r="P85" s="58"/>
    </row>
    <row r="86" spans="1:16" ht="33">
      <c r="A86" s="1207">
        <f t="shared" si="1"/>
        <v>82</v>
      </c>
      <c r="B86" s="1217" t="s">
        <v>6677</v>
      </c>
      <c r="C86" s="1209" t="s">
        <v>6678</v>
      </c>
      <c r="D86" s="1210">
        <f>'表30-3-2'!D49</f>
        <v>0</v>
      </c>
      <c r="E86" s="1215"/>
      <c r="F86" s="1210">
        <f>SUM('表30-3-2'!G49)</f>
        <v>0</v>
      </c>
      <c r="O86" s="58"/>
      <c r="P86" s="58"/>
    </row>
    <row r="87" spans="1:16" ht="48.75">
      <c r="A87" s="1207">
        <f t="shared" si="1"/>
        <v>83</v>
      </c>
      <c r="B87" s="1217" t="s">
        <v>6679</v>
      </c>
      <c r="C87" s="1209" t="s">
        <v>6680</v>
      </c>
      <c r="D87" s="1210">
        <f>SUM('表30-3-2'!D71)</f>
        <v>0</v>
      </c>
      <c r="E87" s="1230"/>
      <c r="F87" s="1210">
        <f>SUM('表30-3-2'!G71)</f>
        <v>0</v>
      </c>
    </row>
    <row r="88" spans="1:16" ht="16.5">
      <c r="A88" s="1207">
        <f t="shared" si="1"/>
        <v>84</v>
      </c>
      <c r="B88" s="1218" t="s">
        <v>6681</v>
      </c>
      <c r="C88" s="1219"/>
      <c r="D88" s="1214">
        <f>SUM(D89:D90)</f>
        <v>0</v>
      </c>
      <c r="E88" s="1229"/>
      <c r="F88" s="1214">
        <f>SUM(F89:F90)</f>
        <v>0</v>
      </c>
      <c r="N88" s="58"/>
      <c r="O88" s="58"/>
      <c r="P88" s="58"/>
    </row>
    <row r="89" spans="1:16" ht="33">
      <c r="A89" s="1207">
        <f t="shared" si="1"/>
        <v>85</v>
      </c>
      <c r="B89" s="1220" t="s">
        <v>6682</v>
      </c>
      <c r="C89" s="1209" t="s">
        <v>6683</v>
      </c>
      <c r="D89" s="1210">
        <f>SUM('表30-3-2'!D93)</f>
        <v>0</v>
      </c>
      <c r="E89" s="1215"/>
      <c r="F89" s="1210">
        <f>SUM('表30-3-2'!G93)</f>
        <v>0</v>
      </c>
      <c r="N89" s="58"/>
      <c r="O89" s="58"/>
      <c r="P89" s="58"/>
    </row>
    <row r="90" spans="1:16" ht="16.5">
      <c r="A90" s="1207">
        <f t="shared" si="1"/>
        <v>86</v>
      </c>
      <c r="B90" s="1220" t="s">
        <v>6684</v>
      </c>
      <c r="C90" s="1209" t="s">
        <v>6685</v>
      </c>
      <c r="D90" s="1210">
        <f>SUM('表05-1'!G120)</f>
        <v>0</v>
      </c>
      <c r="E90" s="1211">
        <v>0.3</v>
      </c>
      <c r="F90" s="1210">
        <f>ROUND(D90*E90,0)</f>
        <v>0</v>
      </c>
      <c r="N90" s="58"/>
      <c r="O90" s="58"/>
      <c r="P90" s="58"/>
    </row>
    <row r="91" spans="1:16" ht="16.5">
      <c r="A91" s="1207">
        <f t="shared" si="1"/>
        <v>87</v>
      </c>
      <c r="B91" s="1216" t="s">
        <v>6686</v>
      </c>
      <c r="C91" s="1219"/>
      <c r="D91" s="1214">
        <f>SUM(D92:D93)</f>
        <v>0</v>
      </c>
      <c r="E91" s="1215"/>
      <c r="F91" s="1214">
        <f ca="1">SUM(F92:F93)</f>
        <v>0</v>
      </c>
      <c r="N91" s="58"/>
      <c r="O91" s="58"/>
      <c r="P91" s="58"/>
    </row>
    <row r="92" spans="1:16" ht="33">
      <c r="A92" s="1207">
        <f t="shared" si="1"/>
        <v>88</v>
      </c>
      <c r="B92" s="1217" t="s">
        <v>6687</v>
      </c>
      <c r="C92" s="1209" t="s">
        <v>6688</v>
      </c>
      <c r="D92" s="1210">
        <f>SUM('表10-4'!G40,'表10-4'!F41,'表10-4'!G35)</f>
        <v>0</v>
      </c>
      <c r="E92" s="1211">
        <f ca="1">'表30-14'!E16</f>
        <v>0.1681</v>
      </c>
      <c r="F92" s="1210">
        <f ca="1">ROUND(D92*E92,0)</f>
        <v>0</v>
      </c>
      <c r="N92" s="58"/>
      <c r="O92" s="58"/>
      <c r="P92" s="58"/>
    </row>
    <row r="93" spans="1:16" ht="16.5">
      <c r="A93" s="1207">
        <f t="shared" si="1"/>
        <v>89</v>
      </c>
      <c r="B93" s="1218" t="s">
        <v>6689</v>
      </c>
      <c r="C93" s="1219"/>
      <c r="D93" s="1214">
        <f>SUM(D94:D95)</f>
        <v>0</v>
      </c>
      <c r="E93" s="1215"/>
      <c r="F93" s="1214">
        <f ca="1">SUM(F94:F95)</f>
        <v>0</v>
      </c>
      <c r="N93" s="58"/>
      <c r="O93" s="58"/>
      <c r="P93" s="58"/>
    </row>
    <row r="94" spans="1:16" ht="33">
      <c r="A94" s="1207">
        <f t="shared" si="1"/>
        <v>90</v>
      </c>
      <c r="B94" s="1220" t="s">
        <v>6690</v>
      </c>
      <c r="C94" s="1209" t="s">
        <v>6691</v>
      </c>
      <c r="D94" s="1210">
        <f>SUM('表30-3-2'!D115)</f>
        <v>0</v>
      </c>
      <c r="E94" s="1215"/>
      <c r="F94" s="1210">
        <f>SUM('表30-3-2'!G115)</f>
        <v>0</v>
      </c>
      <c r="N94" s="58"/>
      <c r="O94" s="58"/>
      <c r="P94" s="58"/>
    </row>
    <row r="95" spans="1:16" ht="16.5">
      <c r="A95" s="1207">
        <f t="shared" si="1"/>
        <v>91</v>
      </c>
      <c r="B95" s="1220" t="s">
        <v>6692</v>
      </c>
      <c r="C95" s="1209" t="s">
        <v>6693</v>
      </c>
      <c r="D95" s="1210">
        <f>SUM('表10-4'!G45,'表10-4'!F46)</f>
        <v>0</v>
      </c>
      <c r="E95" s="1211">
        <f ca="1">'表30-14'!E17</f>
        <v>0.1681</v>
      </c>
      <c r="F95" s="1210">
        <f ca="1">ROUND(D95*E95,0)</f>
        <v>0</v>
      </c>
      <c r="N95" s="58"/>
      <c r="O95" s="58"/>
      <c r="P95" s="58"/>
    </row>
    <row r="96" spans="1:16" ht="16.5">
      <c r="A96" s="1207">
        <f t="shared" si="1"/>
        <v>92</v>
      </c>
      <c r="B96" s="1216" t="s">
        <v>6694</v>
      </c>
      <c r="C96" s="1219"/>
      <c r="D96" s="1214">
        <f>D97+D98+D99+D100+D101+D102+D103+D104</f>
        <v>0</v>
      </c>
      <c r="E96" s="1215"/>
      <c r="F96" s="1214">
        <f ca="1">F97+F98+F99+F100+F101+F102+F103+F104</f>
        <v>0</v>
      </c>
      <c r="N96" s="58"/>
      <c r="O96" s="58"/>
      <c r="P96" s="58"/>
    </row>
    <row r="97" spans="1:16" ht="49.5">
      <c r="A97" s="1228">
        <f t="shared" si="1"/>
        <v>93</v>
      </c>
      <c r="B97" s="1217" t="s">
        <v>6695</v>
      </c>
      <c r="C97" s="1209" t="s">
        <v>6696</v>
      </c>
      <c r="D97" s="1210">
        <f>'表12-2'!G56+'表30-14-1'!L8</f>
        <v>0</v>
      </c>
      <c r="E97" s="1211">
        <f ca="1">'表30-14'!E19</f>
        <v>0.1681</v>
      </c>
      <c r="F97" s="1210">
        <f t="shared" ref="F97:F104" ca="1" si="2">ROUND(D97*E97,0)</f>
        <v>0</v>
      </c>
      <c r="N97" s="58"/>
      <c r="O97" s="58"/>
      <c r="P97" s="58"/>
    </row>
    <row r="98" spans="1:16" ht="49.5">
      <c r="A98" s="1228">
        <f t="shared" si="1"/>
        <v>94</v>
      </c>
      <c r="B98" s="1217" t="s">
        <v>6697</v>
      </c>
      <c r="C98" s="1209" t="s">
        <v>6698</v>
      </c>
      <c r="D98" s="1210">
        <f>'表12-2'!D57+'表30-14-1'!L10</f>
        <v>0</v>
      </c>
      <c r="E98" s="1211">
        <v>6.3299999999999995E-2</v>
      </c>
      <c r="F98" s="1210">
        <f t="shared" si="2"/>
        <v>0</v>
      </c>
      <c r="N98" s="58"/>
      <c r="O98" s="58"/>
      <c r="P98" s="58"/>
    </row>
    <row r="99" spans="1:16" ht="49.5">
      <c r="A99" s="1228">
        <f t="shared" si="1"/>
        <v>95</v>
      </c>
      <c r="B99" s="1217" t="s">
        <v>6699</v>
      </c>
      <c r="C99" s="1209" t="s">
        <v>6700</v>
      </c>
      <c r="D99" s="1210">
        <f>'表12-2'!G58+'表30-14-1'!L12</f>
        <v>0</v>
      </c>
      <c r="E99" s="1211">
        <f ca="1">'表30-14'!E20</f>
        <v>0.1681</v>
      </c>
      <c r="F99" s="1210">
        <f t="shared" ca="1" si="2"/>
        <v>0</v>
      </c>
      <c r="N99" s="58"/>
      <c r="O99" s="58"/>
      <c r="P99" s="58"/>
    </row>
    <row r="100" spans="1:16" ht="16.5">
      <c r="A100" s="1228">
        <f t="shared" si="1"/>
        <v>96</v>
      </c>
      <c r="B100" s="1217" t="s">
        <v>6701</v>
      </c>
      <c r="C100" s="1209" t="s">
        <v>6702</v>
      </c>
      <c r="D100" s="1210">
        <f>'表12-2'!D59</f>
        <v>0</v>
      </c>
      <c r="E100" s="1211">
        <v>1.09E-2</v>
      </c>
      <c r="F100" s="1210">
        <f t="shared" si="2"/>
        <v>0</v>
      </c>
      <c r="N100" s="58"/>
      <c r="O100" s="58"/>
      <c r="P100" s="58"/>
    </row>
    <row r="101" spans="1:16" ht="49.5">
      <c r="A101" s="1207">
        <f t="shared" si="1"/>
        <v>97</v>
      </c>
      <c r="B101" s="1217" t="s">
        <v>6703</v>
      </c>
      <c r="C101" s="2585" t="s">
        <v>8062</v>
      </c>
      <c r="D101" s="2586">
        <f>'表12-2'!D60+'表30-14-1'!L22</f>
        <v>0</v>
      </c>
      <c r="E101" s="2587">
        <v>0.33750000000000002</v>
      </c>
      <c r="F101" s="1210">
        <f>ROUND(D101*E101,0)</f>
        <v>0</v>
      </c>
      <c r="N101" s="58"/>
      <c r="O101" s="58"/>
      <c r="P101" s="58"/>
    </row>
    <row r="102" spans="1:16" ht="16.5">
      <c r="A102" s="1207">
        <f t="shared" si="1"/>
        <v>98</v>
      </c>
      <c r="B102" s="1217" t="s">
        <v>6704</v>
      </c>
      <c r="C102" s="1209" t="s">
        <v>6705</v>
      </c>
      <c r="D102" s="1210">
        <f>'表12-2'!D61</f>
        <v>0</v>
      </c>
      <c r="E102" s="2587">
        <v>0.33750000000000002</v>
      </c>
      <c r="F102" s="1210">
        <f>ROUND(D102*E102,0)</f>
        <v>0</v>
      </c>
      <c r="N102" s="58"/>
      <c r="O102" s="58"/>
      <c r="P102" s="58"/>
    </row>
    <row r="103" spans="1:16" ht="16.5">
      <c r="A103" s="1207">
        <f t="shared" si="1"/>
        <v>99</v>
      </c>
      <c r="B103" s="1217" t="s">
        <v>6706</v>
      </c>
      <c r="C103" s="1209" t="s">
        <v>6707</v>
      </c>
      <c r="D103" s="1210">
        <f>'表12-2'!D62</f>
        <v>0</v>
      </c>
      <c r="E103" s="2587">
        <v>0.33750000000000002</v>
      </c>
      <c r="F103" s="1210">
        <f>ROUND(D103*E103,0)</f>
        <v>0</v>
      </c>
      <c r="N103" s="58"/>
      <c r="O103" s="58"/>
      <c r="P103" s="58"/>
    </row>
    <row r="104" spans="1:16" ht="16.5">
      <c r="A104" s="1207">
        <f t="shared" si="1"/>
        <v>100</v>
      </c>
      <c r="B104" s="1217" t="s">
        <v>6708</v>
      </c>
      <c r="C104" s="1209" t="s">
        <v>6709</v>
      </c>
      <c r="D104" s="1210">
        <f>'表05-1'!G138</f>
        <v>0</v>
      </c>
      <c r="E104" s="1211">
        <v>0.1018</v>
      </c>
      <c r="F104" s="1210">
        <f t="shared" si="2"/>
        <v>0</v>
      </c>
      <c r="N104" s="58"/>
      <c r="O104" s="58"/>
      <c r="P104" s="58"/>
    </row>
    <row r="105" spans="1:16" ht="16.5">
      <c r="A105" s="1207">
        <f t="shared" si="1"/>
        <v>101</v>
      </c>
      <c r="B105" s="1216" t="s">
        <v>6710</v>
      </c>
      <c r="C105" s="1219"/>
      <c r="D105" s="1214">
        <f>SUM(D106:D107)</f>
        <v>0</v>
      </c>
      <c r="E105" s="1229"/>
      <c r="F105" s="1214">
        <f>SUM(F106:F107)</f>
        <v>0</v>
      </c>
      <c r="N105" s="58"/>
      <c r="O105" s="58"/>
      <c r="P105" s="58"/>
    </row>
    <row r="106" spans="1:16" ht="16.5">
      <c r="A106" s="1207">
        <f t="shared" si="1"/>
        <v>102</v>
      </c>
      <c r="B106" s="1217" t="s">
        <v>6711</v>
      </c>
      <c r="C106" s="1209" t="s">
        <v>6712</v>
      </c>
      <c r="D106" s="1210">
        <f>SUM('表05-1'!G128)</f>
        <v>0</v>
      </c>
      <c r="E106" s="1211">
        <v>0</v>
      </c>
      <c r="F106" s="1210">
        <f>ROUND(D106*E106,0)</f>
        <v>0</v>
      </c>
      <c r="H106" s="58"/>
      <c r="I106" s="58"/>
      <c r="J106" s="58"/>
      <c r="K106" s="58"/>
      <c r="L106" s="58"/>
      <c r="M106" s="58"/>
      <c r="N106" s="58"/>
      <c r="O106" s="58"/>
      <c r="P106" s="58"/>
    </row>
    <row r="107" spans="1:16" ht="16.5">
      <c r="A107" s="1207">
        <f t="shared" si="1"/>
        <v>103</v>
      </c>
      <c r="B107" s="1217" t="s">
        <v>6713</v>
      </c>
      <c r="C107" s="1209" t="s">
        <v>6714</v>
      </c>
      <c r="D107" s="1210">
        <f>SUM('表05-1'!G129)</f>
        <v>0</v>
      </c>
      <c r="E107" s="1211">
        <v>0.25750000000000001</v>
      </c>
      <c r="F107" s="1210">
        <f>ROUND(D107*E107,0)</f>
        <v>0</v>
      </c>
      <c r="H107" s="58"/>
      <c r="I107" s="58"/>
      <c r="J107" s="58"/>
      <c r="K107" s="58"/>
      <c r="L107" s="58"/>
      <c r="M107" s="58"/>
      <c r="N107" s="58"/>
      <c r="O107" s="58"/>
      <c r="P107" s="58"/>
    </row>
    <row r="108" spans="1:16" ht="16.5">
      <c r="A108" s="1207">
        <f t="shared" si="1"/>
        <v>104</v>
      </c>
      <c r="B108" s="1216" t="s">
        <v>6715</v>
      </c>
      <c r="C108" s="1213"/>
      <c r="D108" s="1214">
        <f>SUM(D109:D110)</f>
        <v>0</v>
      </c>
      <c r="E108" s="1215"/>
      <c r="F108" s="1214">
        <f>SUM(F109:F110)</f>
        <v>0</v>
      </c>
      <c r="H108" s="58"/>
      <c r="I108" s="58"/>
      <c r="J108" s="58"/>
      <c r="K108" s="58"/>
      <c r="L108" s="58"/>
      <c r="M108" s="58"/>
      <c r="N108" s="58"/>
      <c r="O108" s="58"/>
      <c r="P108" s="58"/>
    </row>
    <row r="109" spans="1:16" ht="66">
      <c r="A109" s="1207">
        <f t="shared" si="1"/>
        <v>105</v>
      </c>
      <c r="B109" s="1217" t="s">
        <v>6716</v>
      </c>
      <c r="C109" s="2585" t="s">
        <v>8074</v>
      </c>
      <c r="D109" s="1210">
        <f>SUM('表13-2'!O13,'表13-2'!O16)+'表30-8-3'!E15-'表30-8-4'!D9</f>
        <v>0</v>
      </c>
      <c r="E109" s="1211">
        <v>0.1</v>
      </c>
      <c r="F109" s="1210">
        <f>ROUND(D109*E109,0)</f>
        <v>0</v>
      </c>
      <c r="H109" s="58"/>
      <c r="I109" s="58"/>
      <c r="J109" s="58"/>
      <c r="K109" s="58"/>
      <c r="L109" s="58"/>
      <c r="M109" s="58"/>
      <c r="N109" s="58"/>
      <c r="O109" s="58"/>
      <c r="P109" s="58"/>
    </row>
    <row r="110" spans="1:16" ht="33">
      <c r="A110" s="1207">
        <f t="shared" si="1"/>
        <v>106</v>
      </c>
      <c r="B110" s="1217" t="s">
        <v>8073</v>
      </c>
      <c r="C110" s="2585" t="s">
        <v>8075</v>
      </c>
      <c r="D110" s="1210">
        <f>'表30-8-4'!D9</f>
        <v>0</v>
      </c>
      <c r="E110" s="1214"/>
      <c r="F110" s="1210">
        <f>'表30-8-4'!E9</f>
        <v>0</v>
      </c>
      <c r="H110" s="58"/>
      <c r="I110" s="58"/>
      <c r="J110" s="58"/>
      <c r="K110" s="58"/>
      <c r="L110" s="58"/>
      <c r="M110" s="58"/>
      <c r="N110" s="58"/>
      <c r="O110" s="58"/>
      <c r="P110" s="58"/>
    </row>
    <row r="111" spans="1:16" ht="16.5">
      <c r="A111" s="1207">
        <f t="shared" si="1"/>
        <v>107</v>
      </c>
      <c r="B111" s="1226" t="s">
        <v>6717</v>
      </c>
      <c r="C111" s="1209" t="s">
        <v>6718</v>
      </c>
      <c r="D111" s="1210">
        <f>SUM('表05-1'!G131)</f>
        <v>0</v>
      </c>
      <c r="E111" s="1211">
        <v>0.29499999999999998</v>
      </c>
      <c r="F111" s="1210">
        <f>ROUND(D111*E111,0)</f>
        <v>0</v>
      </c>
    </row>
    <row r="112" spans="1:16" ht="33">
      <c r="A112" s="1207">
        <f t="shared" si="1"/>
        <v>108</v>
      </c>
      <c r="B112" s="1226" t="s">
        <v>6719</v>
      </c>
      <c r="C112" s="1209" t="s">
        <v>6720</v>
      </c>
      <c r="D112" s="1210">
        <f>SUM('表05-1'!M132,'表30-14-1'!L14)</f>
        <v>0</v>
      </c>
      <c r="E112" s="1211">
        <f ca="1">'表30-14'!E19</f>
        <v>0.1681</v>
      </c>
      <c r="F112" s="1210">
        <f ca="1">ROUND(D112*E112,0)</f>
        <v>0</v>
      </c>
    </row>
    <row r="113" spans="1:17" ht="33">
      <c r="A113" s="1207">
        <f t="shared" si="1"/>
        <v>109</v>
      </c>
      <c r="B113" s="1226" t="s">
        <v>6721</v>
      </c>
      <c r="C113" s="1209" t="s">
        <v>6722</v>
      </c>
      <c r="D113" s="1210">
        <f>SUM('表05-1'!G133,'表30-14-1'!L16)</f>
        <v>0</v>
      </c>
      <c r="E113" s="1211">
        <v>6.3299999999999995E-2</v>
      </c>
      <c r="F113" s="1210">
        <f>ROUND(D113*E113,0)</f>
        <v>0</v>
      </c>
    </row>
    <row r="114" spans="1:17" ht="33">
      <c r="A114" s="1207">
        <f t="shared" si="1"/>
        <v>110</v>
      </c>
      <c r="B114" s="1226" t="s">
        <v>6723</v>
      </c>
      <c r="C114" s="1209" t="s">
        <v>6724</v>
      </c>
      <c r="D114" s="1210">
        <f>SUM('表05-1'!G134,'表30-14-1'!L18)</f>
        <v>0</v>
      </c>
      <c r="E114" s="1211">
        <v>0.2009</v>
      </c>
      <c r="F114" s="1210">
        <f>ROUND(D114*E114,0)</f>
        <v>0</v>
      </c>
    </row>
    <row r="115" spans="1:17" ht="33">
      <c r="A115" s="1207">
        <f t="shared" si="1"/>
        <v>111</v>
      </c>
      <c r="B115" s="1226" t="s">
        <v>1472</v>
      </c>
      <c r="C115" s="1209" t="s">
        <v>6725</v>
      </c>
      <c r="D115" s="1210">
        <f>'表30-14-1'!L20</f>
        <v>0</v>
      </c>
      <c r="E115" s="1211">
        <v>0.28129999999999999</v>
      </c>
      <c r="F115" s="1210">
        <f>ROUND(D115*E115,0)</f>
        <v>0</v>
      </c>
    </row>
    <row r="116" spans="1:17" ht="16.5">
      <c r="A116" s="1228">
        <f t="shared" si="1"/>
        <v>112</v>
      </c>
      <c r="B116" s="1216" t="s">
        <v>6726</v>
      </c>
      <c r="C116" s="1213"/>
      <c r="D116" s="1214">
        <f>D117+D118</f>
        <v>0</v>
      </c>
      <c r="E116" s="1215"/>
      <c r="F116" s="1214">
        <f>F117+F118</f>
        <v>0</v>
      </c>
      <c r="G116" s="1206"/>
      <c r="Q116" s="1090"/>
    </row>
    <row r="117" spans="1:17" ht="16.5">
      <c r="A117" s="1228">
        <f t="shared" si="1"/>
        <v>113</v>
      </c>
      <c r="B117" s="1217" t="s">
        <v>6727</v>
      </c>
      <c r="C117" s="1209" t="s">
        <v>6728</v>
      </c>
      <c r="D117" s="1210">
        <f>'表30-3-3'!G27</f>
        <v>0</v>
      </c>
      <c r="E117" s="1215"/>
      <c r="F117" s="1210">
        <f>'表30-3-3'!M27</f>
        <v>0</v>
      </c>
      <c r="G117" s="1206"/>
      <c r="Q117" s="1090"/>
    </row>
    <row r="118" spans="1:17" ht="16.5">
      <c r="A118" s="1228">
        <f t="shared" si="1"/>
        <v>114</v>
      </c>
      <c r="B118" s="1217" t="s">
        <v>6729</v>
      </c>
      <c r="C118" s="1209" t="s">
        <v>6730</v>
      </c>
      <c r="D118" s="1210">
        <f>'表30-3-3'!G49</f>
        <v>0</v>
      </c>
      <c r="E118" s="1215"/>
      <c r="F118" s="1210">
        <f>'表30-3-3'!M49</f>
        <v>0</v>
      </c>
      <c r="G118" s="1206"/>
      <c r="Q118" s="1090"/>
    </row>
    <row r="119" spans="1:17" ht="16.5">
      <c r="A119" s="1207">
        <f t="shared" si="1"/>
        <v>115</v>
      </c>
      <c r="B119" s="1216" t="s">
        <v>6731</v>
      </c>
      <c r="C119" s="1209"/>
      <c r="D119" s="1210">
        <f>D120+D121</f>
        <v>0</v>
      </c>
      <c r="E119" s="1215"/>
      <c r="F119" s="1210">
        <f>F120+F121</f>
        <v>0</v>
      </c>
    </row>
    <row r="120" spans="1:17" ht="49.5">
      <c r="A120" s="1228">
        <f t="shared" si="1"/>
        <v>116</v>
      </c>
      <c r="B120" s="1217" t="s">
        <v>6732</v>
      </c>
      <c r="C120" s="1209" t="s">
        <v>6733</v>
      </c>
      <c r="D120" s="1210">
        <f>'表05-1'!G135-'表05-1'!G137-'表05-1'!G138-'表13-4'!M19</f>
        <v>0</v>
      </c>
      <c r="E120" s="1211">
        <v>0.3</v>
      </c>
      <c r="F120" s="1210">
        <f>ROUND(D120*E120,0)</f>
        <v>0</v>
      </c>
    </row>
    <row r="121" spans="1:17" ht="16.5">
      <c r="A121" s="1228">
        <f t="shared" si="1"/>
        <v>117</v>
      </c>
      <c r="B121" s="1217" t="s">
        <v>6734</v>
      </c>
      <c r="C121" s="1221" t="s">
        <v>6735</v>
      </c>
      <c r="D121" s="1210">
        <f>'表13-4'!M19</f>
        <v>0</v>
      </c>
      <c r="E121" s="1211">
        <v>0.1</v>
      </c>
      <c r="F121" s="1210">
        <f>ROUND(D121*E121,0)</f>
        <v>0</v>
      </c>
    </row>
    <row r="122" spans="1:17" ht="16.5">
      <c r="A122" s="1207">
        <f t="shared" si="1"/>
        <v>118</v>
      </c>
      <c r="B122" s="1212" t="s">
        <v>6736</v>
      </c>
      <c r="C122" s="1213"/>
      <c r="D122" s="1214">
        <f>SUM(D123,D124,D131,D136,D144,D147,D150:D155,D158)</f>
        <v>0</v>
      </c>
      <c r="E122" s="1214"/>
      <c r="F122" s="1214">
        <f ca="1">SUM(F123,F124,F131,F136,F144,F147,F150:F155,F158,F161)</f>
        <v>0</v>
      </c>
    </row>
    <row r="123" spans="1:17" ht="16.5">
      <c r="A123" s="1207">
        <f t="shared" si="1"/>
        <v>119</v>
      </c>
      <c r="B123" s="1226" t="s">
        <v>6737</v>
      </c>
      <c r="C123" s="1209" t="s">
        <v>6738</v>
      </c>
      <c r="D123" s="1210">
        <f>SUM('表05-1'!G142)</f>
        <v>0</v>
      </c>
      <c r="E123" s="1211">
        <v>0</v>
      </c>
      <c r="F123" s="1210">
        <f>ROUND(D123*E123,0)</f>
        <v>0</v>
      </c>
    </row>
    <row r="124" spans="1:17" ht="16.5">
      <c r="A124" s="1207">
        <f t="shared" si="1"/>
        <v>120</v>
      </c>
      <c r="B124" s="1216" t="s">
        <v>6739</v>
      </c>
      <c r="C124" s="1213"/>
      <c r="D124" s="1214">
        <f>SUM(D125:D126,D127:D128)</f>
        <v>0</v>
      </c>
      <c r="E124" s="1215"/>
      <c r="F124" s="1214">
        <f>SUM(F125:F126,F127:F128)</f>
        <v>0</v>
      </c>
    </row>
    <row r="125" spans="1:17" ht="33">
      <c r="A125" s="1207">
        <f t="shared" si="1"/>
        <v>121</v>
      </c>
      <c r="B125" s="1217" t="s">
        <v>6740</v>
      </c>
      <c r="C125" s="1209" t="s">
        <v>6741</v>
      </c>
      <c r="D125" s="1210">
        <f>SUM('表30-3-2'!E27)</f>
        <v>0</v>
      </c>
      <c r="E125" s="1215"/>
      <c r="F125" s="1210">
        <f>SUM('表30-3-2'!H27)</f>
        <v>0</v>
      </c>
    </row>
    <row r="126" spans="1:17" ht="33">
      <c r="A126" s="1207">
        <f t="shared" si="1"/>
        <v>122</v>
      </c>
      <c r="B126" s="1217" t="s">
        <v>6742</v>
      </c>
      <c r="C126" s="1209" t="s">
        <v>6743</v>
      </c>
      <c r="D126" s="1210">
        <f>'表30-3-2'!E49</f>
        <v>0</v>
      </c>
      <c r="E126" s="1215"/>
      <c r="F126" s="1210">
        <f>'表30-3-2'!H49</f>
        <v>0</v>
      </c>
    </row>
    <row r="127" spans="1:17" ht="33">
      <c r="A127" s="1207">
        <f t="shared" si="1"/>
        <v>123</v>
      </c>
      <c r="B127" s="1217" t="s">
        <v>6744</v>
      </c>
      <c r="C127" s="1209" t="s">
        <v>6745</v>
      </c>
      <c r="D127" s="1210">
        <f>SUM('表30-3-2'!E71)</f>
        <v>0</v>
      </c>
      <c r="E127" s="1229"/>
      <c r="F127" s="1210">
        <f>SUM('表30-3-2'!H71)</f>
        <v>0</v>
      </c>
    </row>
    <row r="128" spans="1:17" ht="16.5">
      <c r="A128" s="1207">
        <f t="shared" si="1"/>
        <v>124</v>
      </c>
      <c r="B128" s="1218" t="s">
        <v>6746</v>
      </c>
      <c r="C128" s="1219"/>
      <c r="D128" s="1214">
        <f>SUM(D129:D130)</f>
        <v>0</v>
      </c>
      <c r="E128" s="1229"/>
      <c r="F128" s="1214">
        <f>SUM(F129:F130)</f>
        <v>0</v>
      </c>
    </row>
    <row r="129" spans="1:6" ht="33">
      <c r="A129" s="1207">
        <f t="shared" si="1"/>
        <v>125</v>
      </c>
      <c r="B129" s="1220" t="s">
        <v>6747</v>
      </c>
      <c r="C129" s="1209" t="s">
        <v>6748</v>
      </c>
      <c r="D129" s="1210">
        <f>SUM('表30-3-2'!E93)</f>
        <v>0</v>
      </c>
      <c r="E129" s="1215"/>
      <c r="F129" s="1210">
        <f>SUM('表30-3-2'!H93)</f>
        <v>0</v>
      </c>
    </row>
    <row r="130" spans="1:6" ht="16.5">
      <c r="A130" s="1207">
        <f t="shared" si="1"/>
        <v>126</v>
      </c>
      <c r="B130" s="1220" t="s">
        <v>6749</v>
      </c>
      <c r="C130" s="1209" t="s">
        <v>6750</v>
      </c>
      <c r="D130" s="1210">
        <f>SUM('表05-1'!G150)</f>
        <v>0</v>
      </c>
      <c r="E130" s="1211">
        <v>0.3</v>
      </c>
      <c r="F130" s="1210">
        <f>ROUND(D130*E130,0)</f>
        <v>0</v>
      </c>
    </row>
    <row r="131" spans="1:6" ht="16.5">
      <c r="A131" s="1207">
        <f t="shared" si="1"/>
        <v>127</v>
      </c>
      <c r="B131" s="1216" t="s">
        <v>6751</v>
      </c>
      <c r="C131" s="1219"/>
      <c r="D131" s="1214">
        <f>SUM(D132:D133)</f>
        <v>0</v>
      </c>
      <c r="E131" s="1215"/>
      <c r="F131" s="1214">
        <f ca="1">SUM(F132:F133)</f>
        <v>0</v>
      </c>
    </row>
    <row r="132" spans="1:6" ht="33">
      <c r="A132" s="1207">
        <f t="shared" si="1"/>
        <v>128</v>
      </c>
      <c r="B132" s="1217" t="s">
        <v>6752</v>
      </c>
      <c r="C132" s="1209" t="s">
        <v>6753</v>
      </c>
      <c r="D132" s="1210">
        <f>SUM('表10-4'!G48,'表10-4'!F49,'表10-4'!G36)</f>
        <v>0</v>
      </c>
      <c r="E132" s="1211">
        <f ca="1">'表30-14'!E22</f>
        <v>0.21450000000000002</v>
      </c>
      <c r="F132" s="1210">
        <f ca="1">ROUND(D132*E132,0)</f>
        <v>0</v>
      </c>
    </row>
    <row r="133" spans="1:6" ht="16.5">
      <c r="A133" s="1207">
        <f t="shared" si="1"/>
        <v>129</v>
      </c>
      <c r="B133" s="1218" t="s">
        <v>6754</v>
      </c>
      <c r="C133" s="1219"/>
      <c r="D133" s="1214">
        <f>SUM(D134:D135)</f>
        <v>0</v>
      </c>
      <c r="E133" s="1215"/>
      <c r="F133" s="1214">
        <f ca="1">SUM(F134:F135)</f>
        <v>0</v>
      </c>
    </row>
    <row r="134" spans="1:6" ht="33">
      <c r="A134" s="1207">
        <f t="shared" si="1"/>
        <v>130</v>
      </c>
      <c r="B134" s="1220" t="s">
        <v>6755</v>
      </c>
      <c r="C134" s="1209" t="s">
        <v>6756</v>
      </c>
      <c r="D134" s="1210">
        <f>SUM('表30-3-2'!E115)</f>
        <v>0</v>
      </c>
      <c r="E134" s="1215"/>
      <c r="F134" s="1210">
        <f>SUM('表30-3-2'!H115)</f>
        <v>0</v>
      </c>
    </row>
    <row r="135" spans="1:6" ht="16.5">
      <c r="A135" s="1207">
        <f t="shared" ref="A135:A169" si="3">A134+1</f>
        <v>131</v>
      </c>
      <c r="B135" s="1220" t="s">
        <v>6757</v>
      </c>
      <c r="C135" s="1209" t="s">
        <v>6758</v>
      </c>
      <c r="D135" s="1210">
        <f>SUM('表10-4'!G53,'表10-4'!F54)</f>
        <v>0</v>
      </c>
      <c r="E135" s="1211">
        <f ca="1">'表30-14'!E23</f>
        <v>0.21450000000000002</v>
      </c>
      <c r="F135" s="1210">
        <f ca="1">ROUND(D135*E135,0)</f>
        <v>0</v>
      </c>
    </row>
    <row r="136" spans="1:6" ht="16.5">
      <c r="A136" s="1207">
        <f t="shared" si="3"/>
        <v>132</v>
      </c>
      <c r="B136" s="1216" t="s">
        <v>6759</v>
      </c>
      <c r="C136" s="1219"/>
      <c r="D136" s="1214">
        <f>D137+D138+D139+D140+D141+D142+D143</f>
        <v>0</v>
      </c>
      <c r="E136" s="1215"/>
      <c r="F136" s="1214">
        <f ca="1">F137+F138+F139+F140+F141+F142+F143</f>
        <v>0</v>
      </c>
    </row>
    <row r="137" spans="1:6" ht="49.5">
      <c r="A137" s="1207">
        <f t="shared" si="3"/>
        <v>133</v>
      </c>
      <c r="B137" s="1217" t="s">
        <v>6760</v>
      </c>
      <c r="C137" s="1209" t="s">
        <v>6761</v>
      </c>
      <c r="D137" s="1210">
        <f>'表12-2'!G64+'表30-14-1'!L9</f>
        <v>0</v>
      </c>
      <c r="E137" s="1211">
        <f ca="1">'表30-14'!E25</f>
        <v>0.21450000000000002</v>
      </c>
      <c r="F137" s="1210">
        <f t="shared" ref="F137:F143" ca="1" si="4">ROUND(D137*E137,0)</f>
        <v>0</v>
      </c>
    </row>
    <row r="138" spans="1:6" ht="49.5">
      <c r="A138" s="1207">
        <f t="shared" si="3"/>
        <v>134</v>
      </c>
      <c r="B138" s="1217" t="s">
        <v>6762</v>
      </c>
      <c r="C138" s="1209" t="s">
        <v>6763</v>
      </c>
      <c r="D138" s="1210">
        <f>'表12-2'!D65+'表30-14-1'!L11</f>
        <v>0</v>
      </c>
      <c r="E138" s="1211">
        <v>8.3500000000000005E-2</v>
      </c>
      <c r="F138" s="1210">
        <f t="shared" si="4"/>
        <v>0</v>
      </c>
    </row>
    <row r="139" spans="1:6" ht="49.5">
      <c r="A139" s="1207">
        <f t="shared" si="3"/>
        <v>135</v>
      </c>
      <c r="B139" s="1217" t="s">
        <v>6764</v>
      </c>
      <c r="C139" s="1209" t="s">
        <v>6765</v>
      </c>
      <c r="D139" s="1210">
        <f>'表12-2'!G66+'表30-14-1'!L13</f>
        <v>0</v>
      </c>
      <c r="E139" s="1211">
        <f ca="1">'表30-14'!E26</f>
        <v>0.21450000000000002</v>
      </c>
      <c r="F139" s="1210">
        <f t="shared" ca="1" si="4"/>
        <v>0</v>
      </c>
    </row>
    <row r="140" spans="1:6" ht="16.5">
      <c r="A140" s="1207">
        <f t="shared" si="3"/>
        <v>136</v>
      </c>
      <c r="B140" s="1217" t="s">
        <v>6766</v>
      </c>
      <c r="C140" s="1209" t="s">
        <v>6767</v>
      </c>
      <c r="D140" s="1210">
        <f>'表12-2'!D67</f>
        <v>0</v>
      </c>
      <c r="E140" s="1211">
        <v>1.44E-2</v>
      </c>
      <c r="F140" s="1210">
        <f t="shared" si="4"/>
        <v>0</v>
      </c>
    </row>
    <row r="141" spans="1:6" ht="49.5">
      <c r="A141" s="1207">
        <f t="shared" si="3"/>
        <v>137</v>
      </c>
      <c r="B141" s="1217" t="s">
        <v>6768</v>
      </c>
      <c r="C141" s="2585" t="s">
        <v>8063</v>
      </c>
      <c r="D141" s="2586">
        <f>'表12-2'!D68+'表30-14-1'!L23</f>
        <v>0</v>
      </c>
      <c r="E141" s="2587">
        <v>0.33750000000000002</v>
      </c>
      <c r="F141" s="1210">
        <f t="shared" si="4"/>
        <v>0</v>
      </c>
    </row>
    <row r="142" spans="1:6" ht="16.5">
      <c r="A142" s="1207">
        <f t="shared" si="3"/>
        <v>138</v>
      </c>
      <c r="B142" s="1217" t="s">
        <v>6769</v>
      </c>
      <c r="C142" s="1209" t="s">
        <v>6770</v>
      </c>
      <c r="D142" s="1210">
        <f>'表12-2'!D69</f>
        <v>0</v>
      </c>
      <c r="E142" s="2587">
        <v>0.33750000000000002</v>
      </c>
      <c r="F142" s="1210">
        <f t="shared" si="4"/>
        <v>0</v>
      </c>
    </row>
    <row r="143" spans="1:6" ht="16.5">
      <c r="A143" s="1207">
        <f t="shared" si="3"/>
        <v>139</v>
      </c>
      <c r="B143" s="1217" t="s">
        <v>6771</v>
      </c>
      <c r="C143" s="1209" t="s">
        <v>6772</v>
      </c>
      <c r="D143" s="1210">
        <f>'表12-2'!D70</f>
        <v>0</v>
      </c>
      <c r="E143" s="2587">
        <v>0.33750000000000002</v>
      </c>
      <c r="F143" s="1210">
        <f t="shared" si="4"/>
        <v>0</v>
      </c>
    </row>
    <row r="144" spans="1:6" ht="16.5">
      <c r="A144" s="1207">
        <f t="shared" si="3"/>
        <v>140</v>
      </c>
      <c r="B144" s="1216" t="s">
        <v>6773</v>
      </c>
      <c r="C144" s="1219"/>
      <c r="D144" s="1214">
        <f>SUM(D145:D146)</f>
        <v>0</v>
      </c>
      <c r="E144" s="1229"/>
      <c r="F144" s="1214">
        <f>SUM(F145:F146)</f>
        <v>0</v>
      </c>
    </row>
    <row r="145" spans="1:17" ht="16.5">
      <c r="A145" s="1207">
        <f t="shared" si="3"/>
        <v>141</v>
      </c>
      <c r="B145" s="1217" t="s">
        <v>6774</v>
      </c>
      <c r="C145" s="1209" t="s">
        <v>6775</v>
      </c>
      <c r="D145" s="1210">
        <f>SUM('表05-1'!G158)</f>
        <v>0</v>
      </c>
      <c r="E145" s="1211">
        <v>0</v>
      </c>
      <c r="F145" s="1210">
        <f>ROUND(D145*E145,0)</f>
        <v>0</v>
      </c>
    </row>
    <row r="146" spans="1:17" ht="16.5">
      <c r="A146" s="1207">
        <f t="shared" si="3"/>
        <v>142</v>
      </c>
      <c r="B146" s="1217" t="s">
        <v>6776</v>
      </c>
      <c r="C146" s="1209" t="s">
        <v>6777</v>
      </c>
      <c r="D146" s="1210">
        <f>SUM('表05-1'!G159)</f>
        <v>0</v>
      </c>
      <c r="E146" s="1211">
        <v>0.25750000000000001</v>
      </c>
      <c r="F146" s="1210">
        <f>ROUND(D146*E146,0)</f>
        <v>0</v>
      </c>
    </row>
    <row r="147" spans="1:17" ht="16.5">
      <c r="A147" s="1207">
        <f t="shared" si="3"/>
        <v>143</v>
      </c>
      <c r="B147" s="1216" t="s">
        <v>6778</v>
      </c>
      <c r="C147" s="1213"/>
      <c r="D147" s="1214">
        <f>SUM(D148:D149)</f>
        <v>0</v>
      </c>
      <c r="E147" s="1215"/>
      <c r="F147" s="1214">
        <f>SUM(F148:F149)</f>
        <v>0</v>
      </c>
    </row>
    <row r="148" spans="1:17" ht="66">
      <c r="A148" s="1207">
        <f t="shared" si="3"/>
        <v>144</v>
      </c>
      <c r="B148" s="1217" t="s">
        <v>6779</v>
      </c>
      <c r="C148" s="2585" t="s">
        <v>8076</v>
      </c>
      <c r="D148" s="1210">
        <f>SUM('表13-2'!O14,'表13-2'!O17)+'表30-8-3'!E16-'表30-8-4'!D10</f>
        <v>0</v>
      </c>
      <c r="E148" s="1211">
        <v>0.1</v>
      </c>
      <c r="F148" s="1210">
        <f>ROUND(D148*E148,0)</f>
        <v>0</v>
      </c>
    </row>
    <row r="149" spans="1:17" ht="33">
      <c r="A149" s="1207">
        <f t="shared" si="3"/>
        <v>145</v>
      </c>
      <c r="B149" s="1217" t="s">
        <v>8078</v>
      </c>
      <c r="C149" s="2585" t="s">
        <v>8077</v>
      </c>
      <c r="D149" s="1210">
        <f>'表30-8-4'!D10</f>
        <v>0</v>
      </c>
      <c r="E149" s="1214"/>
      <c r="F149" s="1210">
        <f>'表30-8-4'!E10</f>
        <v>0</v>
      </c>
    </row>
    <row r="150" spans="1:17" ht="16.5">
      <c r="A150" s="1207">
        <f t="shared" si="3"/>
        <v>146</v>
      </c>
      <c r="B150" s="1226" t="s">
        <v>6780</v>
      </c>
      <c r="C150" s="1209" t="s">
        <v>6781</v>
      </c>
      <c r="D150" s="1210">
        <f>SUM('表05-1'!G161)</f>
        <v>0</v>
      </c>
      <c r="E150" s="1211">
        <v>0.29499999999999998</v>
      </c>
      <c r="F150" s="1210">
        <f>ROUND(D150*E150,0)</f>
        <v>0</v>
      </c>
    </row>
    <row r="151" spans="1:17" ht="33">
      <c r="A151" s="1207">
        <f t="shared" si="3"/>
        <v>147</v>
      </c>
      <c r="B151" s="1226" t="s">
        <v>6782</v>
      </c>
      <c r="C151" s="1209" t="s">
        <v>6783</v>
      </c>
      <c r="D151" s="1210">
        <f>SUM('表05-1'!M162,'表30-14-1'!L15)</f>
        <v>0</v>
      </c>
      <c r="E151" s="1211">
        <f ca="1">'表30-14'!E25</f>
        <v>0.21450000000000002</v>
      </c>
      <c r="F151" s="1210">
        <f ca="1">ROUND(D151*E151,0)</f>
        <v>0</v>
      </c>
    </row>
    <row r="152" spans="1:17" ht="33">
      <c r="A152" s="1207">
        <f t="shared" si="3"/>
        <v>148</v>
      </c>
      <c r="B152" s="1226" t="s">
        <v>6784</v>
      </c>
      <c r="C152" s="1209" t="s">
        <v>6785</v>
      </c>
      <c r="D152" s="1210">
        <f>SUM('表05-1'!G163,'表30-14-1'!L17)</f>
        <v>0</v>
      </c>
      <c r="E152" s="1211">
        <v>8.3500000000000005E-2</v>
      </c>
      <c r="F152" s="1210">
        <f>ROUND(D152*E152,0)</f>
        <v>0</v>
      </c>
    </row>
    <row r="153" spans="1:17" ht="33">
      <c r="A153" s="1207">
        <f t="shared" si="3"/>
        <v>149</v>
      </c>
      <c r="B153" s="1226" t="s">
        <v>6786</v>
      </c>
      <c r="C153" s="1209" t="s">
        <v>6787</v>
      </c>
      <c r="D153" s="1210">
        <f>SUM('表05-1'!G164,'表30-14-1'!L19)</f>
        <v>0</v>
      </c>
      <c r="E153" s="1211">
        <v>0.28870000000000001</v>
      </c>
      <c r="F153" s="1210">
        <f>ROUND(D153*E153,0)</f>
        <v>0</v>
      </c>
    </row>
    <row r="154" spans="1:17" ht="33">
      <c r="A154" s="1207">
        <f t="shared" si="3"/>
        <v>150</v>
      </c>
      <c r="B154" s="1226" t="s">
        <v>1473</v>
      </c>
      <c r="C154" s="1209" t="s">
        <v>6788</v>
      </c>
      <c r="D154" s="1210">
        <f>'表30-14-1'!L21</f>
        <v>0</v>
      </c>
      <c r="E154" s="1211">
        <v>0.4042</v>
      </c>
      <c r="F154" s="1210">
        <f>ROUND(D154*E154,0)</f>
        <v>0</v>
      </c>
    </row>
    <row r="155" spans="1:17" ht="16.5">
      <c r="A155" s="1207">
        <f t="shared" si="3"/>
        <v>151</v>
      </c>
      <c r="B155" s="1216" t="s">
        <v>6789</v>
      </c>
      <c r="C155" s="1213"/>
      <c r="D155" s="1214">
        <f>D156+D157</f>
        <v>0</v>
      </c>
      <c r="E155" s="1215"/>
      <c r="F155" s="1214">
        <f>F156+F157</f>
        <v>0</v>
      </c>
      <c r="G155" s="1206"/>
      <c r="Q155" s="1090"/>
    </row>
    <row r="156" spans="1:17" ht="16.5">
      <c r="A156" s="1207">
        <f t="shared" si="3"/>
        <v>152</v>
      </c>
      <c r="B156" s="1217" t="s">
        <v>6790</v>
      </c>
      <c r="C156" s="1209" t="s">
        <v>6791</v>
      </c>
      <c r="D156" s="1210">
        <f>'表30-3-3'!H27</f>
        <v>0</v>
      </c>
      <c r="E156" s="1215"/>
      <c r="F156" s="1210">
        <f>'表30-3-3'!N27</f>
        <v>0</v>
      </c>
      <c r="G156" s="1206"/>
      <c r="Q156" s="1090"/>
    </row>
    <row r="157" spans="1:17" ht="16.5">
      <c r="A157" s="1207">
        <f t="shared" si="3"/>
        <v>153</v>
      </c>
      <c r="B157" s="1217" t="s">
        <v>6792</v>
      </c>
      <c r="C157" s="1209" t="s">
        <v>6793</v>
      </c>
      <c r="D157" s="1210">
        <f>'表30-3-3'!H49</f>
        <v>0</v>
      </c>
      <c r="E157" s="1215"/>
      <c r="F157" s="1210">
        <f>'表30-3-3'!N49</f>
        <v>0</v>
      </c>
      <c r="G157" s="1206"/>
      <c r="Q157" s="1090"/>
    </row>
    <row r="158" spans="1:17" ht="16.5">
      <c r="A158" s="1207">
        <f t="shared" si="3"/>
        <v>154</v>
      </c>
      <c r="B158" s="1216" t="s">
        <v>6794</v>
      </c>
      <c r="C158" s="1213"/>
      <c r="D158" s="1214">
        <f>D159+D160</f>
        <v>0</v>
      </c>
      <c r="E158" s="1215"/>
      <c r="F158" s="1214">
        <f>F159+F160</f>
        <v>0</v>
      </c>
    </row>
    <row r="159" spans="1:17" ht="33">
      <c r="A159" s="1228">
        <f t="shared" si="3"/>
        <v>155</v>
      </c>
      <c r="B159" s="1217" t="s">
        <v>6795</v>
      </c>
      <c r="C159" s="1209" t="s">
        <v>6796</v>
      </c>
      <c r="D159" s="1210">
        <f>SUM('表05-1'!G165)-'表05-1'!G167-'表13-4'!M20</f>
        <v>0</v>
      </c>
      <c r="E159" s="1211">
        <v>0.3</v>
      </c>
      <c r="F159" s="1210">
        <f>ROUND(D159*E159,0)</f>
        <v>0</v>
      </c>
    </row>
    <row r="160" spans="1:17" ht="16.5">
      <c r="A160" s="1228">
        <f t="shared" si="3"/>
        <v>156</v>
      </c>
      <c r="B160" s="1217" t="s">
        <v>6797</v>
      </c>
      <c r="C160" s="1221" t="s">
        <v>6798</v>
      </c>
      <c r="D160" s="1210">
        <f>'表13-4'!M20</f>
        <v>0</v>
      </c>
      <c r="E160" s="1211">
        <v>0.1</v>
      </c>
      <c r="F160" s="1210">
        <f>ROUND(D160*E160,0)</f>
        <v>0</v>
      </c>
    </row>
    <row r="161" spans="1:16" ht="49.5">
      <c r="A161" s="1207">
        <f t="shared" si="3"/>
        <v>157</v>
      </c>
      <c r="B161" s="1208" t="s">
        <v>6799</v>
      </c>
      <c r="C161" s="1209" t="s">
        <v>6800</v>
      </c>
      <c r="D161" s="1210">
        <f>MAX(SUM(D83,D84,D91,D96,D105,D108,D111:D116,D119)+SUM(D123,D124,D131,D136,D144,D147,D150:D155,D158)-'表16-2-1'!G11-'表16-2-1'!J11,0)</f>
        <v>0</v>
      </c>
      <c r="E161" s="1211">
        <v>6.6100000000000006E-2</v>
      </c>
      <c r="F161" s="1210">
        <f>ROUND(D161*E161,0)</f>
        <v>0</v>
      </c>
    </row>
    <row r="162" spans="1:16" ht="16.5">
      <c r="A162" s="1207">
        <f t="shared" si="3"/>
        <v>158</v>
      </c>
      <c r="B162" s="1208" t="s">
        <v>6801</v>
      </c>
      <c r="C162" s="1209" t="s">
        <v>6802</v>
      </c>
      <c r="D162" s="1210">
        <f>'表30-16'!J16</f>
        <v>0</v>
      </c>
      <c r="E162" s="1215"/>
      <c r="F162" s="1214"/>
    </row>
    <row r="163" spans="1:16" ht="16.5">
      <c r="A163" s="1207">
        <f t="shared" si="3"/>
        <v>159</v>
      </c>
      <c r="B163" s="1208" t="s">
        <v>6803</v>
      </c>
      <c r="C163" s="1209"/>
      <c r="D163" s="1210">
        <f ca="1">SUM(F85:F86,F91,F112:F115,F96,F87,F108,F105,F125:F126,F131,F151:F154,F136,F127,F147,F144,F88,F128,F161)</f>
        <v>0</v>
      </c>
      <c r="E163" s="1211">
        <f>'表30-10'!E12</f>
        <v>1</v>
      </c>
      <c r="F163" s="1210">
        <f ca="1">ROUND(D163*E163,0)</f>
        <v>0</v>
      </c>
      <c r="G163" s="1231"/>
    </row>
    <row r="164" spans="1:16" ht="16.5">
      <c r="A164" s="1207">
        <f t="shared" si="3"/>
        <v>160</v>
      </c>
      <c r="B164" s="1227" t="s">
        <v>6804</v>
      </c>
      <c r="C164" s="1213"/>
      <c r="D164" s="1214">
        <f>SUM(D165,D166)</f>
        <v>0</v>
      </c>
      <c r="E164" s="1227"/>
      <c r="F164" s="1232">
        <f>SUM(F165,F166)</f>
        <v>0</v>
      </c>
    </row>
    <row r="165" spans="1:16" s="153" customFormat="1" ht="16.5">
      <c r="A165" s="1207">
        <f t="shared" si="3"/>
        <v>161</v>
      </c>
      <c r="B165" s="1208" t="s">
        <v>6805</v>
      </c>
      <c r="C165" s="1209" t="s">
        <v>6806</v>
      </c>
      <c r="D165" s="1233"/>
      <c r="E165" s="1211">
        <v>0.01</v>
      </c>
      <c r="F165" s="1210">
        <f>ROUND(D165*E165,0)</f>
        <v>0</v>
      </c>
      <c r="G165" s="1234"/>
      <c r="P165" s="1090"/>
    </row>
    <row r="166" spans="1:16" s="153" customFormat="1" ht="16.5">
      <c r="A166" s="1207">
        <f t="shared" si="3"/>
        <v>162</v>
      </c>
      <c r="B166" s="1212" t="s">
        <v>6807</v>
      </c>
      <c r="C166" s="1213"/>
      <c r="D166" s="1214"/>
      <c r="E166" s="1235" t="s">
        <v>2643</v>
      </c>
      <c r="F166" s="1233"/>
      <c r="G166" s="1234"/>
      <c r="P166" s="1090"/>
    </row>
    <row r="167" spans="1:16" s="153" customFormat="1" ht="16.5">
      <c r="A167" s="1207">
        <f t="shared" si="3"/>
        <v>163</v>
      </c>
      <c r="B167" s="1226" t="s">
        <v>6808</v>
      </c>
      <c r="C167" s="2585" t="s">
        <v>8119</v>
      </c>
      <c r="D167" s="1210">
        <f>SUM('表16-2-1'!G39,'表16-2-1'!J39)</f>
        <v>0</v>
      </c>
      <c r="E167" s="1215"/>
      <c r="F167" s="1233"/>
      <c r="G167" s="1234"/>
      <c r="P167" s="1090"/>
    </row>
    <row r="168" spans="1:16" s="153" customFormat="1" ht="50.25" thickBot="1">
      <c r="A168" s="1236">
        <f t="shared" si="3"/>
        <v>164</v>
      </c>
      <c r="B168" s="1237" t="s">
        <v>6809</v>
      </c>
      <c r="C168" s="1238" t="s">
        <v>6810</v>
      </c>
      <c r="D168" s="1239">
        <f>SUM('表16-2-2'!D21,'表16-2-2'!G21,'表16-2-2'!J21,'表16-2-3'!D18,'表16-2-3'!G18,'表16-2-3'!J18)</f>
        <v>0</v>
      </c>
      <c r="E168" s="1240"/>
      <c r="F168" s="1241"/>
      <c r="G168" s="1234"/>
      <c r="P168" s="1090"/>
    </row>
    <row r="169" spans="1:16" s="153" customFormat="1" ht="17.25" thickTop="1">
      <c r="A169" s="1242">
        <f t="shared" si="3"/>
        <v>165</v>
      </c>
      <c r="B169" s="1243" t="s">
        <v>6811</v>
      </c>
      <c r="C169" s="1244"/>
      <c r="D169" s="1245">
        <f>SUM(D5,D81,D164)</f>
        <v>0</v>
      </c>
      <c r="E169" s="1246"/>
      <c r="F169" s="2564">
        <f ca="1">SUM(F80,F6,F9,F69,F83,F111,F116,F119,F123,F150,F155,F158,F163,F164)</f>
        <v>0</v>
      </c>
      <c r="G169" s="1234"/>
      <c r="P169" s="1090"/>
    </row>
    <row r="170" spans="1:16" s="153" customFormat="1" ht="16.5">
      <c r="A170" s="1247" t="s">
        <v>6812</v>
      </c>
      <c r="B170" s="1248"/>
      <c r="C170" s="1249"/>
      <c r="D170" s="1090"/>
      <c r="E170" s="1249"/>
      <c r="F170" s="1234"/>
      <c r="G170" s="1234"/>
      <c r="P170" s="1090"/>
    </row>
    <row r="171" spans="1:16" s="153" customFormat="1" ht="16.5">
      <c r="A171" s="10">
        <v>1</v>
      </c>
      <c r="B171" s="8" t="s">
        <v>2660</v>
      </c>
      <c r="C171" s="1249"/>
      <c r="D171" s="1090"/>
      <c r="E171" s="1249"/>
      <c r="F171" s="1234"/>
      <c r="G171" s="1234"/>
      <c r="P171" s="1090"/>
    </row>
    <row r="172" spans="1:16" s="153" customFormat="1" ht="16.5">
      <c r="A172" s="10">
        <v>2</v>
      </c>
      <c r="B172" s="7" t="s">
        <v>1465</v>
      </c>
      <c r="C172" s="1249"/>
      <c r="D172" s="1090"/>
      <c r="E172" s="1249"/>
      <c r="F172" s="1234"/>
      <c r="G172" s="1234"/>
      <c r="P172" s="1090"/>
    </row>
    <row r="173" spans="1:16" s="153" customFormat="1" ht="16.5">
      <c r="A173" s="10">
        <v>3</v>
      </c>
      <c r="B173" s="2570" t="s">
        <v>8039</v>
      </c>
      <c r="C173" s="1249"/>
      <c r="D173" s="1090"/>
      <c r="E173" s="1249"/>
      <c r="F173" s="1234"/>
      <c r="G173" s="1234"/>
      <c r="P173" s="1090"/>
    </row>
    <row r="174" spans="1:16" s="153" customFormat="1" ht="16.5">
      <c r="A174" s="10"/>
      <c r="B174" s="2570" t="s">
        <v>8040</v>
      </c>
      <c r="C174" s="1249"/>
      <c r="D174" s="1090"/>
      <c r="E174" s="1249"/>
      <c r="F174" s="1234"/>
      <c r="G174" s="1234"/>
      <c r="P174" s="1090"/>
    </row>
    <row r="175" spans="1:16" s="1250" customFormat="1" ht="16.5">
      <c r="A175" s="10"/>
      <c r="B175" s="2571" t="s">
        <v>8041</v>
      </c>
      <c r="C175" s="721"/>
      <c r="D175" s="1090"/>
      <c r="E175" s="721"/>
      <c r="F175" s="1234"/>
      <c r="G175" s="1090"/>
      <c r="P175" s="1090"/>
    </row>
    <row r="176" spans="1:16" s="1250" customFormat="1" ht="16.5">
      <c r="A176" s="11">
        <v>4</v>
      </c>
      <c r="B176" s="2572" t="s">
        <v>8059</v>
      </c>
      <c r="C176" s="721"/>
      <c r="D176" s="1090"/>
      <c r="E176" s="721"/>
      <c r="F176" s="1234"/>
      <c r="G176" s="1090"/>
      <c r="P176" s="1090"/>
    </row>
    <row r="177" spans="1:16" s="1250" customFormat="1" ht="16.5">
      <c r="A177" s="11">
        <v>5</v>
      </c>
      <c r="B177" s="8" t="s">
        <v>1466</v>
      </c>
      <c r="C177" s="721"/>
      <c r="D177" s="1090"/>
      <c r="E177" s="721"/>
      <c r="F177" s="1234"/>
      <c r="G177" s="1090"/>
      <c r="P177" s="1090"/>
    </row>
    <row r="178" spans="1:16" s="1250" customFormat="1" ht="16.5">
      <c r="A178" s="11">
        <v>6</v>
      </c>
      <c r="B178" s="9" t="s">
        <v>1467</v>
      </c>
      <c r="C178" s="1251"/>
      <c r="D178" s="1090"/>
      <c r="E178" s="1252"/>
      <c r="F178" s="1090"/>
      <c r="G178" s="1090"/>
      <c r="P178" s="1090"/>
    </row>
    <row r="179" spans="1:16" s="1250" customFormat="1" ht="16.5">
      <c r="A179" s="11">
        <v>7</v>
      </c>
      <c r="B179" s="15" t="s">
        <v>2661</v>
      </c>
      <c r="C179" s="1251"/>
      <c r="D179" s="1090"/>
      <c r="E179" s="1254"/>
      <c r="F179" s="1090"/>
      <c r="G179" s="1090"/>
      <c r="P179" s="1090"/>
    </row>
    <row r="180" spans="1:16">
      <c r="B180" s="1253"/>
    </row>
    <row r="181" spans="1:16">
      <c r="B181" s="1256"/>
    </row>
    <row r="182" spans="1:16">
      <c r="B182" s="1250"/>
    </row>
    <row r="194" spans="11:13">
      <c r="K194" s="54"/>
      <c r="L194" s="54"/>
      <c r="M194" s="1091"/>
    </row>
    <row r="195" spans="11:13">
      <c r="K195" s="54"/>
      <c r="L195" s="54"/>
      <c r="M195" s="1091"/>
    </row>
    <row r="196" spans="11:13">
      <c r="K196" s="54"/>
      <c r="L196" s="54"/>
      <c r="M196" s="1091"/>
    </row>
    <row r="197" spans="11:13">
      <c r="K197" s="54"/>
      <c r="L197" s="54"/>
    </row>
    <row r="198" spans="11:13">
      <c r="K198" s="54"/>
      <c r="L198" s="54"/>
      <c r="M198" s="1091"/>
    </row>
    <row r="199" spans="11:13">
      <c r="K199" s="54"/>
      <c r="L199" s="54"/>
      <c r="M199" s="1091"/>
    </row>
    <row r="200" spans="11:13">
      <c r="K200" s="54"/>
      <c r="L200" s="54"/>
      <c r="M200" s="1091"/>
    </row>
    <row r="201" spans="11:13">
      <c r="K201" s="54"/>
      <c r="L201" s="54"/>
      <c r="M201" s="1091"/>
    </row>
    <row r="202" spans="11:13">
      <c r="K202" s="54"/>
      <c r="L202" s="54"/>
      <c r="M202" s="1091"/>
    </row>
    <row r="203" spans="11:13">
      <c r="K203" s="54"/>
      <c r="L203" s="54"/>
      <c r="M203" s="1091"/>
    </row>
    <row r="204" spans="11:13">
      <c r="K204" s="54"/>
      <c r="L204" s="54"/>
      <c r="M204" s="1091"/>
    </row>
    <row r="205" spans="11:13">
      <c r="K205" s="54"/>
      <c r="L205" s="54"/>
      <c r="M205" s="1091"/>
    </row>
    <row r="206" spans="11:13">
      <c r="K206" s="54"/>
      <c r="L206" s="54"/>
      <c r="M206" s="1091"/>
    </row>
    <row r="207" spans="11:13">
      <c r="K207" s="54"/>
      <c r="L207" s="54"/>
      <c r="M207" s="1091"/>
    </row>
    <row r="208" spans="11:13">
      <c r="K208" s="54"/>
      <c r="L208" s="54"/>
      <c r="M208" s="1091"/>
    </row>
    <row r="209" spans="8:16">
      <c r="K209" s="54"/>
      <c r="L209" s="54"/>
      <c r="M209" s="1091"/>
    </row>
    <row r="210" spans="8:16">
      <c r="K210" s="54"/>
      <c r="L210" s="54"/>
      <c r="M210" s="1091"/>
    </row>
    <row r="211" spans="8:16">
      <c r="K211" s="54"/>
      <c r="L211" s="54"/>
      <c r="M211" s="1091"/>
    </row>
    <row r="212" spans="8:16">
      <c r="K212" s="54"/>
      <c r="L212" s="54"/>
      <c r="M212" s="1091"/>
    </row>
    <row r="213" spans="8:16">
      <c r="K213" s="54"/>
      <c r="L213" s="54"/>
      <c r="M213" s="1091"/>
    </row>
    <row r="214" spans="8:16">
      <c r="H214" s="1234"/>
      <c r="I214" s="1234"/>
      <c r="J214" s="1234"/>
      <c r="K214" s="1234"/>
      <c r="L214" s="1234"/>
      <c r="M214" s="1234"/>
      <c r="N214" s="1234"/>
      <c r="O214" s="1234"/>
      <c r="P214" s="1234"/>
    </row>
    <row r="215" spans="8:16">
      <c r="H215" s="1234"/>
      <c r="I215" s="1234"/>
      <c r="J215" s="1234"/>
      <c r="K215" s="1234"/>
      <c r="L215" s="1234"/>
      <c r="M215" s="1234"/>
      <c r="N215" s="1234"/>
      <c r="O215" s="1234"/>
      <c r="P215" s="1234"/>
    </row>
    <row r="216" spans="8:16">
      <c r="H216" s="1234"/>
      <c r="I216" s="1234"/>
      <c r="J216" s="1234"/>
      <c r="K216" s="1234"/>
      <c r="L216" s="1234"/>
      <c r="M216" s="1234"/>
      <c r="N216" s="1234"/>
      <c r="O216" s="1234"/>
      <c r="P216" s="1234"/>
    </row>
    <row r="217" spans="8:16">
      <c r="H217" s="1234"/>
      <c r="I217" s="1234"/>
      <c r="J217" s="1234"/>
      <c r="K217" s="1234"/>
      <c r="L217" s="1234"/>
      <c r="M217" s="1234"/>
      <c r="N217" s="1234"/>
      <c r="O217" s="1234"/>
      <c r="P217" s="1234"/>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8" fitToHeight="0" orientation="portrait" cellComments="asDisplayed" r:id="rId1"/>
  <headerFooter alignWithMargins="0"/>
  <rowBreaks count="2" manualBreakCount="2">
    <brk id="68" max="16383" man="1"/>
    <brk id="1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tabColor rgb="FFFFC000"/>
    <pageSetUpPr fitToPage="1"/>
  </sheetPr>
  <dimension ref="A1:G131"/>
  <sheetViews>
    <sheetView topLeftCell="A82" zoomScaleNormal="100" workbookViewId="0">
      <selection activeCell="F127" sqref="F127"/>
    </sheetView>
  </sheetViews>
  <sheetFormatPr defaultColWidth="15.625" defaultRowHeight="15.75"/>
  <cols>
    <col min="1" max="1" width="5.625" style="1188" customWidth="1"/>
    <col min="2" max="2" width="51.5" style="56" customWidth="1"/>
    <col min="3" max="4" width="20.625" style="56" customWidth="1"/>
    <col min="5" max="5" width="15.625" style="56" customWidth="1"/>
    <col min="6" max="6" width="20.625" style="56" customWidth="1"/>
    <col min="7" max="16384" width="15.625" style="56"/>
  </cols>
  <sheetData>
    <row r="1" spans="1:6" ht="16.5">
      <c r="A1" s="1150" t="s">
        <v>2632</v>
      </c>
    </row>
    <row r="2" spans="1:6" ht="17.25" thickBot="1">
      <c r="A2" s="1151" t="s">
        <v>6534</v>
      </c>
      <c r="F2" s="694" t="s">
        <v>6049</v>
      </c>
    </row>
    <row r="3" spans="1:6" ht="16.5">
      <c r="A3" s="3045" t="s">
        <v>5914</v>
      </c>
      <c r="B3" s="3037" t="s">
        <v>6535</v>
      </c>
      <c r="C3" s="1152" t="s">
        <v>6536</v>
      </c>
      <c r="D3" s="3037" t="s">
        <v>1461</v>
      </c>
      <c r="E3" s="3037" t="s">
        <v>6537</v>
      </c>
      <c r="F3" s="3030" t="s">
        <v>6538</v>
      </c>
    </row>
    <row r="4" spans="1:6" ht="16.5">
      <c r="A4" s="3046"/>
      <c r="B4" s="3038"/>
      <c r="C4" s="136" t="s">
        <v>6539</v>
      </c>
      <c r="D4" s="3038"/>
      <c r="E4" s="3038"/>
      <c r="F4" s="3031"/>
    </row>
    <row r="5" spans="1:6" ht="16.5" thickBot="1">
      <c r="A5" s="3047"/>
      <c r="B5" s="1153" t="s">
        <v>66</v>
      </c>
      <c r="C5" s="1153" t="s">
        <v>67</v>
      </c>
      <c r="D5" s="1153" t="s">
        <v>68</v>
      </c>
      <c r="E5" s="1154" t="s">
        <v>69</v>
      </c>
      <c r="F5" s="1155" t="s">
        <v>70</v>
      </c>
    </row>
    <row r="6" spans="1:6">
      <c r="A6" s="1156" t="s">
        <v>569</v>
      </c>
      <c r="B6" s="3044" t="s">
        <v>8086</v>
      </c>
      <c r="C6" s="1157" t="s">
        <v>0</v>
      </c>
      <c r="D6" s="1158"/>
      <c r="E6" s="1159">
        <v>0</v>
      </c>
      <c r="F6" s="1160">
        <f t="shared" ref="F6:F23" si="0">ROUND(D6*E6,0)</f>
        <v>0</v>
      </c>
    </row>
    <row r="7" spans="1:6">
      <c r="A7" s="1161" t="s">
        <v>76</v>
      </c>
      <c r="B7" s="3041"/>
      <c r="C7" s="1162" t="s">
        <v>1</v>
      </c>
      <c r="D7" s="1163"/>
      <c r="E7" s="1164">
        <v>0</v>
      </c>
      <c r="F7" s="1165">
        <f t="shared" si="0"/>
        <v>0</v>
      </c>
    </row>
    <row r="8" spans="1:6">
      <c r="A8" s="1161" t="s">
        <v>77</v>
      </c>
      <c r="B8" s="3041"/>
      <c r="C8" s="1162" t="s">
        <v>2</v>
      </c>
      <c r="D8" s="1163"/>
      <c r="E8" s="1164">
        <v>3.0999999999999999E-3</v>
      </c>
      <c r="F8" s="1165">
        <f t="shared" si="0"/>
        <v>0</v>
      </c>
    </row>
    <row r="9" spans="1:6">
      <c r="A9" s="1161" t="s">
        <v>78</v>
      </c>
      <c r="B9" s="3041"/>
      <c r="C9" s="1162" t="s">
        <v>3</v>
      </c>
      <c r="D9" s="1163"/>
      <c r="E9" s="1164">
        <v>6.1999999999999998E-3</v>
      </c>
      <c r="F9" s="1165">
        <f t="shared" si="0"/>
        <v>0</v>
      </c>
    </row>
    <row r="10" spans="1:6">
      <c r="A10" s="1161" t="s">
        <v>79</v>
      </c>
      <c r="B10" s="3041"/>
      <c r="C10" s="1162" t="s">
        <v>4</v>
      </c>
      <c r="D10" s="1163"/>
      <c r="E10" s="1164">
        <v>7.4000000000000003E-3</v>
      </c>
      <c r="F10" s="1165">
        <f t="shared" si="0"/>
        <v>0</v>
      </c>
    </row>
    <row r="11" spans="1:6">
      <c r="A11" s="1161" t="s">
        <v>80</v>
      </c>
      <c r="B11" s="3041"/>
      <c r="C11" s="1162" t="s">
        <v>5</v>
      </c>
      <c r="D11" s="1163"/>
      <c r="E11" s="1164">
        <v>8.6E-3</v>
      </c>
      <c r="F11" s="1165">
        <f t="shared" si="0"/>
        <v>0</v>
      </c>
    </row>
    <row r="12" spans="1:6">
      <c r="A12" s="1161" t="s">
        <v>81</v>
      </c>
      <c r="B12" s="3041"/>
      <c r="C12" s="1162" t="s">
        <v>6</v>
      </c>
      <c r="D12" s="1163"/>
      <c r="E12" s="1164">
        <v>9.7999999999999997E-3</v>
      </c>
      <c r="F12" s="1165">
        <f t="shared" si="0"/>
        <v>0</v>
      </c>
    </row>
    <row r="13" spans="1:6">
      <c r="A13" s="1161" t="s">
        <v>82</v>
      </c>
      <c r="B13" s="3041"/>
      <c r="C13" s="1162" t="s">
        <v>7</v>
      </c>
      <c r="D13" s="1163"/>
      <c r="E13" s="1164">
        <v>1.7999999999999999E-2</v>
      </c>
      <c r="F13" s="1165">
        <f t="shared" si="0"/>
        <v>0</v>
      </c>
    </row>
    <row r="14" spans="1:6">
      <c r="A14" s="1161" t="s">
        <v>83</v>
      </c>
      <c r="B14" s="3041"/>
      <c r="C14" s="1162" t="s">
        <v>8</v>
      </c>
      <c r="D14" s="1163"/>
      <c r="E14" s="1164">
        <v>2.63E-2</v>
      </c>
      <c r="F14" s="1165">
        <f t="shared" si="0"/>
        <v>0</v>
      </c>
    </row>
    <row r="15" spans="1:6">
      <c r="A15" s="1161" t="s">
        <v>84</v>
      </c>
      <c r="B15" s="3041"/>
      <c r="C15" s="1162" t="s">
        <v>9</v>
      </c>
      <c r="D15" s="1163"/>
      <c r="E15" s="1164">
        <v>3.4500000000000003E-2</v>
      </c>
      <c r="F15" s="1165">
        <f t="shared" si="0"/>
        <v>0</v>
      </c>
    </row>
    <row r="16" spans="1:6">
      <c r="A16" s="1161" t="s">
        <v>10</v>
      </c>
      <c r="B16" s="3041"/>
      <c r="C16" s="1162" t="s">
        <v>11</v>
      </c>
      <c r="D16" s="1163"/>
      <c r="E16" s="1164">
        <v>4.8000000000000001E-2</v>
      </c>
      <c r="F16" s="1165">
        <f t="shared" si="0"/>
        <v>0</v>
      </c>
    </row>
    <row r="17" spans="1:6">
      <c r="A17" s="1161" t="s">
        <v>12</v>
      </c>
      <c r="B17" s="3041"/>
      <c r="C17" s="1162" t="s">
        <v>13</v>
      </c>
      <c r="D17" s="1163"/>
      <c r="E17" s="1164">
        <v>6.1499999999999999E-2</v>
      </c>
      <c r="F17" s="1165">
        <f t="shared" si="0"/>
        <v>0</v>
      </c>
    </row>
    <row r="18" spans="1:6">
      <c r="A18" s="1161" t="s">
        <v>14</v>
      </c>
      <c r="B18" s="3041"/>
      <c r="C18" s="1162" t="s">
        <v>15</v>
      </c>
      <c r="D18" s="1163"/>
      <c r="E18" s="1164">
        <v>7.4999999999999997E-2</v>
      </c>
      <c r="F18" s="1165">
        <f t="shared" si="0"/>
        <v>0</v>
      </c>
    </row>
    <row r="19" spans="1:6">
      <c r="A19" s="1161" t="s">
        <v>16</v>
      </c>
      <c r="B19" s="3041"/>
      <c r="C19" s="1162" t="s">
        <v>17</v>
      </c>
      <c r="D19" s="1163"/>
      <c r="E19" s="1164">
        <v>0.1075</v>
      </c>
      <c r="F19" s="1165">
        <f t="shared" si="0"/>
        <v>0</v>
      </c>
    </row>
    <row r="20" spans="1:6">
      <c r="A20" s="1161" t="s">
        <v>18</v>
      </c>
      <c r="B20" s="3041"/>
      <c r="C20" s="1162" t="s">
        <v>19</v>
      </c>
      <c r="D20" s="1163"/>
      <c r="E20" s="1164">
        <v>0.14000000000000001</v>
      </c>
      <c r="F20" s="1165">
        <f t="shared" si="0"/>
        <v>0</v>
      </c>
    </row>
    <row r="21" spans="1:6">
      <c r="A21" s="1161" t="s">
        <v>20</v>
      </c>
      <c r="B21" s="3041"/>
      <c r="C21" s="1162" t="s">
        <v>21</v>
      </c>
      <c r="D21" s="1163"/>
      <c r="E21" s="1164">
        <v>0.17249999999999999</v>
      </c>
      <c r="F21" s="1165">
        <f t="shared" si="0"/>
        <v>0</v>
      </c>
    </row>
    <row r="22" spans="1:6">
      <c r="A22" s="1161" t="s">
        <v>22</v>
      </c>
      <c r="B22" s="3041"/>
      <c r="C22" s="1162" t="s">
        <v>564</v>
      </c>
      <c r="D22" s="1163"/>
      <c r="E22" s="1164">
        <v>0.2112</v>
      </c>
      <c r="F22" s="1165">
        <f t="shared" si="0"/>
        <v>0</v>
      </c>
    </row>
    <row r="23" spans="1:6">
      <c r="A23" s="1161" t="s">
        <v>23</v>
      </c>
      <c r="B23" s="3042"/>
      <c r="C23" s="1166" t="s">
        <v>565</v>
      </c>
      <c r="D23" s="1167"/>
      <c r="E23" s="1168">
        <v>0.2165</v>
      </c>
      <c r="F23" s="1169">
        <f t="shared" si="0"/>
        <v>0</v>
      </c>
    </row>
    <row r="24" spans="1:6">
      <c r="A24" s="1170" t="s">
        <v>24</v>
      </c>
      <c r="B24" s="3036" t="s">
        <v>6540</v>
      </c>
      <c r="C24" s="3036"/>
      <c r="D24" s="1121">
        <f>SUM(D6:D23)</f>
        <v>0</v>
      </c>
      <c r="E24" s="1117"/>
      <c r="F24" s="1134">
        <f>SUM(F6:F23)</f>
        <v>0</v>
      </c>
    </row>
    <row r="25" spans="1:6">
      <c r="A25" s="1161" t="s">
        <v>25</v>
      </c>
      <c r="B25" s="3044" t="s">
        <v>8085</v>
      </c>
      <c r="C25" s="1157" t="s">
        <v>0</v>
      </c>
      <c r="D25" s="1171"/>
      <c r="E25" s="1172">
        <v>0</v>
      </c>
      <c r="F25" s="1160">
        <f t="shared" ref="F25:F42" si="1">ROUND(D25*E25,0)</f>
        <v>0</v>
      </c>
    </row>
    <row r="26" spans="1:6">
      <c r="A26" s="1161" t="s">
        <v>26</v>
      </c>
      <c r="B26" s="3041"/>
      <c r="C26" s="1162" t="s">
        <v>1</v>
      </c>
      <c r="D26" s="1163"/>
      <c r="E26" s="1164">
        <v>0</v>
      </c>
      <c r="F26" s="1165">
        <f t="shared" si="1"/>
        <v>0</v>
      </c>
    </row>
    <row r="27" spans="1:6">
      <c r="A27" s="1161" t="s">
        <v>27</v>
      </c>
      <c r="B27" s="3041"/>
      <c r="C27" s="1162" t="s">
        <v>2</v>
      </c>
      <c r="D27" s="1163"/>
      <c r="E27" s="1164">
        <v>3.0999999999999999E-3</v>
      </c>
      <c r="F27" s="1165">
        <f t="shared" si="1"/>
        <v>0</v>
      </c>
    </row>
    <row r="28" spans="1:6">
      <c r="A28" s="1161" t="s">
        <v>28</v>
      </c>
      <c r="B28" s="3041"/>
      <c r="C28" s="1162" t="s">
        <v>3</v>
      </c>
      <c r="D28" s="1163"/>
      <c r="E28" s="1164">
        <v>6.1999999999999998E-3</v>
      </c>
      <c r="F28" s="1165">
        <f t="shared" si="1"/>
        <v>0</v>
      </c>
    </row>
    <row r="29" spans="1:6">
      <c r="A29" s="1161" t="s">
        <v>29</v>
      </c>
      <c r="B29" s="3041"/>
      <c r="C29" s="1162" t="s">
        <v>4</v>
      </c>
      <c r="D29" s="1163"/>
      <c r="E29" s="1164">
        <v>7.4000000000000003E-3</v>
      </c>
      <c r="F29" s="1165">
        <f t="shared" si="1"/>
        <v>0</v>
      </c>
    </row>
    <row r="30" spans="1:6">
      <c r="A30" s="1161" t="s">
        <v>30</v>
      </c>
      <c r="B30" s="3041"/>
      <c r="C30" s="1162" t="s">
        <v>5</v>
      </c>
      <c r="D30" s="1163"/>
      <c r="E30" s="1164">
        <v>8.6E-3</v>
      </c>
      <c r="F30" s="1165">
        <f t="shared" si="1"/>
        <v>0</v>
      </c>
    </row>
    <row r="31" spans="1:6">
      <c r="A31" s="1161" t="s">
        <v>31</v>
      </c>
      <c r="B31" s="3041"/>
      <c r="C31" s="1162" t="s">
        <v>6</v>
      </c>
      <c r="D31" s="1163"/>
      <c r="E31" s="1164">
        <v>9.7999999999999997E-3</v>
      </c>
      <c r="F31" s="1165">
        <f t="shared" si="1"/>
        <v>0</v>
      </c>
    </row>
    <row r="32" spans="1:6">
      <c r="A32" s="1161" t="s">
        <v>32</v>
      </c>
      <c r="B32" s="3041"/>
      <c r="C32" s="1162" t="s">
        <v>7</v>
      </c>
      <c r="D32" s="1163"/>
      <c r="E32" s="1164">
        <v>1.7999999999999999E-2</v>
      </c>
      <c r="F32" s="1165">
        <f t="shared" si="1"/>
        <v>0</v>
      </c>
    </row>
    <row r="33" spans="1:6">
      <c r="A33" s="1161" t="s">
        <v>33</v>
      </c>
      <c r="B33" s="3041"/>
      <c r="C33" s="1162" t="s">
        <v>8</v>
      </c>
      <c r="D33" s="1163"/>
      <c r="E33" s="1164">
        <v>2.63E-2</v>
      </c>
      <c r="F33" s="1165">
        <f t="shared" si="1"/>
        <v>0</v>
      </c>
    </row>
    <row r="34" spans="1:6">
      <c r="A34" s="1161" t="s">
        <v>34</v>
      </c>
      <c r="B34" s="3041"/>
      <c r="C34" s="1162" t="s">
        <v>9</v>
      </c>
      <c r="D34" s="1163"/>
      <c r="E34" s="1164">
        <v>3.4500000000000003E-2</v>
      </c>
      <c r="F34" s="1165">
        <f t="shared" si="1"/>
        <v>0</v>
      </c>
    </row>
    <row r="35" spans="1:6">
      <c r="A35" s="1161" t="s">
        <v>35</v>
      </c>
      <c r="B35" s="3041"/>
      <c r="C35" s="1162" t="s">
        <v>11</v>
      </c>
      <c r="D35" s="1163"/>
      <c r="E35" s="1164">
        <v>4.8000000000000001E-2</v>
      </c>
      <c r="F35" s="1165">
        <f t="shared" si="1"/>
        <v>0</v>
      </c>
    </row>
    <row r="36" spans="1:6">
      <c r="A36" s="1161" t="s">
        <v>36</v>
      </c>
      <c r="B36" s="3041"/>
      <c r="C36" s="1162" t="s">
        <v>13</v>
      </c>
      <c r="D36" s="1163"/>
      <c r="E36" s="1164">
        <v>6.1499999999999999E-2</v>
      </c>
      <c r="F36" s="1165">
        <f t="shared" si="1"/>
        <v>0</v>
      </c>
    </row>
    <row r="37" spans="1:6">
      <c r="A37" s="1161" t="s">
        <v>37</v>
      </c>
      <c r="B37" s="3041"/>
      <c r="C37" s="1162" t="s">
        <v>15</v>
      </c>
      <c r="D37" s="1163"/>
      <c r="E37" s="1164">
        <v>7.4999999999999997E-2</v>
      </c>
      <c r="F37" s="1165">
        <f t="shared" si="1"/>
        <v>0</v>
      </c>
    </row>
    <row r="38" spans="1:6">
      <c r="A38" s="1161" t="s">
        <v>38</v>
      </c>
      <c r="B38" s="3041"/>
      <c r="C38" s="1162" t="s">
        <v>17</v>
      </c>
      <c r="D38" s="1163"/>
      <c r="E38" s="1164">
        <v>0.1075</v>
      </c>
      <c r="F38" s="1165">
        <f t="shared" si="1"/>
        <v>0</v>
      </c>
    </row>
    <row r="39" spans="1:6">
      <c r="A39" s="1161" t="s">
        <v>39</v>
      </c>
      <c r="B39" s="3041"/>
      <c r="C39" s="1162" t="s">
        <v>19</v>
      </c>
      <c r="D39" s="1163"/>
      <c r="E39" s="1164">
        <v>0.14000000000000001</v>
      </c>
      <c r="F39" s="1165">
        <f t="shared" si="1"/>
        <v>0</v>
      </c>
    </row>
    <row r="40" spans="1:6">
      <c r="A40" s="1161" t="s">
        <v>40</v>
      </c>
      <c r="B40" s="3041"/>
      <c r="C40" s="1162" t="s">
        <v>21</v>
      </c>
      <c r="D40" s="1163"/>
      <c r="E40" s="1164">
        <v>0.17249999999999999</v>
      </c>
      <c r="F40" s="1165">
        <f t="shared" si="1"/>
        <v>0</v>
      </c>
    </row>
    <row r="41" spans="1:6">
      <c r="A41" s="1161" t="s">
        <v>41</v>
      </c>
      <c r="B41" s="3041"/>
      <c r="C41" s="1162" t="s">
        <v>564</v>
      </c>
      <c r="D41" s="1163"/>
      <c r="E41" s="1164">
        <v>0.2112</v>
      </c>
      <c r="F41" s="1165">
        <f t="shared" si="1"/>
        <v>0</v>
      </c>
    </row>
    <row r="42" spans="1:6">
      <c r="A42" s="1161" t="s">
        <v>42</v>
      </c>
      <c r="B42" s="3042"/>
      <c r="C42" s="1166" t="s">
        <v>565</v>
      </c>
      <c r="D42" s="1167"/>
      <c r="E42" s="1168">
        <v>0.2165</v>
      </c>
      <c r="F42" s="1169">
        <f t="shared" si="1"/>
        <v>0</v>
      </c>
    </row>
    <row r="43" spans="1:6">
      <c r="A43" s="1170" t="s">
        <v>43</v>
      </c>
      <c r="B43" s="3036" t="s">
        <v>6541</v>
      </c>
      <c r="C43" s="3036"/>
      <c r="D43" s="1121">
        <f>SUM(D25:D42)</f>
        <v>0</v>
      </c>
      <c r="E43" s="1117"/>
      <c r="F43" s="1134">
        <f>SUM(F25:F42)</f>
        <v>0</v>
      </c>
    </row>
    <row r="44" spans="1:6">
      <c r="A44" s="1170">
        <v>39</v>
      </c>
      <c r="B44" s="3039" t="s">
        <v>6542</v>
      </c>
      <c r="C44" s="3039"/>
      <c r="D44" s="1173"/>
      <c r="E44" s="1174"/>
      <c r="F44" s="1175"/>
    </row>
    <row r="45" spans="1:6">
      <c r="A45" s="1161">
        <v>40</v>
      </c>
      <c r="B45" s="3044" t="s">
        <v>8084</v>
      </c>
      <c r="C45" s="1157" t="s">
        <v>0</v>
      </c>
      <c r="D45" s="1158"/>
      <c r="E45" s="1172">
        <v>0</v>
      </c>
      <c r="F45" s="1160">
        <f t="shared" ref="F45:F62" si="2">ROUND(D45*E45,0)</f>
        <v>0</v>
      </c>
    </row>
    <row r="46" spans="1:6">
      <c r="A46" s="1161">
        <v>41</v>
      </c>
      <c r="B46" s="3041"/>
      <c r="C46" s="1162" t="s">
        <v>1</v>
      </c>
      <c r="D46" s="1163"/>
      <c r="E46" s="1164">
        <v>0</v>
      </c>
      <c r="F46" s="1165">
        <f t="shared" si="2"/>
        <v>0</v>
      </c>
    </row>
    <row r="47" spans="1:6">
      <c r="A47" s="1161">
        <v>42</v>
      </c>
      <c r="B47" s="3041"/>
      <c r="C47" s="1162" t="s">
        <v>2</v>
      </c>
      <c r="D47" s="1163"/>
      <c r="E47" s="1164">
        <v>3.0999999999999999E-3</v>
      </c>
      <c r="F47" s="1165">
        <f t="shared" si="2"/>
        <v>0</v>
      </c>
    </row>
    <row r="48" spans="1:6">
      <c r="A48" s="1161">
        <v>43</v>
      </c>
      <c r="B48" s="3041"/>
      <c r="C48" s="1162" t="s">
        <v>3</v>
      </c>
      <c r="D48" s="1163"/>
      <c r="E48" s="1164">
        <v>6.1999999999999998E-3</v>
      </c>
      <c r="F48" s="1165">
        <f t="shared" si="2"/>
        <v>0</v>
      </c>
    </row>
    <row r="49" spans="1:6">
      <c r="A49" s="1161">
        <v>44</v>
      </c>
      <c r="B49" s="3041"/>
      <c r="C49" s="1162" t="s">
        <v>4</v>
      </c>
      <c r="D49" s="1163"/>
      <c r="E49" s="1164">
        <v>7.4000000000000003E-3</v>
      </c>
      <c r="F49" s="1165">
        <f t="shared" si="2"/>
        <v>0</v>
      </c>
    </row>
    <row r="50" spans="1:6">
      <c r="A50" s="1161">
        <v>45</v>
      </c>
      <c r="B50" s="3041"/>
      <c r="C50" s="1162" t="s">
        <v>5</v>
      </c>
      <c r="D50" s="1163"/>
      <c r="E50" s="1164">
        <v>8.6E-3</v>
      </c>
      <c r="F50" s="1165">
        <f t="shared" si="2"/>
        <v>0</v>
      </c>
    </row>
    <row r="51" spans="1:6">
      <c r="A51" s="1161">
        <v>46</v>
      </c>
      <c r="B51" s="3041"/>
      <c r="C51" s="1162" t="s">
        <v>6</v>
      </c>
      <c r="D51" s="1163"/>
      <c r="E51" s="1164">
        <v>9.7999999999999997E-3</v>
      </c>
      <c r="F51" s="1165">
        <f t="shared" si="2"/>
        <v>0</v>
      </c>
    </row>
    <row r="52" spans="1:6">
      <c r="A52" s="1161">
        <v>47</v>
      </c>
      <c r="B52" s="3041"/>
      <c r="C52" s="1162" t="s">
        <v>7</v>
      </c>
      <c r="D52" s="1163"/>
      <c r="E52" s="1164">
        <v>1.7999999999999999E-2</v>
      </c>
      <c r="F52" s="1165">
        <f t="shared" si="2"/>
        <v>0</v>
      </c>
    </row>
    <row r="53" spans="1:6">
      <c r="A53" s="1161">
        <v>48</v>
      </c>
      <c r="B53" s="3041"/>
      <c r="C53" s="1162" t="s">
        <v>8</v>
      </c>
      <c r="D53" s="1163"/>
      <c r="E53" s="1164">
        <v>2.63E-2</v>
      </c>
      <c r="F53" s="1165">
        <f t="shared" si="2"/>
        <v>0</v>
      </c>
    </row>
    <row r="54" spans="1:6">
      <c r="A54" s="1161">
        <v>49</v>
      </c>
      <c r="B54" s="3041"/>
      <c r="C54" s="1162" t="s">
        <v>9</v>
      </c>
      <c r="D54" s="1163"/>
      <c r="E54" s="1164">
        <v>3.4500000000000003E-2</v>
      </c>
      <c r="F54" s="1165">
        <f t="shared" si="2"/>
        <v>0</v>
      </c>
    </row>
    <row r="55" spans="1:6">
      <c r="A55" s="1161">
        <v>50</v>
      </c>
      <c r="B55" s="3041"/>
      <c r="C55" s="1162" t="s">
        <v>11</v>
      </c>
      <c r="D55" s="1163"/>
      <c r="E55" s="1164">
        <v>4.8000000000000001E-2</v>
      </c>
      <c r="F55" s="1165">
        <f t="shared" si="2"/>
        <v>0</v>
      </c>
    </row>
    <row r="56" spans="1:6">
      <c r="A56" s="1161">
        <v>51</v>
      </c>
      <c r="B56" s="3041"/>
      <c r="C56" s="1162" t="s">
        <v>13</v>
      </c>
      <c r="D56" s="1163"/>
      <c r="E56" s="1164">
        <v>6.1499999999999999E-2</v>
      </c>
      <c r="F56" s="1165">
        <f t="shared" si="2"/>
        <v>0</v>
      </c>
    </row>
    <row r="57" spans="1:6">
      <c r="A57" s="1161">
        <v>52</v>
      </c>
      <c r="B57" s="3041"/>
      <c r="C57" s="1162" t="s">
        <v>15</v>
      </c>
      <c r="D57" s="1163"/>
      <c r="E57" s="1164">
        <v>7.4999999999999997E-2</v>
      </c>
      <c r="F57" s="1165">
        <f t="shared" si="2"/>
        <v>0</v>
      </c>
    </row>
    <row r="58" spans="1:6">
      <c r="A58" s="1161">
        <v>53</v>
      </c>
      <c r="B58" s="3041"/>
      <c r="C58" s="1162" t="s">
        <v>17</v>
      </c>
      <c r="D58" s="1163"/>
      <c r="E58" s="1164">
        <v>0.1075</v>
      </c>
      <c r="F58" s="1165">
        <f t="shared" si="2"/>
        <v>0</v>
      </c>
    </row>
    <row r="59" spans="1:6">
      <c r="A59" s="1161">
        <v>54</v>
      </c>
      <c r="B59" s="3041"/>
      <c r="C59" s="1162" t="s">
        <v>19</v>
      </c>
      <c r="D59" s="1163"/>
      <c r="E59" s="1164">
        <v>0.14000000000000001</v>
      </c>
      <c r="F59" s="1165">
        <f t="shared" si="2"/>
        <v>0</v>
      </c>
    </row>
    <row r="60" spans="1:6">
      <c r="A60" s="1161">
        <v>55</v>
      </c>
      <c r="B60" s="3041"/>
      <c r="C60" s="1162" t="s">
        <v>21</v>
      </c>
      <c r="D60" s="1163"/>
      <c r="E60" s="1164">
        <v>0.17249999999999999</v>
      </c>
      <c r="F60" s="1165">
        <f t="shared" si="2"/>
        <v>0</v>
      </c>
    </row>
    <row r="61" spans="1:6">
      <c r="A61" s="1161">
        <v>56</v>
      </c>
      <c r="B61" s="3041"/>
      <c r="C61" s="1162" t="s">
        <v>564</v>
      </c>
      <c r="D61" s="1163"/>
      <c r="E61" s="1164">
        <v>0.2112</v>
      </c>
      <c r="F61" s="1165">
        <f t="shared" si="2"/>
        <v>0</v>
      </c>
    </row>
    <row r="62" spans="1:6">
      <c r="A62" s="1161">
        <v>57</v>
      </c>
      <c r="B62" s="3042"/>
      <c r="C62" s="1166" t="s">
        <v>565</v>
      </c>
      <c r="D62" s="1167"/>
      <c r="E62" s="1168">
        <v>0.2165</v>
      </c>
      <c r="F62" s="1169">
        <f t="shared" si="2"/>
        <v>0</v>
      </c>
    </row>
    <row r="63" spans="1:6">
      <c r="A63" s="1170">
        <v>58</v>
      </c>
      <c r="B63" s="3036" t="s">
        <v>6543</v>
      </c>
      <c r="C63" s="3036"/>
      <c r="D63" s="1121">
        <f>SUM(D45:D62)</f>
        <v>0</v>
      </c>
      <c r="E63" s="1117"/>
      <c r="F63" s="1134">
        <f>SUM(F45:F62)</f>
        <v>0</v>
      </c>
    </row>
    <row r="64" spans="1:6">
      <c r="A64" s="1161">
        <v>59</v>
      </c>
      <c r="B64" s="3040" t="s">
        <v>6544</v>
      </c>
      <c r="C64" s="1157" t="s">
        <v>0</v>
      </c>
      <c r="D64" s="1158"/>
      <c r="E64" s="1172">
        <v>0</v>
      </c>
      <c r="F64" s="1160">
        <f t="shared" ref="F64:F81" si="3">ROUND(D64*E64,0)</f>
        <v>0</v>
      </c>
    </row>
    <row r="65" spans="1:6">
      <c r="A65" s="1161">
        <v>60</v>
      </c>
      <c r="B65" s="3041"/>
      <c r="C65" s="1162" t="s">
        <v>1</v>
      </c>
      <c r="D65" s="1163"/>
      <c r="E65" s="1164">
        <v>0</v>
      </c>
      <c r="F65" s="1165">
        <f t="shared" si="3"/>
        <v>0</v>
      </c>
    </row>
    <row r="66" spans="1:6">
      <c r="A66" s="1161">
        <v>61</v>
      </c>
      <c r="B66" s="3041"/>
      <c r="C66" s="1162" t="s">
        <v>2</v>
      </c>
      <c r="D66" s="1163"/>
      <c r="E66" s="1164">
        <v>3.0999999999999999E-3</v>
      </c>
      <c r="F66" s="1165">
        <f t="shared" si="3"/>
        <v>0</v>
      </c>
    </row>
    <row r="67" spans="1:6">
      <c r="A67" s="1161">
        <v>62</v>
      </c>
      <c r="B67" s="3041"/>
      <c r="C67" s="1162" t="s">
        <v>3</v>
      </c>
      <c r="D67" s="1163"/>
      <c r="E67" s="1164">
        <v>6.1999999999999998E-3</v>
      </c>
      <c r="F67" s="1165">
        <f t="shared" si="3"/>
        <v>0</v>
      </c>
    </row>
    <row r="68" spans="1:6">
      <c r="A68" s="1161">
        <v>63</v>
      </c>
      <c r="B68" s="3041"/>
      <c r="C68" s="1162" t="s">
        <v>4</v>
      </c>
      <c r="D68" s="1163"/>
      <c r="E68" s="1164">
        <v>7.4000000000000003E-3</v>
      </c>
      <c r="F68" s="1165">
        <f t="shared" si="3"/>
        <v>0</v>
      </c>
    </row>
    <row r="69" spans="1:6">
      <c r="A69" s="1161">
        <v>64</v>
      </c>
      <c r="B69" s="3041"/>
      <c r="C69" s="1162" t="s">
        <v>5</v>
      </c>
      <c r="D69" s="1163"/>
      <c r="E69" s="1164">
        <v>8.6E-3</v>
      </c>
      <c r="F69" s="1165">
        <f t="shared" si="3"/>
        <v>0</v>
      </c>
    </row>
    <row r="70" spans="1:6">
      <c r="A70" s="1161">
        <v>65</v>
      </c>
      <c r="B70" s="3041"/>
      <c r="C70" s="1162" t="s">
        <v>6</v>
      </c>
      <c r="D70" s="1163"/>
      <c r="E70" s="1164">
        <v>9.7999999999999997E-3</v>
      </c>
      <c r="F70" s="1165">
        <f t="shared" si="3"/>
        <v>0</v>
      </c>
    </row>
    <row r="71" spans="1:6">
      <c r="A71" s="1161">
        <v>66</v>
      </c>
      <c r="B71" s="3041"/>
      <c r="C71" s="1162" t="s">
        <v>7</v>
      </c>
      <c r="D71" s="1163"/>
      <c r="E71" s="1164">
        <v>1.7999999999999999E-2</v>
      </c>
      <c r="F71" s="1165">
        <f t="shared" si="3"/>
        <v>0</v>
      </c>
    </row>
    <row r="72" spans="1:6">
      <c r="A72" s="1161">
        <v>67</v>
      </c>
      <c r="B72" s="3041"/>
      <c r="C72" s="1162" t="s">
        <v>8</v>
      </c>
      <c r="D72" s="1163"/>
      <c r="E72" s="1164">
        <v>2.63E-2</v>
      </c>
      <c r="F72" s="1165">
        <f t="shared" si="3"/>
        <v>0</v>
      </c>
    </row>
    <row r="73" spans="1:6">
      <c r="A73" s="1161">
        <v>68</v>
      </c>
      <c r="B73" s="3041"/>
      <c r="C73" s="1162" t="s">
        <v>9</v>
      </c>
      <c r="D73" s="1163"/>
      <c r="E73" s="1164">
        <v>3.4500000000000003E-2</v>
      </c>
      <c r="F73" s="1165">
        <f t="shared" si="3"/>
        <v>0</v>
      </c>
    </row>
    <row r="74" spans="1:6">
      <c r="A74" s="1161">
        <v>69</v>
      </c>
      <c r="B74" s="3041"/>
      <c r="C74" s="1162" t="s">
        <v>11</v>
      </c>
      <c r="D74" s="1163"/>
      <c r="E74" s="1164">
        <v>4.8000000000000001E-2</v>
      </c>
      <c r="F74" s="1165">
        <f t="shared" si="3"/>
        <v>0</v>
      </c>
    </row>
    <row r="75" spans="1:6">
      <c r="A75" s="1161">
        <v>70</v>
      </c>
      <c r="B75" s="3041"/>
      <c r="C75" s="1162" t="s">
        <v>13</v>
      </c>
      <c r="D75" s="1163"/>
      <c r="E75" s="1164">
        <v>6.1499999999999999E-2</v>
      </c>
      <c r="F75" s="1165">
        <f t="shared" si="3"/>
        <v>0</v>
      </c>
    </row>
    <row r="76" spans="1:6">
      <c r="A76" s="1161">
        <v>71</v>
      </c>
      <c r="B76" s="3041"/>
      <c r="C76" s="1162" t="s">
        <v>15</v>
      </c>
      <c r="D76" s="1163"/>
      <c r="E76" s="1164">
        <v>7.4999999999999997E-2</v>
      </c>
      <c r="F76" s="1165">
        <f t="shared" si="3"/>
        <v>0</v>
      </c>
    </row>
    <row r="77" spans="1:6">
      <c r="A77" s="1161">
        <v>72</v>
      </c>
      <c r="B77" s="3041"/>
      <c r="C77" s="1162" t="s">
        <v>17</v>
      </c>
      <c r="D77" s="1163"/>
      <c r="E77" s="1164">
        <v>0.1075</v>
      </c>
      <c r="F77" s="1165">
        <f t="shared" si="3"/>
        <v>0</v>
      </c>
    </row>
    <row r="78" spans="1:6">
      <c r="A78" s="1161">
        <v>73</v>
      </c>
      <c r="B78" s="3041"/>
      <c r="C78" s="1162" t="s">
        <v>19</v>
      </c>
      <c r="D78" s="1163"/>
      <c r="E78" s="1164">
        <v>0.14000000000000001</v>
      </c>
      <c r="F78" s="1165">
        <f t="shared" si="3"/>
        <v>0</v>
      </c>
    </row>
    <row r="79" spans="1:6">
      <c r="A79" s="1161">
        <v>74</v>
      </c>
      <c r="B79" s="3041"/>
      <c r="C79" s="1162" t="s">
        <v>21</v>
      </c>
      <c r="D79" s="1163"/>
      <c r="E79" s="1164">
        <v>0.17249999999999999</v>
      </c>
      <c r="F79" s="1165">
        <f t="shared" si="3"/>
        <v>0</v>
      </c>
    </row>
    <row r="80" spans="1:6">
      <c r="A80" s="1161">
        <v>75</v>
      </c>
      <c r="B80" s="3041"/>
      <c r="C80" s="1162" t="s">
        <v>564</v>
      </c>
      <c r="D80" s="1163"/>
      <c r="E80" s="1164">
        <v>0.2112</v>
      </c>
      <c r="F80" s="1165">
        <f t="shared" si="3"/>
        <v>0</v>
      </c>
    </row>
    <row r="81" spans="1:6">
      <c r="A81" s="1161">
        <v>76</v>
      </c>
      <c r="B81" s="3042"/>
      <c r="C81" s="1166" t="s">
        <v>565</v>
      </c>
      <c r="D81" s="1167"/>
      <c r="E81" s="1168">
        <v>0.2165</v>
      </c>
      <c r="F81" s="1169">
        <f t="shared" si="3"/>
        <v>0</v>
      </c>
    </row>
    <row r="82" spans="1:6">
      <c r="A82" s="1170">
        <v>77</v>
      </c>
      <c r="B82" s="3043" t="s">
        <v>6545</v>
      </c>
      <c r="C82" s="3043"/>
      <c r="D82" s="1176">
        <f>SUM(D64:D81)</f>
        <v>0</v>
      </c>
      <c r="E82" s="1177"/>
      <c r="F82" s="1178">
        <f>SUM(F64:F81)</f>
        <v>0</v>
      </c>
    </row>
    <row r="83" spans="1:6">
      <c r="A83" s="1170">
        <v>78</v>
      </c>
      <c r="B83" s="3036" t="s">
        <v>6546</v>
      </c>
      <c r="C83" s="3036"/>
      <c r="D83" s="1121"/>
      <c r="E83" s="1117"/>
      <c r="F83" s="1134"/>
    </row>
    <row r="84" spans="1:6">
      <c r="A84" s="1170">
        <v>79</v>
      </c>
      <c r="B84" s="3039" t="s">
        <v>6547</v>
      </c>
      <c r="C84" s="3039"/>
      <c r="D84" s="1173"/>
      <c r="E84" s="1174"/>
      <c r="F84" s="1175"/>
    </row>
    <row r="85" spans="1:6">
      <c r="A85" s="1161">
        <v>80</v>
      </c>
      <c r="B85" s="3040" t="s">
        <v>6548</v>
      </c>
      <c r="C85" s="1157" t="s">
        <v>0</v>
      </c>
      <c r="D85" s="1158"/>
      <c r="E85" s="1172">
        <v>3.0999999999999999E-3</v>
      </c>
      <c r="F85" s="1160">
        <f t="shared" ref="F85:F100" si="4">ROUND(D85*E85,0)</f>
        <v>0</v>
      </c>
    </row>
    <row r="86" spans="1:6">
      <c r="A86" s="1161">
        <v>81</v>
      </c>
      <c r="B86" s="3041"/>
      <c r="C86" s="1162" t="s">
        <v>1</v>
      </c>
      <c r="D86" s="1163"/>
      <c r="E86" s="1164">
        <v>6.1999999999999998E-3</v>
      </c>
      <c r="F86" s="1165">
        <f t="shared" si="4"/>
        <v>0</v>
      </c>
    </row>
    <row r="87" spans="1:6">
      <c r="A87" s="1161">
        <v>82</v>
      </c>
      <c r="B87" s="3041"/>
      <c r="C87" s="1162" t="s">
        <v>2</v>
      </c>
      <c r="D87" s="1163"/>
      <c r="E87" s="1164">
        <v>7.4000000000000003E-3</v>
      </c>
      <c r="F87" s="1165">
        <f t="shared" si="4"/>
        <v>0</v>
      </c>
    </row>
    <row r="88" spans="1:6">
      <c r="A88" s="1161">
        <v>83</v>
      </c>
      <c r="B88" s="3041"/>
      <c r="C88" s="1162" t="s">
        <v>3</v>
      </c>
      <c r="D88" s="1163"/>
      <c r="E88" s="1164">
        <v>8.6E-3</v>
      </c>
      <c r="F88" s="1165">
        <f t="shared" si="4"/>
        <v>0</v>
      </c>
    </row>
    <row r="89" spans="1:6">
      <c r="A89" s="1161">
        <v>84</v>
      </c>
      <c r="B89" s="3041"/>
      <c r="C89" s="1162" t="s">
        <v>4</v>
      </c>
      <c r="D89" s="1163"/>
      <c r="E89" s="1164">
        <v>9.7999999999999997E-3</v>
      </c>
      <c r="F89" s="1165">
        <f t="shared" si="4"/>
        <v>0</v>
      </c>
    </row>
    <row r="90" spans="1:6">
      <c r="A90" s="1161">
        <v>85</v>
      </c>
      <c r="B90" s="3041"/>
      <c r="C90" s="1162" t="s">
        <v>5</v>
      </c>
      <c r="D90" s="1163"/>
      <c r="E90" s="1164">
        <v>1.7999999999999999E-2</v>
      </c>
      <c r="F90" s="1165">
        <f t="shared" si="4"/>
        <v>0</v>
      </c>
    </row>
    <row r="91" spans="1:6">
      <c r="A91" s="1161">
        <v>86</v>
      </c>
      <c r="B91" s="3041"/>
      <c r="C91" s="1162" t="s">
        <v>6</v>
      </c>
      <c r="D91" s="1163"/>
      <c r="E91" s="1164">
        <v>2.63E-2</v>
      </c>
      <c r="F91" s="1165">
        <f t="shared" si="4"/>
        <v>0</v>
      </c>
    </row>
    <row r="92" spans="1:6">
      <c r="A92" s="1161">
        <v>87</v>
      </c>
      <c r="B92" s="3041"/>
      <c r="C92" s="1162" t="s">
        <v>7</v>
      </c>
      <c r="D92" s="1163"/>
      <c r="E92" s="1164">
        <v>3.4500000000000003E-2</v>
      </c>
      <c r="F92" s="1165">
        <f t="shared" si="4"/>
        <v>0</v>
      </c>
    </row>
    <row r="93" spans="1:6">
      <c r="A93" s="1161">
        <v>88</v>
      </c>
      <c r="B93" s="3041"/>
      <c r="C93" s="1162" t="s">
        <v>8</v>
      </c>
      <c r="D93" s="1163"/>
      <c r="E93" s="1164">
        <v>4.8000000000000001E-2</v>
      </c>
      <c r="F93" s="1165">
        <f t="shared" si="4"/>
        <v>0</v>
      </c>
    </row>
    <row r="94" spans="1:6">
      <c r="A94" s="1161">
        <v>89</v>
      </c>
      <c r="B94" s="3041"/>
      <c r="C94" s="1162" t="s">
        <v>9</v>
      </c>
      <c r="D94" s="1163"/>
      <c r="E94" s="1164">
        <v>6.1499999999999999E-2</v>
      </c>
      <c r="F94" s="1165">
        <f t="shared" si="4"/>
        <v>0</v>
      </c>
    </row>
    <row r="95" spans="1:6">
      <c r="A95" s="1161">
        <v>90</v>
      </c>
      <c r="B95" s="3041"/>
      <c r="C95" s="1162" t="s">
        <v>11</v>
      </c>
      <c r="D95" s="1163"/>
      <c r="E95" s="1164">
        <v>7.4999999999999997E-2</v>
      </c>
      <c r="F95" s="1165">
        <f t="shared" si="4"/>
        <v>0</v>
      </c>
    </row>
    <row r="96" spans="1:6">
      <c r="A96" s="1161">
        <v>91</v>
      </c>
      <c r="B96" s="3041"/>
      <c r="C96" s="1162" t="s">
        <v>13</v>
      </c>
      <c r="D96" s="1163"/>
      <c r="E96" s="1164">
        <v>0.1075</v>
      </c>
      <c r="F96" s="1165">
        <f t="shared" si="4"/>
        <v>0</v>
      </c>
    </row>
    <row r="97" spans="1:6">
      <c r="A97" s="1161">
        <v>92</v>
      </c>
      <c r="B97" s="3041"/>
      <c r="C97" s="1162" t="s">
        <v>15</v>
      </c>
      <c r="D97" s="1163"/>
      <c r="E97" s="1164">
        <v>0.14000000000000001</v>
      </c>
      <c r="F97" s="1165">
        <f t="shared" si="4"/>
        <v>0</v>
      </c>
    </row>
    <row r="98" spans="1:6">
      <c r="A98" s="1161">
        <v>93</v>
      </c>
      <c r="B98" s="3041"/>
      <c r="C98" s="1162" t="s">
        <v>17</v>
      </c>
      <c r="D98" s="1163"/>
      <c r="E98" s="1164">
        <v>0.17249999999999999</v>
      </c>
      <c r="F98" s="1165">
        <f t="shared" si="4"/>
        <v>0</v>
      </c>
    </row>
    <row r="99" spans="1:6">
      <c r="A99" s="1161">
        <v>94</v>
      </c>
      <c r="B99" s="3041"/>
      <c r="C99" s="1162" t="s">
        <v>19</v>
      </c>
      <c r="D99" s="1163"/>
      <c r="E99" s="1164">
        <v>0.2112</v>
      </c>
      <c r="F99" s="1165">
        <f t="shared" si="4"/>
        <v>0</v>
      </c>
    </row>
    <row r="100" spans="1:6">
      <c r="A100" s="1161">
        <v>95</v>
      </c>
      <c r="B100" s="3042"/>
      <c r="C100" s="1166" t="s">
        <v>21</v>
      </c>
      <c r="D100" s="1167"/>
      <c r="E100" s="1168">
        <v>0.2165</v>
      </c>
      <c r="F100" s="1169">
        <f t="shared" si="4"/>
        <v>0</v>
      </c>
    </row>
    <row r="101" spans="1:6" ht="16.5" customHeight="1">
      <c r="A101" s="1170">
        <v>96</v>
      </c>
      <c r="B101" s="3036" t="s">
        <v>6549</v>
      </c>
      <c r="C101" s="3036"/>
      <c r="D101" s="1121">
        <f>SUM(D85:D100)</f>
        <v>0</v>
      </c>
      <c r="E101" s="1117"/>
      <c r="F101" s="1134">
        <f>SUM(F85:F100)</f>
        <v>0</v>
      </c>
    </row>
    <row r="102" spans="1:6" ht="15.75" customHeight="1">
      <c r="A102" s="1161">
        <v>97</v>
      </c>
      <c r="B102" s="3032" t="s">
        <v>8083</v>
      </c>
      <c r="C102" s="1157" t="s">
        <v>1462</v>
      </c>
      <c r="D102" s="1158"/>
      <c r="E102" s="1172">
        <v>0</v>
      </c>
      <c r="F102" s="1160">
        <f t="shared" ref="F102:F119" si="5">ROUND(D102*E102,0)</f>
        <v>0</v>
      </c>
    </row>
    <row r="103" spans="1:6">
      <c r="A103" s="1161">
        <v>98</v>
      </c>
      <c r="B103" s="3033"/>
      <c r="C103" s="1162" t="s">
        <v>1</v>
      </c>
      <c r="D103" s="1163"/>
      <c r="E103" s="1164">
        <v>0</v>
      </c>
      <c r="F103" s="1165">
        <f t="shared" si="5"/>
        <v>0</v>
      </c>
    </row>
    <row r="104" spans="1:6">
      <c r="A104" s="1161">
        <v>99</v>
      </c>
      <c r="B104" s="3033"/>
      <c r="C104" s="1162" t="s">
        <v>2</v>
      </c>
      <c r="D104" s="1163"/>
      <c r="E104" s="1164">
        <v>3.0999999999999999E-3</v>
      </c>
      <c r="F104" s="1165">
        <f t="shared" si="5"/>
        <v>0</v>
      </c>
    </row>
    <row r="105" spans="1:6">
      <c r="A105" s="1161">
        <v>100</v>
      </c>
      <c r="B105" s="3033"/>
      <c r="C105" s="1162" t="s">
        <v>3</v>
      </c>
      <c r="D105" s="1163"/>
      <c r="E105" s="1164">
        <v>6.1999999999999998E-3</v>
      </c>
      <c r="F105" s="1165">
        <f t="shared" si="5"/>
        <v>0</v>
      </c>
    </row>
    <row r="106" spans="1:6">
      <c r="A106" s="1161">
        <v>101</v>
      </c>
      <c r="B106" s="3033"/>
      <c r="C106" s="1162" t="s">
        <v>4</v>
      </c>
      <c r="D106" s="1163"/>
      <c r="E106" s="1164">
        <v>7.4000000000000003E-3</v>
      </c>
      <c r="F106" s="1165">
        <f t="shared" si="5"/>
        <v>0</v>
      </c>
    </row>
    <row r="107" spans="1:6">
      <c r="A107" s="1161">
        <v>102</v>
      </c>
      <c r="B107" s="3033"/>
      <c r="C107" s="1162" t="s">
        <v>5</v>
      </c>
      <c r="D107" s="1163"/>
      <c r="E107" s="1164">
        <v>8.6E-3</v>
      </c>
      <c r="F107" s="1165">
        <f t="shared" si="5"/>
        <v>0</v>
      </c>
    </row>
    <row r="108" spans="1:6">
      <c r="A108" s="1161">
        <v>103</v>
      </c>
      <c r="B108" s="3033"/>
      <c r="C108" s="1162" t="s">
        <v>6</v>
      </c>
      <c r="D108" s="1163"/>
      <c r="E108" s="1164">
        <v>9.7999999999999997E-3</v>
      </c>
      <c r="F108" s="1165">
        <f t="shared" si="5"/>
        <v>0</v>
      </c>
    </row>
    <row r="109" spans="1:6">
      <c r="A109" s="1161">
        <v>104</v>
      </c>
      <c r="B109" s="3033"/>
      <c r="C109" s="1162" t="s">
        <v>7</v>
      </c>
      <c r="D109" s="1163"/>
      <c r="E109" s="1164">
        <v>1.7999999999999999E-2</v>
      </c>
      <c r="F109" s="1165">
        <f t="shared" si="5"/>
        <v>0</v>
      </c>
    </row>
    <row r="110" spans="1:6">
      <c r="A110" s="1161">
        <v>105</v>
      </c>
      <c r="B110" s="3033"/>
      <c r="C110" s="1162" t="s">
        <v>8</v>
      </c>
      <c r="D110" s="1163"/>
      <c r="E110" s="1164">
        <v>2.63E-2</v>
      </c>
      <c r="F110" s="1165">
        <f t="shared" si="5"/>
        <v>0</v>
      </c>
    </row>
    <row r="111" spans="1:6">
      <c r="A111" s="1161">
        <v>106</v>
      </c>
      <c r="B111" s="3033"/>
      <c r="C111" s="1162" t="s">
        <v>9</v>
      </c>
      <c r="D111" s="1163"/>
      <c r="E111" s="1164">
        <v>3.4500000000000003E-2</v>
      </c>
      <c r="F111" s="1165">
        <f t="shared" si="5"/>
        <v>0</v>
      </c>
    </row>
    <row r="112" spans="1:6">
      <c r="A112" s="1161">
        <v>107</v>
      </c>
      <c r="B112" s="3033"/>
      <c r="C112" s="1162" t="s">
        <v>11</v>
      </c>
      <c r="D112" s="1163"/>
      <c r="E112" s="1164">
        <v>4.8000000000000001E-2</v>
      </c>
      <c r="F112" s="1165">
        <f t="shared" si="5"/>
        <v>0</v>
      </c>
    </row>
    <row r="113" spans="1:7">
      <c r="A113" s="1161">
        <v>108</v>
      </c>
      <c r="B113" s="3033"/>
      <c r="C113" s="1162" t="s">
        <v>13</v>
      </c>
      <c r="D113" s="1163"/>
      <c r="E113" s="1164">
        <v>6.1499999999999999E-2</v>
      </c>
      <c r="F113" s="1165">
        <f t="shared" si="5"/>
        <v>0</v>
      </c>
    </row>
    <row r="114" spans="1:7">
      <c r="A114" s="1161">
        <v>109</v>
      </c>
      <c r="B114" s="3033"/>
      <c r="C114" s="1162" t="s">
        <v>15</v>
      </c>
      <c r="D114" s="1163"/>
      <c r="E114" s="1164">
        <v>7.4999999999999997E-2</v>
      </c>
      <c r="F114" s="1165">
        <f t="shared" si="5"/>
        <v>0</v>
      </c>
    </row>
    <row r="115" spans="1:7">
      <c r="A115" s="1161">
        <v>110</v>
      </c>
      <c r="B115" s="3033"/>
      <c r="C115" s="1162" t="s">
        <v>17</v>
      </c>
      <c r="D115" s="1163"/>
      <c r="E115" s="1164">
        <v>0.1075</v>
      </c>
      <c r="F115" s="1165">
        <f t="shared" si="5"/>
        <v>0</v>
      </c>
    </row>
    <row r="116" spans="1:7">
      <c r="A116" s="1161">
        <v>111</v>
      </c>
      <c r="B116" s="3033"/>
      <c r="C116" s="1162" t="s">
        <v>19</v>
      </c>
      <c r="D116" s="1163"/>
      <c r="E116" s="1164">
        <v>0.14000000000000001</v>
      </c>
      <c r="F116" s="1165">
        <f t="shared" si="5"/>
        <v>0</v>
      </c>
    </row>
    <row r="117" spans="1:7">
      <c r="A117" s="1161">
        <v>112</v>
      </c>
      <c r="B117" s="3033"/>
      <c r="C117" s="1162" t="s">
        <v>21</v>
      </c>
      <c r="D117" s="1163"/>
      <c r="E117" s="1164">
        <v>0.17249999999999999</v>
      </c>
      <c r="F117" s="1165">
        <f t="shared" si="5"/>
        <v>0</v>
      </c>
    </row>
    <row r="118" spans="1:7">
      <c r="A118" s="1179">
        <v>113</v>
      </c>
      <c r="B118" s="3033"/>
      <c r="C118" s="1162" t="s">
        <v>1463</v>
      </c>
      <c r="D118" s="1163"/>
      <c r="E118" s="1164">
        <v>0.2112</v>
      </c>
      <c r="F118" s="1165">
        <f t="shared" si="5"/>
        <v>0</v>
      </c>
    </row>
    <row r="119" spans="1:7">
      <c r="A119" s="1179">
        <v>114</v>
      </c>
      <c r="B119" s="3034"/>
      <c r="C119" s="1166" t="s">
        <v>1464</v>
      </c>
      <c r="D119" s="1167"/>
      <c r="E119" s="1168">
        <v>0.2165</v>
      </c>
      <c r="F119" s="1169">
        <f t="shared" si="5"/>
        <v>0</v>
      </c>
    </row>
    <row r="120" spans="1:7" ht="16.5" thickBot="1">
      <c r="A120" s="1180">
        <v>115</v>
      </c>
      <c r="B120" s="3035" t="s">
        <v>6550</v>
      </c>
      <c r="C120" s="3035"/>
      <c r="D120" s="1141">
        <f>SUM(D102:D119)</f>
        <v>0</v>
      </c>
      <c r="E120" s="1181"/>
      <c r="F120" s="1182">
        <f>SUM(F102:F119)</f>
        <v>0</v>
      </c>
    </row>
    <row r="121" spans="1:7" s="1183" customFormat="1" ht="16.5"/>
    <row r="122" spans="1:7" s="1183" customFormat="1" ht="16.5">
      <c r="A122" s="132" t="s">
        <v>6551</v>
      </c>
      <c r="B122" s="1184" t="s">
        <v>6552</v>
      </c>
    </row>
    <row r="123" spans="1:7" s="1183" customFormat="1" ht="16.5">
      <c r="A123" s="132"/>
      <c r="B123" s="1185" t="s">
        <v>6553</v>
      </c>
      <c r="G123" s="1186"/>
    </row>
    <row r="124" spans="1:7" s="1183" customFormat="1" ht="16.5">
      <c r="A124" s="132" t="s">
        <v>6517</v>
      </c>
      <c r="B124" s="1185" t="s">
        <v>6554</v>
      </c>
      <c r="F124" s="1187" t="str">
        <f>IF(+D24+D43+D44+'表30-3'!D11-'表05-1'!G47=0,"","註2檢核錯誤")</f>
        <v/>
      </c>
      <c r="G124" s="1186"/>
    </row>
    <row r="125" spans="1:7" s="1183" customFormat="1" ht="16.5">
      <c r="A125" s="132" t="s">
        <v>6519</v>
      </c>
      <c r="B125" s="1185" t="s">
        <v>6555</v>
      </c>
      <c r="F125" s="1187" t="str">
        <f>IF(+D82+D83+D84-('表05-1'!G20+'表05-1'!G21)=0,"","註3檢核錯誤")</f>
        <v/>
      </c>
      <c r="G125" s="1186"/>
    </row>
    <row r="126" spans="1:7" s="1183" customFormat="1" ht="16.5">
      <c r="A126" s="132" t="s">
        <v>6530</v>
      </c>
      <c r="B126" s="1185" t="s">
        <v>6556</v>
      </c>
      <c r="F126" s="1187" t="str">
        <f>IF(+D63-'表05-1'!G15=0,"","註4檢核錯誤")</f>
        <v/>
      </c>
      <c r="G126" s="1186"/>
    </row>
    <row r="127" spans="1:7" s="1183" customFormat="1" ht="16.5">
      <c r="A127" s="132" t="s">
        <v>6531</v>
      </c>
      <c r="B127" s="1151" t="s">
        <v>6557</v>
      </c>
      <c r="F127" s="1187" t="str">
        <f>IF(+D101+'表10-2'!L36-'表05-1'!G45-('表10-4'!G14+'表10-4'!G30)=0,"","註5檢核錯誤")</f>
        <v/>
      </c>
      <c r="G127" s="1186"/>
    </row>
    <row r="128" spans="1:7" s="1183" customFormat="1" ht="16.5">
      <c r="A128" s="132" t="s">
        <v>6532</v>
      </c>
      <c r="B128" s="1185" t="s">
        <v>6533</v>
      </c>
      <c r="G128" s="1186"/>
    </row>
    <row r="129" spans="1:7" s="1183" customFormat="1" ht="16.5">
      <c r="A129" s="2573" t="s">
        <v>8043</v>
      </c>
      <c r="B129" s="2574" t="s">
        <v>8044</v>
      </c>
      <c r="G129" s="1186"/>
    </row>
    <row r="130" spans="1:7" s="1183" customFormat="1" ht="16.5">
      <c r="A130" s="2575" t="s">
        <v>8080</v>
      </c>
      <c r="B130" s="2574" t="s">
        <v>8082</v>
      </c>
      <c r="G130" s="117"/>
    </row>
    <row r="131" spans="1:7" s="1183" customFormat="1" ht="16.5">
      <c r="A131" s="2575" t="s">
        <v>8081</v>
      </c>
      <c r="B131" s="2574" t="s">
        <v>8045</v>
      </c>
      <c r="F131" s="1187" t="str">
        <f>IF(D120-'表30-8-7'!F35=0,"","註9檢核錯誤")</f>
        <v/>
      </c>
      <c r="G131" s="1186"/>
    </row>
  </sheetData>
  <mergeCells count="20">
    <mergeCell ref="A3:A5"/>
    <mergeCell ref="B24:C24"/>
    <mergeCell ref="B45:B62"/>
    <mergeCell ref="B3:B4"/>
    <mergeCell ref="B25:B42"/>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s>
  <phoneticPr fontId="30" type="noConversion"/>
  <printOptions horizontalCentered="1"/>
  <pageMargins left="0.39370078740157483" right="0.19685039370078741" top="0.39370078740157483" bottom="0.39370078740157483" header="0" footer="0.19685039370078741"/>
  <pageSetup paperSize="9" scale="41" orientation="portrait"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tabColor rgb="FFFFC000"/>
    <pageSetUpPr fitToPage="1"/>
  </sheetPr>
  <dimension ref="A1:J127"/>
  <sheetViews>
    <sheetView topLeftCell="A118" zoomScaleNormal="100" workbookViewId="0">
      <selection activeCell="H127" sqref="H127"/>
    </sheetView>
  </sheetViews>
  <sheetFormatPr defaultColWidth="15.625" defaultRowHeight="15.75"/>
  <cols>
    <col min="1" max="1" width="4.75" style="34" customWidth="1"/>
    <col min="2" max="2" width="25.125" style="34" customWidth="1"/>
    <col min="3" max="3" width="18.75" style="34" customWidth="1"/>
    <col min="4" max="5" width="20.625" style="34" customWidth="1"/>
    <col min="6" max="6" width="15.125" style="34" customWidth="1"/>
    <col min="7" max="8" width="20.625" style="34" customWidth="1"/>
    <col min="9" max="16384" width="15.625" style="34"/>
  </cols>
  <sheetData>
    <row r="1" spans="1:8" ht="16.5">
      <c r="A1" s="1129" t="s">
        <v>2631</v>
      </c>
    </row>
    <row r="2" spans="1:8" ht="17.25" thickBot="1">
      <c r="A2" s="1089" t="s">
        <v>6521</v>
      </c>
      <c r="B2" s="1090"/>
      <c r="C2" s="1090"/>
      <c r="D2" s="54"/>
      <c r="E2" s="54"/>
      <c r="F2" s="1091"/>
      <c r="G2" s="1090"/>
      <c r="H2" s="55" t="s">
        <v>3591</v>
      </c>
    </row>
    <row r="3" spans="1:8" ht="16.5" customHeight="1">
      <c r="A3" s="3064" t="s">
        <v>5836</v>
      </c>
      <c r="B3" s="3067" t="s">
        <v>5837</v>
      </c>
      <c r="C3" s="1092" t="s">
        <v>6522</v>
      </c>
      <c r="D3" s="3049" t="s">
        <v>1461</v>
      </c>
      <c r="E3" s="3049"/>
      <c r="F3" s="3061" t="s">
        <v>2654</v>
      </c>
      <c r="G3" s="3049" t="s">
        <v>402</v>
      </c>
      <c r="H3" s="3063"/>
    </row>
    <row r="4" spans="1:8" ht="16.5">
      <c r="A4" s="3065"/>
      <c r="B4" s="3068"/>
      <c r="C4" s="1093" t="s">
        <v>1460</v>
      </c>
      <c r="D4" s="1130" t="s">
        <v>2655</v>
      </c>
      <c r="E4" s="1130" t="s">
        <v>2656</v>
      </c>
      <c r="F4" s="3062"/>
      <c r="G4" s="1130" t="s">
        <v>2655</v>
      </c>
      <c r="H4" s="1131" t="s">
        <v>2657</v>
      </c>
    </row>
    <row r="5" spans="1:8" ht="15.75" customHeight="1" thickBot="1">
      <c r="A5" s="3066"/>
      <c r="B5" s="1096" t="s">
        <v>179</v>
      </c>
      <c r="C5" s="1096" t="s">
        <v>180</v>
      </c>
      <c r="D5" s="1096" t="s">
        <v>181</v>
      </c>
      <c r="E5" s="1096" t="s">
        <v>182</v>
      </c>
      <c r="F5" s="1096" t="s">
        <v>397</v>
      </c>
      <c r="G5" s="1096" t="s">
        <v>398</v>
      </c>
      <c r="H5" s="1097" t="s">
        <v>127</v>
      </c>
    </row>
    <row r="6" spans="1:8" ht="15.6" customHeight="1">
      <c r="A6" s="1098">
        <v>1</v>
      </c>
      <c r="B6" s="3050" t="s">
        <v>8111</v>
      </c>
      <c r="C6" s="1099" t="s">
        <v>44</v>
      </c>
      <c r="D6" s="1100"/>
      <c r="E6" s="1100"/>
      <c r="F6" s="1101">
        <v>0</v>
      </c>
      <c r="G6" s="1102">
        <f>D6*F6</f>
        <v>0</v>
      </c>
      <c r="H6" s="1103">
        <f>E6*F6</f>
        <v>0</v>
      </c>
    </row>
    <row r="7" spans="1:8">
      <c r="A7" s="1104">
        <f t="shared" ref="A7:A38" si="0">A6+1</f>
        <v>2</v>
      </c>
      <c r="B7" s="3051"/>
      <c r="C7" s="1105" t="s">
        <v>45</v>
      </c>
      <c r="D7" s="1106"/>
      <c r="E7" s="1106"/>
      <c r="F7" s="1107">
        <v>0</v>
      </c>
      <c r="G7" s="447">
        <f t="shared" ref="G7:G26" si="1">D7*F7</f>
        <v>0</v>
      </c>
      <c r="H7" s="1108">
        <f t="shared" ref="H7:H26" si="2">E7*F7</f>
        <v>0</v>
      </c>
    </row>
    <row r="8" spans="1:8">
      <c r="A8" s="1104">
        <f t="shared" si="0"/>
        <v>3</v>
      </c>
      <c r="B8" s="3051"/>
      <c r="C8" s="1105" t="s">
        <v>46</v>
      </c>
      <c r="D8" s="1106"/>
      <c r="E8" s="1106"/>
      <c r="F8" s="1107">
        <v>0</v>
      </c>
      <c r="G8" s="447">
        <f t="shared" si="1"/>
        <v>0</v>
      </c>
      <c r="H8" s="1108">
        <f t="shared" si="2"/>
        <v>0</v>
      </c>
    </row>
    <row r="9" spans="1:8">
      <c r="A9" s="1104">
        <f t="shared" si="0"/>
        <v>4</v>
      </c>
      <c r="B9" s="3051"/>
      <c r="C9" s="1105" t="s">
        <v>47</v>
      </c>
      <c r="D9" s="1106"/>
      <c r="E9" s="1106"/>
      <c r="F9" s="1107">
        <v>0</v>
      </c>
      <c r="G9" s="447">
        <f t="shared" si="1"/>
        <v>0</v>
      </c>
      <c r="H9" s="1108">
        <f t="shared" si="2"/>
        <v>0</v>
      </c>
    </row>
    <row r="10" spans="1:8">
      <c r="A10" s="1104">
        <f t="shared" si="0"/>
        <v>5</v>
      </c>
      <c r="B10" s="3051"/>
      <c r="C10" s="1105" t="s">
        <v>48</v>
      </c>
      <c r="D10" s="1106"/>
      <c r="E10" s="1106"/>
      <c r="F10" s="1109">
        <v>3.0999999999999999E-3</v>
      </c>
      <c r="G10" s="447">
        <f t="shared" si="1"/>
        <v>0</v>
      </c>
      <c r="H10" s="1108">
        <f t="shared" si="2"/>
        <v>0</v>
      </c>
    </row>
    <row r="11" spans="1:8">
      <c r="A11" s="1104">
        <f t="shared" si="0"/>
        <v>6</v>
      </c>
      <c r="B11" s="3051"/>
      <c r="C11" s="1105" t="s">
        <v>49</v>
      </c>
      <c r="D11" s="1106"/>
      <c r="E11" s="1106"/>
      <c r="F11" s="1109">
        <v>6.1999999999999998E-3</v>
      </c>
      <c r="G11" s="447">
        <f t="shared" si="1"/>
        <v>0</v>
      </c>
      <c r="H11" s="1108">
        <f t="shared" si="2"/>
        <v>0</v>
      </c>
    </row>
    <row r="12" spans="1:8">
      <c r="A12" s="1104">
        <f t="shared" si="0"/>
        <v>7</v>
      </c>
      <c r="B12" s="3051"/>
      <c r="C12" s="1105" t="s">
        <v>50</v>
      </c>
      <c r="D12" s="1106"/>
      <c r="E12" s="1106"/>
      <c r="F12" s="1109">
        <v>7.3999999999999995E-3</v>
      </c>
      <c r="G12" s="447">
        <f t="shared" si="1"/>
        <v>0</v>
      </c>
      <c r="H12" s="1108">
        <f t="shared" si="2"/>
        <v>0</v>
      </c>
    </row>
    <row r="13" spans="1:8">
      <c r="A13" s="1104">
        <f t="shared" si="0"/>
        <v>8</v>
      </c>
      <c r="B13" s="3051"/>
      <c r="C13" s="1105" t="s">
        <v>51</v>
      </c>
      <c r="D13" s="1106"/>
      <c r="E13" s="1106"/>
      <c r="F13" s="1109">
        <v>8.6E-3</v>
      </c>
      <c r="G13" s="447">
        <f t="shared" si="1"/>
        <v>0</v>
      </c>
      <c r="H13" s="1108">
        <f t="shared" si="2"/>
        <v>0</v>
      </c>
    </row>
    <row r="14" spans="1:8">
      <c r="A14" s="1104">
        <f t="shared" si="0"/>
        <v>9</v>
      </c>
      <c r="B14" s="3051"/>
      <c r="C14" s="1105" t="s">
        <v>52</v>
      </c>
      <c r="D14" s="1106"/>
      <c r="E14" s="1106"/>
      <c r="F14" s="1109">
        <v>9.7999999999999997E-3</v>
      </c>
      <c r="G14" s="447">
        <f t="shared" si="1"/>
        <v>0</v>
      </c>
      <c r="H14" s="1108">
        <f t="shared" si="2"/>
        <v>0</v>
      </c>
    </row>
    <row r="15" spans="1:8">
      <c r="A15" s="1104">
        <f t="shared" si="0"/>
        <v>10</v>
      </c>
      <c r="B15" s="3051"/>
      <c r="C15" s="1105" t="s">
        <v>53</v>
      </c>
      <c r="D15" s="1106"/>
      <c r="E15" s="1106"/>
      <c r="F15" s="1109">
        <v>1.8033333333333332E-2</v>
      </c>
      <c r="G15" s="447">
        <f t="shared" si="1"/>
        <v>0</v>
      </c>
      <c r="H15" s="1108">
        <f t="shared" si="2"/>
        <v>0</v>
      </c>
    </row>
    <row r="16" spans="1:8">
      <c r="A16" s="1104">
        <f t="shared" si="0"/>
        <v>11</v>
      </c>
      <c r="B16" s="3051"/>
      <c r="C16" s="1105" t="s">
        <v>54</v>
      </c>
      <c r="D16" s="1106"/>
      <c r="E16" s="1106"/>
      <c r="F16" s="1109">
        <v>2.6266666666666667E-2</v>
      </c>
      <c r="G16" s="447">
        <f t="shared" si="1"/>
        <v>0</v>
      </c>
      <c r="H16" s="1108">
        <f t="shared" si="2"/>
        <v>0</v>
      </c>
    </row>
    <row r="17" spans="1:8">
      <c r="A17" s="1104">
        <f t="shared" si="0"/>
        <v>12</v>
      </c>
      <c r="B17" s="3051"/>
      <c r="C17" s="1105" t="s">
        <v>55</v>
      </c>
      <c r="D17" s="1106"/>
      <c r="E17" s="1106"/>
      <c r="F17" s="1109">
        <v>3.4500000000000003E-2</v>
      </c>
      <c r="G17" s="447">
        <f t="shared" si="1"/>
        <v>0</v>
      </c>
      <c r="H17" s="1108">
        <f t="shared" si="2"/>
        <v>0</v>
      </c>
    </row>
    <row r="18" spans="1:8">
      <c r="A18" s="1104">
        <f t="shared" si="0"/>
        <v>13</v>
      </c>
      <c r="B18" s="3051"/>
      <c r="C18" s="1105" t="s">
        <v>1458</v>
      </c>
      <c r="D18" s="1106"/>
      <c r="E18" s="1106"/>
      <c r="F18" s="1109">
        <v>4.8000000000000001E-2</v>
      </c>
      <c r="G18" s="447">
        <f t="shared" si="1"/>
        <v>0</v>
      </c>
      <c r="H18" s="1108">
        <f t="shared" si="2"/>
        <v>0</v>
      </c>
    </row>
    <row r="19" spans="1:8">
      <c r="A19" s="1104">
        <f t="shared" si="0"/>
        <v>14</v>
      </c>
      <c r="B19" s="3051"/>
      <c r="C19" s="1105" t="s">
        <v>56</v>
      </c>
      <c r="D19" s="1106"/>
      <c r="E19" s="1106"/>
      <c r="F19" s="1109">
        <v>6.1499999999999999E-2</v>
      </c>
      <c r="G19" s="447">
        <f t="shared" si="1"/>
        <v>0</v>
      </c>
      <c r="H19" s="1108">
        <f t="shared" si="2"/>
        <v>0</v>
      </c>
    </row>
    <row r="20" spans="1:8">
      <c r="A20" s="1104">
        <f t="shared" si="0"/>
        <v>15</v>
      </c>
      <c r="B20" s="3051"/>
      <c r="C20" s="1105" t="s">
        <v>57</v>
      </c>
      <c r="D20" s="1106"/>
      <c r="E20" s="1106"/>
      <c r="F20" s="1109">
        <v>7.4999999999999997E-2</v>
      </c>
      <c r="G20" s="447">
        <f t="shared" si="1"/>
        <v>0</v>
      </c>
      <c r="H20" s="1108">
        <f t="shared" si="2"/>
        <v>0</v>
      </c>
    </row>
    <row r="21" spans="1:8">
      <c r="A21" s="1104">
        <f t="shared" si="0"/>
        <v>16</v>
      </c>
      <c r="B21" s="3051"/>
      <c r="C21" s="1105" t="s">
        <v>58</v>
      </c>
      <c r="D21" s="1106"/>
      <c r="E21" s="1106"/>
      <c r="F21" s="1109">
        <v>0.1075</v>
      </c>
      <c r="G21" s="447">
        <f t="shared" si="1"/>
        <v>0</v>
      </c>
      <c r="H21" s="1108">
        <f t="shared" si="2"/>
        <v>0</v>
      </c>
    </row>
    <row r="22" spans="1:8">
      <c r="A22" s="1104">
        <f t="shared" si="0"/>
        <v>17</v>
      </c>
      <c r="B22" s="3051"/>
      <c r="C22" s="1105" t="s">
        <v>59</v>
      </c>
      <c r="D22" s="1106"/>
      <c r="E22" s="1106"/>
      <c r="F22" s="1109">
        <v>0.14000000000000001</v>
      </c>
      <c r="G22" s="447">
        <f t="shared" si="1"/>
        <v>0</v>
      </c>
      <c r="H22" s="1108">
        <f t="shared" si="2"/>
        <v>0</v>
      </c>
    </row>
    <row r="23" spans="1:8">
      <c r="A23" s="1104">
        <f t="shared" si="0"/>
        <v>18</v>
      </c>
      <c r="B23" s="3051"/>
      <c r="C23" s="1105" t="s">
        <v>60</v>
      </c>
      <c r="D23" s="1106"/>
      <c r="E23" s="1106"/>
      <c r="F23" s="1109">
        <v>0.17249999999999999</v>
      </c>
      <c r="G23" s="447">
        <f t="shared" si="1"/>
        <v>0</v>
      </c>
      <c r="H23" s="1108">
        <f t="shared" si="2"/>
        <v>0</v>
      </c>
    </row>
    <row r="24" spans="1:8">
      <c r="A24" s="1104">
        <f t="shared" si="0"/>
        <v>19</v>
      </c>
      <c r="B24" s="3051"/>
      <c r="C24" s="1105" t="s">
        <v>61</v>
      </c>
      <c r="D24" s="1106"/>
      <c r="E24" s="1106"/>
      <c r="F24" s="1109">
        <v>0.2112</v>
      </c>
      <c r="G24" s="447">
        <f t="shared" si="1"/>
        <v>0</v>
      </c>
      <c r="H24" s="1108">
        <f t="shared" si="2"/>
        <v>0</v>
      </c>
    </row>
    <row r="25" spans="1:8">
      <c r="A25" s="1104">
        <f t="shared" si="0"/>
        <v>20</v>
      </c>
      <c r="B25" s="3051"/>
      <c r="C25" s="1105" t="s">
        <v>62</v>
      </c>
      <c r="D25" s="1106"/>
      <c r="E25" s="1106"/>
      <c r="F25" s="1109">
        <v>0.25</v>
      </c>
      <c r="G25" s="447">
        <f t="shared" si="1"/>
        <v>0</v>
      </c>
      <c r="H25" s="1108">
        <f t="shared" si="2"/>
        <v>0</v>
      </c>
    </row>
    <row r="26" spans="1:8">
      <c r="A26" s="1104">
        <f t="shared" si="0"/>
        <v>21</v>
      </c>
      <c r="B26" s="3052"/>
      <c r="C26" s="1110" t="s">
        <v>1459</v>
      </c>
      <c r="D26" s="1111"/>
      <c r="E26" s="1111"/>
      <c r="F26" s="1112">
        <v>0.28870000000000001</v>
      </c>
      <c r="G26" s="1113">
        <f t="shared" si="1"/>
        <v>0</v>
      </c>
      <c r="H26" s="1114">
        <f t="shared" si="2"/>
        <v>0</v>
      </c>
    </row>
    <row r="27" spans="1:8">
      <c r="A27" s="1115">
        <f t="shared" si="0"/>
        <v>22</v>
      </c>
      <c r="B27" s="3053" t="s">
        <v>6523</v>
      </c>
      <c r="C27" s="3053"/>
      <c r="D27" s="1116">
        <f>SUM(D6:D26)</f>
        <v>0</v>
      </c>
      <c r="E27" s="1116">
        <f>SUM(E6:E26)</f>
        <v>0</v>
      </c>
      <c r="F27" s="1117"/>
      <c r="G27" s="1116">
        <f>SUM(G6:G26)</f>
        <v>0</v>
      </c>
      <c r="H27" s="1118">
        <f>SUM(H6:H26)</f>
        <v>0</v>
      </c>
    </row>
    <row r="28" spans="1:8">
      <c r="A28" s="1119">
        <f t="shared" si="0"/>
        <v>23</v>
      </c>
      <c r="B28" s="3050" t="s">
        <v>6524</v>
      </c>
      <c r="C28" s="1099" t="s">
        <v>44</v>
      </c>
      <c r="D28" s="1100"/>
      <c r="E28" s="1100"/>
      <c r="F28" s="1101">
        <v>0</v>
      </c>
      <c r="G28" s="1102">
        <f>D28*F28</f>
        <v>0</v>
      </c>
      <c r="H28" s="1103">
        <f>E28*F28</f>
        <v>0</v>
      </c>
    </row>
    <row r="29" spans="1:8">
      <c r="A29" s="1119">
        <f t="shared" si="0"/>
        <v>24</v>
      </c>
      <c r="B29" s="3051"/>
      <c r="C29" s="1105" t="s">
        <v>45</v>
      </c>
      <c r="D29" s="1106"/>
      <c r="E29" s="1106"/>
      <c r="F29" s="1107">
        <v>0</v>
      </c>
      <c r="G29" s="447">
        <f t="shared" ref="G29:G48" si="3">D29*F29</f>
        <v>0</v>
      </c>
      <c r="H29" s="1108">
        <f t="shared" ref="H29:H48" si="4">E29*F29</f>
        <v>0</v>
      </c>
    </row>
    <row r="30" spans="1:8">
      <c r="A30" s="1119">
        <f t="shared" si="0"/>
        <v>25</v>
      </c>
      <c r="B30" s="3051"/>
      <c r="C30" s="1105" t="s">
        <v>46</v>
      </c>
      <c r="D30" s="1106"/>
      <c r="E30" s="1106"/>
      <c r="F30" s="1107">
        <v>0</v>
      </c>
      <c r="G30" s="447">
        <f t="shared" si="3"/>
        <v>0</v>
      </c>
      <c r="H30" s="1108">
        <f t="shared" si="4"/>
        <v>0</v>
      </c>
    </row>
    <row r="31" spans="1:8">
      <c r="A31" s="1119">
        <f t="shared" si="0"/>
        <v>26</v>
      </c>
      <c r="B31" s="3051"/>
      <c r="C31" s="1105" t="s">
        <v>47</v>
      </c>
      <c r="D31" s="1106"/>
      <c r="E31" s="1106"/>
      <c r="F31" s="1107">
        <v>0</v>
      </c>
      <c r="G31" s="447">
        <f t="shared" si="3"/>
        <v>0</v>
      </c>
      <c r="H31" s="1108">
        <f t="shared" si="4"/>
        <v>0</v>
      </c>
    </row>
    <row r="32" spans="1:8">
      <c r="A32" s="1119">
        <f t="shared" si="0"/>
        <v>27</v>
      </c>
      <c r="B32" s="3051"/>
      <c r="C32" s="1105" t="s">
        <v>48</v>
      </c>
      <c r="D32" s="1106"/>
      <c r="E32" s="1106"/>
      <c r="F32" s="1109">
        <v>3.0999999999999999E-3</v>
      </c>
      <c r="G32" s="447">
        <f t="shared" si="3"/>
        <v>0</v>
      </c>
      <c r="H32" s="1108">
        <f t="shared" si="4"/>
        <v>0</v>
      </c>
    </row>
    <row r="33" spans="1:8">
      <c r="A33" s="1119">
        <f t="shared" si="0"/>
        <v>28</v>
      </c>
      <c r="B33" s="3051"/>
      <c r="C33" s="1105" t="s">
        <v>49</v>
      </c>
      <c r="D33" s="1106"/>
      <c r="E33" s="1106"/>
      <c r="F33" s="1109">
        <v>6.1999999999999998E-3</v>
      </c>
      <c r="G33" s="447">
        <f t="shared" si="3"/>
        <v>0</v>
      </c>
      <c r="H33" s="1108">
        <f t="shared" si="4"/>
        <v>0</v>
      </c>
    </row>
    <row r="34" spans="1:8">
      <c r="A34" s="1119">
        <f t="shared" si="0"/>
        <v>29</v>
      </c>
      <c r="B34" s="3051"/>
      <c r="C34" s="1105" t="s">
        <v>50</v>
      </c>
      <c r="D34" s="1106"/>
      <c r="E34" s="1106"/>
      <c r="F34" s="1109">
        <v>7.3999999999999995E-3</v>
      </c>
      <c r="G34" s="447">
        <f t="shared" si="3"/>
        <v>0</v>
      </c>
      <c r="H34" s="1108">
        <f t="shared" si="4"/>
        <v>0</v>
      </c>
    </row>
    <row r="35" spans="1:8">
      <c r="A35" s="1119">
        <f t="shared" si="0"/>
        <v>30</v>
      </c>
      <c r="B35" s="3051"/>
      <c r="C35" s="1105" t="s">
        <v>51</v>
      </c>
      <c r="D35" s="1106"/>
      <c r="E35" s="1106"/>
      <c r="F35" s="1109">
        <v>8.6E-3</v>
      </c>
      <c r="G35" s="447">
        <f t="shared" si="3"/>
        <v>0</v>
      </c>
      <c r="H35" s="1108">
        <f t="shared" si="4"/>
        <v>0</v>
      </c>
    </row>
    <row r="36" spans="1:8">
      <c r="A36" s="1119">
        <f t="shared" si="0"/>
        <v>31</v>
      </c>
      <c r="B36" s="3051"/>
      <c r="C36" s="1105" t="s">
        <v>52</v>
      </c>
      <c r="D36" s="1106"/>
      <c r="E36" s="1106"/>
      <c r="F36" s="1109">
        <v>9.7999999999999997E-3</v>
      </c>
      <c r="G36" s="447">
        <f t="shared" si="3"/>
        <v>0</v>
      </c>
      <c r="H36" s="1108">
        <f t="shared" si="4"/>
        <v>0</v>
      </c>
    </row>
    <row r="37" spans="1:8">
      <c r="A37" s="1119">
        <f t="shared" si="0"/>
        <v>32</v>
      </c>
      <c r="B37" s="3051"/>
      <c r="C37" s="1105" t="s">
        <v>53</v>
      </c>
      <c r="D37" s="1106"/>
      <c r="E37" s="1106"/>
      <c r="F37" s="1109">
        <v>1.8033333333333332E-2</v>
      </c>
      <c r="G37" s="447">
        <f t="shared" si="3"/>
        <v>0</v>
      </c>
      <c r="H37" s="1108">
        <f t="shared" si="4"/>
        <v>0</v>
      </c>
    </row>
    <row r="38" spans="1:8">
      <c r="A38" s="1119">
        <f t="shared" si="0"/>
        <v>33</v>
      </c>
      <c r="B38" s="3051"/>
      <c r="C38" s="1105" t="s">
        <v>54</v>
      </c>
      <c r="D38" s="1106"/>
      <c r="E38" s="1106"/>
      <c r="F38" s="1109">
        <v>2.6266666666666667E-2</v>
      </c>
      <c r="G38" s="447">
        <f t="shared" si="3"/>
        <v>0</v>
      </c>
      <c r="H38" s="1108">
        <f t="shared" si="4"/>
        <v>0</v>
      </c>
    </row>
    <row r="39" spans="1:8">
      <c r="A39" s="1119">
        <f t="shared" ref="A39:A70" si="5">A38+1</f>
        <v>34</v>
      </c>
      <c r="B39" s="3051"/>
      <c r="C39" s="1105" t="s">
        <v>55</v>
      </c>
      <c r="D39" s="1106"/>
      <c r="E39" s="1106"/>
      <c r="F39" s="1109">
        <v>3.4500000000000003E-2</v>
      </c>
      <c r="G39" s="447">
        <f t="shared" si="3"/>
        <v>0</v>
      </c>
      <c r="H39" s="1108">
        <f t="shared" si="4"/>
        <v>0</v>
      </c>
    </row>
    <row r="40" spans="1:8">
      <c r="A40" s="1119">
        <f t="shared" si="5"/>
        <v>35</v>
      </c>
      <c r="B40" s="3051"/>
      <c r="C40" s="1105" t="s">
        <v>566</v>
      </c>
      <c r="D40" s="1106"/>
      <c r="E40" s="1106"/>
      <c r="F40" s="1109">
        <v>4.8000000000000001E-2</v>
      </c>
      <c r="G40" s="447">
        <f t="shared" si="3"/>
        <v>0</v>
      </c>
      <c r="H40" s="1108">
        <f t="shared" si="4"/>
        <v>0</v>
      </c>
    </row>
    <row r="41" spans="1:8">
      <c r="A41" s="1119">
        <f t="shared" si="5"/>
        <v>36</v>
      </c>
      <c r="B41" s="3051"/>
      <c r="C41" s="1105" t="s">
        <v>56</v>
      </c>
      <c r="D41" s="1106"/>
      <c r="E41" s="1106"/>
      <c r="F41" s="1109">
        <v>6.1499999999999999E-2</v>
      </c>
      <c r="G41" s="447">
        <f t="shared" si="3"/>
        <v>0</v>
      </c>
      <c r="H41" s="1108">
        <f t="shared" si="4"/>
        <v>0</v>
      </c>
    </row>
    <row r="42" spans="1:8">
      <c r="A42" s="1119">
        <f t="shared" si="5"/>
        <v>37</v>
      </c>
      <c r="B42" s="3051"/>
      <c r="C42" s="1105" t="s">
        <v>57</v>
      </c>
      <c r="D42" s="1106"/>
      <c r="E42" s="1106"/>
      <c r="F42" s="1109">
        <v>7.4999999999999997E-2</v>
      </c>
      <c r="G42" s="447">
        <f t="shared" si="3"/>
        <v>0</v>
      </c>
      <c r="H42" s="1108">
        <f t="shared" si="4"/>
        <v>0</v>
      </c>
    </row>
    <row r="43" spans="1:8">
      <c r="A43" s="1119">
        <f t="shared" si="5"/>
        <v>38</v>
      </c>
      <c r="B43" s="3051"/>
      <c r="C43" s="1105" t="s">
        <v>58</v>
      </c>
      <c r="D43" s="1106"/>
      <c r="E43" s="1106"/>
      <c r="F43" s="1109">
        <v>0.1075</v>
      </c>
      <c r="G43" s="447">
        <f t="shared" si="3"/>
        <v>0</v>
      </c>
      <c r="H43" s="1108">
        <f t="shared" si="4"/>
        <v>0</v>
      </c>
    </row>
    <row r="44" spans="1:8">
      <c r="A44" s="1119">
        <f t="shared" si="5"/>
        <v>39</v>
      </c>
      <c r="B44" s="3051"/>
      <c r="C44" s="1105" t="s">
        <v>59</v>
      </c>
      <c r="D44" s="1106"/>
      <c r="E44" s="1106"/>
      <c r="F44" s="1109">
        <v>0.14000000000000001</v>
      </c>
      <c r="G44" s="447">
        <f t="shared" si="3"/>
        <v>0</v>
      </c>
      <c r="H44" s="1108">
        <f t="shared" si="4"/>
        <v>0</v>
      </c>
    </row>
    <row r="45" spans="1:8">
      <c r="A45" s="1119">
        <f t="shared" si="5"/>
        <v>40</v>
      </c>
      <c r="B45" s="3051"/>
      <c r="C45" s="1105" t="s">
        <v>60</v>
      </c>
      <c r="D45" s="1106"/>
      <c r="E45" s="1106"/>
      <c r="F45" s="1109">
        <v>0.17249999999999999</v>
      </c>
      <c r="G45" s="447">
        <f t="shared" si="3"/>
        <v>0</v>
      </c>
      <c r="H45" s="1108">
        <f t="shared" si="4"/>
        <v>0</v>
      </c>
    </row>
    <row r="46" spans="1:8">
      <c r="A46" s="1119">
        <f t="shared" si="5"/>
        <v>41</v>
      </c>
      <c r="B46" s="3051"/>
      <c r="C46" s="1105" t="s">
        <v>61</v>
      </c>
      <c r="D46" s="1106"/>
      <c r="E46" s="1106"/>
      <c r="F46" s="1109">
        <v>0.2112</v>
      </c>
      <c r="G46" s="447">
        <f t="shared" si="3"/>
        <v>0</v>
      </c>
      <c r="H46" s="1108">
        <f t="shared" si="4"/>
        <v>0</v>
      </c>
    </row>
    <row r="47" spans="1:8">
      <c r="A47" s="1119">
        <f t="shared" si="5"/>
        <v>42</v>
      </c>
      <c r="B47" s="3051"/>
      <c r="C47" s="1105" t="s">
        <v>62</v>
      </c>
      <c r="D47" s="1106"/>
      <c r="E47" s="1106"/>
      <c r="F47" s="1109">
        <v>0.25</v>
      </c>
      <c r="G47" s="447">
        <f t="shared" si="3"/>
        <v>0</v>
      </c>
      <c r="H47" s="1108">
        <f t="shared" si="4"/>
        <v>0</v>
      </c>
    </row>
    <row r="48" spans="1:8">
      <c r="A48" s="1119">
        <f t="shared" si="5"/>
        <v>43</v>
      </c>
      <c r="B48" s="3052"/>
      <c r="C48" s="1110" t="s">
        <v>568</v>
      </c>
      <c r="D48" s="1111"/>
      <c r="E48" s="1111"/>
      <c r="F48" s="1112">
        <v>0.28870000000000001</v>
      </c>
      <c r="G48" s="1113">
        <f t="shared" si="3"/>
        <v>0</v>
      </c>
      <c r="H48" s="1114">
        <f t="shared" si="4"/>
        <v>0</v>
      </c>
    </row>
    <row r="49" spans="1:8">
      <c r="A49" s="1115">
        <f t="shared" si="5"/>
        <v>44</v>
      </c>
      <c r="B49" s="3059" t="s">
        <v>6525</v>
      </c>
      <c r="C49" s="3059"/>
      <c r="D49" s="1121">
        <f>SUM(D28:D48)</f>
        <v>0</v>
      </c>
      <c r="E49" s="1132">
        <f>SUM(E28:E48)</f>
        <v>0</v>
      </c>
      <c r="F49" s="1122"/>
      <c r="G49" s="1132">
        <f>SUM(G28:G48)</f>
        <v>0</v>
      </c>
      <c r="H49" s="1123">
        <f>SUM(H28:H48)</f>
        <v>0</v>
      </c>
    </row>
    <row r="50" spans="1:8">
      <c r="A50" s="1119">
        <f t="shared" si="5"/>
        <v>45</v>
      </c>
      <c r="B50" s="3054" t="s">
        <v>8110</v>
      </c>
      <c r="C50" s="1099" t="s">
        <v>44</v>
      </c>
      <c r="D50" s="1120"/>
      <c r="E50" s="1120"/>
      <c r="F50" s="1101">
        <v>0</v>
      </c>
      <c r="G50" s="1102">
        <f t="shared" ref="G50:G70" si="6">D50*F50</f>
        <v>0</v>
      </c>
      <c r="H50" s="1103">
        <f t="shared" ref="H50:H70" si="7">E50*F50</f>
        <v>0</v>
      </c>
    </row>
    <row r="51" spans="1:8">
      <c r="A51" s="1119">
        <f t="shared" si="5"/>
        <v>46</v>
      </c>
      <c r="B51" s="3055"/>
      <c r="C51" s="1105" t="s">
        <v>45</v>
      </c>
      <c r="D51" s="1106"/>
      <c r="E51" s="1106"/>
      <c r="F51" s="1107">
        <v>0</v>
      </c>
      <c r="G51" s="447">
        <f t="shared" si="6"/>
        <v>0</v>
      </c>
      <c r="H51" s="1108">
        <f t="shared" si="7"/>
        <v>0</v>
      </c>
    </row>
    <row r="52" spans="1:8">
      <c r="A52" s="1119">
        <f t="shared" si="5"/>
        <v>47</v>
      </c>
      <c r="B52" s="3055"/>
      <c r="C52" s="1105" t="s">
        <v>46</v>
      </c>
      <c r="D52" s="1106"/>
      <c r="E52" s="1106"/>
      <c r="F52" s="1107">
        <v>0</v>
      </c>
      <c r="G52" s="447">
        <f t="shared" si="6"/>
        <v>0</v>
      </c>
      <c r="H52" s="1108">
        <f t="shared" si="7"/>
        <v>0</v>
      </c>
    </row>
    <row r="53" spans="1:8">
      <c r="A53" s="1119">
        <f t="shared" si="5"/>
        <v>48</v>
      </c>
      <c r="B53" s="3055"/>
      <c r="C53" s="1105" t="s">
        <v>47</v>
      </c>
      <c r="D53" s="1106"/>
      <c r="E53" s="1106"/>
      <c r="F53" s="1107">
        <v>0</v>
      </c>
      <c r="G53" s="447">
        <f t="shared" si="6"/>
        <v>0</v>
      </c>
      <c r="H53" s="1108">
        <f t="shared" si="7"/>
        <v>0</v>
      </c>
    </row>
    <row r="54" spans="1:8">
      <c r="A54" s="1119">
        <f t="shared" si="5"/>
        <v>49</v>
      </c>
      <c r="B54" s="3055"/>
      <c r="C54" s="1105" t="s">
        <v>48</v>
      </c>
      <c r="D54" s="1106"/>
      <c r="E54" s="1106"/>
      <c r="F54" s="1109">
        <v>3.0999999999999999E-3</v>
      </c>
      <c r="G54" s="447">
        <f t="shared" si="6"/>
        <v>0</v>
      </c>
      <c r="H54" s="1108">
        <f t="shared" si="7"/>
        <v>0</v>
      </c>
    </row>
    <row r="55" spans="1:8">
      <c r="A55" s="1119">
        <f t="shared" si="5"/>
        <v>50</v>
      </c>
      <c r="B55" s="3055"/>
      <c r="C55" s="1105" t="s">
        <v>49</v>
      </c>
      <c r="D55" s="1106"/>
      <c r="E55" s="1106"/>
      <c r="F55" s="1109">
        <v>6.1999999999999998E-3</v>
      </c>
      <c r="G55" s="447">
        <f t="shared" si="6"/>
        <v>0</v>
      </c>
      <c r="H55" s="1108">
        <f t="shared" si="7"/>
        <v>0</v>
      </c>
    </row>
    <row r="56" spans="1:8">
      <c r="A56" s="1119">
        <f t="shared" si="5"/>
        <v>51</v>
      </c>
      <c r="B56" s="3055"/>
      <c r="C56" s="1105" t="s">
        <v>50</v>
      </c>
      <c r="D56" s="1106"/>
      <c r="E56" s="1106"/>
      <c r="F56" s="1109">
        <v>7.3999999999999995E-3</v>
      </c>
      <c r="G56" s="447">
        <f t="shared" si="6"/>
        <v>0</v>
      </c>
      <c r="H56" s="1108">
        <f t="shared" si="7"/>
        <v>0</v>
      </c>
    </row>
    <row r="57" spans="1:8">
      <c r="A57" s="1119">
        <f t="shared" si="5"/>
        <v>52</v>
      </c>
      <c r="B57" s="3055"/>
      <c r="C57" s="1105" t="s">
        <v>51</v>
      </c>
      <c r="D57" s="1106"/>
      <c r="E57" s="1106"/>
      <c r="F57" s="1109">
        <v>8.6E-3</v>
      </c>
      <c r="G57" s="447">
        <f t="shared" si="6"/>
        <v>0</v>
      </c>
      <c r="H57" s="1108">
        <f t="shared" si="7"/>
        <v>0</v>
      </c>
    </row>
    <row r="58" spans="1:8">
      <c r="A58" s="1119">
        <f t="shared" si="5"/>
        <v>53</v>
      </c>
      <c r="B58" s="3055"/>
      <c r="C58" s="1105" t="s">
        <v>52</v>
      </c>
      <c r="D58" s="1106"/>
      <c r="E58" s="1106"/>
      <c r="F58" s="1109">
        <v>9.7999999999999997E-3</v>
      </c>
      <c r="G58" s="447">
        <f t="shared" si="6"/>
        <v>0</v>
      </c>
      <c r="H58" s="1108">
        <f t="shared" si="7"/>
        <v>0</v>
      </c>
    </row>
    <row r="59" spans="1:8">
      <c r="A59" s="1119">
        <f t="shared" si="5"/>
        <v>54</v>
      </c>
      <c r="B59" s="3055"/>
      <c r="C59" s="1105" t="s">
        <v>53</v>
      </c>
      <c r="D59" s="1106"/>
      <c r="E59" s="1106"/>
      <c r="F59" s="1109">
        <v>1.8033333333333332E-2</v>
      </c>
      <c r="G59" s="447">
        <f t="shared" si="6"/>
        <v>0</v>
      </c>
      <c r="H59" s="1108">
        <f t="shared" si="7"/>
        <v>0</v>
      </c>
    </row>
    <row r="60" spans="1:8">
      <c r="A60" s="1119">
        <f t="shared" si="5"/>
        <v>55</v>
      </c>
      <c r="B60" s="3055"/>
      <c r="C60" s="1105" t="s">
        <v>54</v>
      </c>
      <c r="D60" s="1106"/>
      <c r="E60" s="1106"/>
      <c r="F60" s="1109">
        <v>2.6266666666666667E-2</v>
      </c>
      <c r="G60" s="447">
        <f t="shared" si="6"/>
        <v>0</v>
      </c>
      <c r="H60" s="1108">
        <f t="shared" si="7"/>
        <v>0</v>
      </c>
    </row>
    <row r="61" spans="1:8">
      <c r="A61" s="1119">
        <f t="shared" si="5"/>
        <v>56</v>
      </c>
      <c r="B61" s="3055"/>
      <c r="C61" s="1105" t="s">
        <v>55</v>
      </c>
      <c r="D61" s="1106"/>
      <c r="E61" s="1106"/>
      <c r="F61" s="1109">
        <v>3.4500000000000003E-2</v>
      </c>
      <c r="G61" s="447">
        <f t="shared" si="6"/>
        <v>0</v>
      </c>
      <c r="H61" s="1108">
        <f t="shared" si="7"/>
        <v>0</v>
      </c>
    </row>
    <row r="62" spans="1:8">
      <c r="A62" s="1119">
        <f t="shared" si="5"/>
        <v>57</v>
      </c>
      <c r="B62" s="3055"/>
      <c r="C62" s="1105" t="s">
        <v>566</v>
      </c>
      <c r="D62" s="1106"/>
      <c r="E62" s="1106"/>
      <c r="F62" s="1109">
        <v>4.8000000000000001E-2</v>
      </c>
      <c r="G62" s="447">
        <f t="shared" si="6"/>
        <v>0</v>
      </c>
      <c r="H62" s="1108">
        <f t="shared" si="7"/>
        <v>0</v>
      </c>
    </row>
    <row r="63" spans="1:8">
      <c r="A63" s="1119">
        <f t="shared" si="5"/>
        <v>58</v>
      </c>
      <c r="B63" s="3055"/>
      <c r="C63" s="1105" t="s">
        <v>56</v>
      </c>
      <c r="D63" s="1106"/>
      <c r="E63" s="1106"/>
      <c r="F63" s="1109">
        <v>6.1499999999999999E-2</v>
      </c>
      <c r="G63" s="447">
        <f t="shared" si="6"/>
        <v>0</v>
      </c>
      <c r="H63" s="1108">
        <f t="shared" si="7"/>
        <v>0</v>
      </c>
    </row>
    <row r="64" spans="1:8">
      <c r="A64" s="1119">
        <f t="shared" si="5"/>
        <v>59</v>
      </c>
      <c r="B64" s="3055"/>
      <c r="C64" s="1105" t="s">
        <v>57</v>
      </c>
      <c r="D64" s="1106"/>
      <c r="E64" s="1106"/>
      <c r="F64" s="1109">
        <v>7.4999999999999997E-2</v>
      </c>
      <c r="G64" s="447">
        <f t="shared" si="6"/>
        <v>0</v>
      </c>
      <c r="H64" s="1108">
        <f t="shared" si="7"/>
        <v>0</v>
      </c>
    </row>
    <row r="65" spans="1:8">
      <c r="A65" s="1119">
        <f t="shared" si="5"/>
        <v>60</v>
      </c>
      <c r="B65" s="3055"/>
      <c r="C65" s="1105" t="s">
        <v>58</v>
      </c>
      <c r="D65" s="1106"/>
      <c r="E65" s="1106"/>
      <c r="F65" s="1109">
        <v>0.1075</v>
      </c>
      <c r="G65" s="447">
        <f t="shared" si="6"/>
        <v>0</v>
      </c>
      <c r="H65" s="1108">
        <f t="shared" si="7"/>
        <v>0</v>
      </c>
    </row>
    <row r="66" spans="1:8">
      <c r="A66" s="1119">
        <f t="shared" si="5"/>
        <v>61</v>
      </c>
      <c r="B66" s="3055"/>
      <c r="C66" s="1105" t="s">
        <v>59</v>
      </c>
      <c r="D66" s="1106"/>
      <c r="E66" s="1106"/>
      <c r="F66" s="1109">
        <v>0.14000000000000001</v>
      </c>
      <c r="G66" s="447">
        <f t="shared" si="6"/>
        <v>0</v>
      </c>
      <c r="H66" s="1108">
        <f t="shared" si="7"/>
        <v>0</v>
      </c>
    </row>
    <row r="67" spans="1:8">
      <c r="A67" s="1119">
        <f t="shared" si="5"/>
        <v>62</v>
      </c>
      <c r="B67" s="3055"/>
      <c r="C67" s="1105" t="s">
        <v>60</v>
      </c>
      <c r="D67" s="1106"/>
      <c r="E67" s="1106"/>
      <c r="F67" s="1109">
        <v>0.17249999999999999</v>
      </c>
      <c r="G67" s="447">
        <f t="shared" si="6"/>
        <v>0</v>
      </c>
      <c r="H67" s="1108">
        <f t="shared" si="7"/>
        <v>0</v>
      </c>
    </row>
    <row r="68" spans="1:8">
      <c r="A68" s="1119">
        <f t="shared" si="5"/>
        <v>63</v>
      </c>
      <c r="B68" s="3055"/>
      <c r="C68" s="1105" t="s">
        <v>61</v>
      </c>
      <c r="D68" s="1106"/>
      <c r="E68" s="1106"/>
      <c r="F68" s="1109">
        <v>0.2112</v>
      </c>
      <c r="G68" s="447">
        <f t="shared" si="6"/>
        <v>0</v>
      </c>
      <c r="H68" s="1108">
        <f t="shared" si="7"/>
        <v>0</v>
      </c>
    </row>
    <row r="69" spans="1:8">
      <c r="A69" s="1119">
        <f t="shared" si="5"/>
        <v>64</v>
      </c>
      <c r="B69" s="3055"/>
      <c r="C69" s="1105" t="s">
        <v>62</v>
      </c>
      <c r="D69" s="1106"/>
      <c r="E69" s="1106"/>
      <c r="F69" s="1109">
        <v>0.25</v>
      </c>
      <c r="G69" s="447">
        <f t="shared" si="6"/>
        <v>0</v>
      </c>
      <c r="H69" s="1108">
        <f t="shared" si="7"/>
        <v>0</v>
      </c>
    </row>
    <row r="70" spans="1:8">
      <c r="A70" s="1119">
        <f t="shared" si="5"/>
        <v>65</v>
      </c>
      <c r="B70" s="3056"/>
      <c r="C70" s="1110" t="s">
        <v>568</v>
      </c>
      <c r="D70" s="1111"/>
      <c r="E70" s="1111"/>
      <c r="F70" s="1112">
        <v>0.28870000000000001</v>
      </c>
      <c r="G70" s="1113">
        <f t="shared" si="6"/>
        <v>0</v>
      </c>
      <c r="H70" s="1114">
        <f t="shared" si="7"/>
        <v>0</v>
      </c>
    </row>
    <row r="71" spans="1:8">
      <c r="A71" s="1133">
        <f t="shared" ref="A71:A102" si="8">A70+1</f>
        <v>66</v>
      </c>
      <c r="B71" s="3057" t="s">
        <v>6526</v>
      </c>
      <c r="C71" s="3057"/>
      <c r="D71" s="1121">
        <f>SUM(D50:D70)</f>
        <v>0</v>
      </c>
      <c r="E71" s="1121">
        <f>SUM(E50:E70)</f>
        <v>0</v>
      </c>
      <c r="F71" s="1122"/>
      <c r="G71" s="1121">
        <f>SUM(G50:G70)</f>
        <v>0</v>
      </c>
      <c r="H71" s="1134">
        <f>SUM(H50:H70)</f>
        <v>0</v>
      </c>
    </row>
    <row r="72" spans="1:8" s="43" customFormat="1">
      <c r="A72" s="1119">
        <f t="shared" si="8"/>
        <v>67</v>
      </c>
      <c r="B72" s="3058" t="s">
        <v>6527</v>
      </c>
      <c r="C72" s="1099" t="s">
        <v>44</v>
      </c>
      <c r="D72" s="1120"/>
      <c r="E72" s="1120"/>
      <c r="F72" s="1101">
        <v>0</v>
      </c>
      <c r="G72" s="1102">
        <f t="shared" ref="G72:G92" si="9">D72*F72</f>
        <v>0</v>
      </c>
      <c r="H72" s="1103">
        <f t="shared" ref="H72:H92" si="10">E72*F72</f>
        <v>0</v>
      </c>
    </row>
    <row r="73" spans="1:8" s="43" customFormat="1">
      <c r="A73" s="1119">
        <f t="shared" si="8"/>
        <v>68</v>
      </c>
      <c r="B73" s="3055"/>
      <c r="C73" s="1105" t="s">
        <v>45</v>
      </c>
      <c r="D73" s="1106"/>
      <c r="E73" s="1106"/>
      <c r="F73" s="1107">
        <v>0</v>
      </c>
      <c r="G73" s="447">
        <f t="shared" si="9"/>
        <v>0</v>
      </c>
      <c r="H73" s="1108">
        <f t="shared" si="10"/>
        <v>0</v>
      </c>
    </row>
    <row r="74" spans="1:8" s="43" customFormat="1">
      <c r="A74" s="1119">
        <f t="shared" si="8"/>
        <v>69</v>
      </c>
      <c r="B74" s="3055"/>
      <c r="C74" s="1105" t="s">
        <v>46</v>
      </c>
      <c r="D74" s="1106"/>
      <c r="E74" s="1106"/>
      <c r="F74" s="1107">
        <v>0</v>
      </c>
      <c r="G74" s="447">
        <f t="shared" si="9"/>
        <v>0</v>
      </c>
      <c r="H74" s="1108">
        <f t="shared" si="10"/>
        <v>0</v>
      </c>
    </row>
    <row r="75" spans="1:8" s="43" customFormat="1">
      <c r="A75" s="1119">
        <f t="shared" si="8"/>
        <v>70</v>
      </c>
      <c r="B75" s="3055"/>
      <c r="C75" s="1105" t="s">
        <v>47</v>
      </c>
      <c r="D75" s="1106"/>
      <c r="E75" s="1106"/>
      <c r="F75" s="1107">
        <v>0</v>
      </c>
      <c r="G75" s="447">
        <f t="shared" si="9"/>
        <v>0</v>
      </c>
      <c r="H75" s="1108">
        <f t="shared" si="10"/>
        <v>0</v>
      </c>
    </row>
    <row r="76" spans="1:8" s="43" customFormat="1">
      <c r="A76" s="1119">
        <f t="shared" si="8"/>
        <v>71</v>
      </c>
      <c r="B76" s="3055"/>
      <c r="C76" s="1105" t="s">
        <v>48</v>
      </c>
      <c r="D76" s="1106"/>
      <c r="E76" s="1106"/>
      <c r="F76" s="1109">
        <v>3.0999999999999999E-3</v>
      </c>
      <c r="G76" s="447">
        <f t="shared" si="9"/>
        <v>0</v>
      </c>
      <c r="H76" s="1108">
        <f t="shared" si="10"/>
        <v>0</v>
      </c>
    </row>
    <row r="77" spans="1:8" s="43" customFormat="1">
      <c r="A77" s="1119">
        <f t="shared" si="8"/>
        <v>72</v>
      </c>
      <c r="B77" s="3055"/>
      <c r="C77" s="1105" t="s">
        <v>49</v>
      </c>
      <c r="D77" s="1106"/>
      <c r="E77" s="1106"/>
      <c r="F77" s="1109">
        <v>6.1999999999999998E-3</v>
      </c>
      <c r="G77" s="447">
        <f t="shared" si="9"/>
        <v>0</v>
      </c>
      <c r="H77" s="1108">
        <f t="shared" si="10"/>
        <v>0</v>
      </c>
    </row>
    <row r="78" spans="1:8" s="43" customFormat="1">
      <c r="A78" s="1119">
        <f t="shared" si="8"/>
        <v>73</v>
      </c>
      <c r="B78" s="3055"/>
      <c r="C78" s="1105" t="s">
        <v>50</v>
      </c>
      <c r="D78" s="1106"/>
      <c r="E78" s="1106"/>
      <c r="F78" s="1109">
        <v>7.3999999999999995E-3</v>
      </c>
      <c r="G78" s="447">
        <f t="shared" si="9"/>
        <v>0</v>
      </c>
      <c r="H78" s="1108">
        <f t="shared" si="10"/>
        <v>0</v>
      </c>
    </row>
    <row r="79" spans="1:8" s="43" customFormat="1">
      <c r="A79" s="1119">
        <f t="shared" si="8"/>
        <v>74</v>
      </c>
      <c r="B79" s="3055"/>
      <c r="C79" s="1105" t="s">
        <v>51</v>
      </c>
      <c r="D79" s="1106"/>
      <c r="E79" s="1106"/>
      <c r="F79" s="1109">
        <v>8.6E-3</v>
      </c>
      <c r="G79" s="447">
        <f t="shared" si="9"/>
        <v>0</v>
      </c>
      <c r="H79" s="1108">
        <f t="shared" si="10"/>
        <v>0</v>
      </c>
    </row>
    <row r="80" spans="1:8" s="43" customFormat="1">
      <c r="A80" s="1119">
        <f t="shared" si="8"/>
        <v>75</v>
      </c>
      <c r="B80" s="3055"/>
      <c r="C80" s="1105" t="s">
        <v>52</v>
      </c>
      <c r="D80" s="1106"/>
      <c r="E80" s="1106"/>
      <c r="F80" s="1109">
        <v>9.7999999999999997E-3</v>
      </c>
      <c r="G80" s="447">
        <f t="shared" si="9"/>
        <v>0</v>
      </c>
      <c r="H80" s="1108">
        <f t="shared" si="10"/>
        <v>0</v>
      </c>
    </row>
    <row r="81" spans="1:8" s="43" customFormat="1">
      <c r="A81" s="1119">
        <f t="shared" si="8"/>
        <v>76</v>
      </c>
      <c r="B81" s="3055"/>
      <c r="C81" s="1105" t="s">
        <v>53</v>
      </c>
      <c r="D81" s="1106"/>
      <c r="E81" s="1106"/>
      <c r="F81" s="1109">
        <v>1.8033333333333332E-2</v>
      </c>
      <c r="G81" s="447">
        <f t="shared" si="9"/>
        <v>0</v>
      </c>
      <c r="H81" s="1108">
        <f t="shared" si="10"/>
        <v>0</v>
      </c>
    </row>
    <row r="82" spans="1:8" s="43" customFormat="1">
      <c r="A82" s="1119">
        <f t="shared" si="8"/>
        <v>77</v>
      </c>
      <c r="B82" s="3055"/>
      <c r="C82" s="1105" t="s">
        <v>54</v>
      </c>
      <c r="D82" s="1106"/>
      <c r="E82" s="1106"/>
      <c r="F82" s="1109">
        <v>2.6266666666666667E-2</v>
      </c>
      <c r="G82" s="447">
        <f t="shared" si="9"/>
        <v>0</v>
      </c>
      <c r="H82" s="1108">
        <f t="shared" si="10"/>
        <v>0</v>
      </c>
    </row>
    <row r="83" spans="1:8" s="43" customFormat="1">
      <c r="A83" s="1119">
        <f t="shared" si="8"/>
        <v>78</v>
      </c>
      <c r="B83" s="3055"/>
      <c r="C83" s="1105" t="s">
        <v>55</v>
      </c>
      <c r="D83" s="1106"/>
      <c r="E83" s="1106"/>
      <c r="F83" s="1109">
        <v>3.4500000000000003E-2</v>
      </c>
      <c r="G83" s="447">
        <f t="shared" si="9"/>
        <v>0</v>
      </c>
      <c r="H83" s="1108">
        <f t="shared" si="10"/>
        <v>0</v>
      </c>
    </row>
    <row r="84" spans="1:8" s="43" customFormat="1">
      <c r="A84" s="1119">
        <f t="shared" si="8"/>
        <v>79</v>
      </c>
      <c r="B84" s="3055"/>
      <c r="C84" s="1105" t="s">
        <v>566</v>
      </c>
      <c r="D84" s="1106"/>
      <c r="E84" s="1106"/>
      <c r="F84" s="1109">
        <v>4.8000000000000001E-2</v>
      </c>
      <c r="G84" s="447">
        <f t="shared" si="9"/>
        <v>0</v>
      </c>
      <c r="H84" s="1108">
        <f t="shared" si="10"/>
        <v>0</v>
      </c>
    </row>
    <row r="85" spans="1:8" s="43" customFormat="1">
      <c r="A85" s="1119">
        <f t="shared" si="8"/>
        <v>80</v>
      </c>
      <c r="B85" s="3055"/>
      <c r="C85" s="1105" t="s">
        <v>56</v>
      </c>
      <c r="D85" s="1106"/>
      <c r="E85" s="1106"/>
      <c r="F85" s="1109">
        <v>6.1499999999999999E-2</v>
      </c>
      <c r="G85" s="447">
        <f t="shared" si="9"/>
        <v>0</v>
      </c>
      <c r="H85" s="1108">
        <f t="shared" si="10"/>
        <v>0</v>
      </c>
    </row>
    <row r="86" spans="1:8" s="43" customFormat="1">
      <c r="A86" s="1119">
        <f t="shared" si="8"/>
        <v>81</v>
      </c>
      <c r="B86" s="3055"/>
      <c r="C86" s="1105" t="s">
        <v>57</v>
      </c>
      <c r="D86" s="1106"/>
      <c r="E86" s="1106"/>
      <c r="F86" s="1109">
        <v>7.4999999999999997E-2</v>
      </c>
      <c r="G86" s="447">
        <f t="shared" si="9"/>
        <v>0</v>
      </c>
      <c r="H86" s="1108">
        <f t="shared" si="10"/>
        <v>0</v>
      </c>
    </row>
    <row r="87" spans="1:8" s="43" customFormat="1">
      <c r="A87" s="1119">
        <f t="shared" si="8"/>
        <v>82</v>
      </c>
      <c r="B87" s="3055"/>
      <c r="C87" s="1105" t="s">
        <v>58</v>
      </c>
      <c r="D87" s="1106"/>
      <c r="E87" s="1106"/>
      <c r="F87" s="1109">
        <v>0.1075</v>
      </c>
      <c r="G87" s="447">
        <f t="shared" si="9"/>
        <v>0</v>
      </c>
      <c r="H87" s="1108">
        <f t="shared" si="10"/>
        <v>0</v>
      </c>
    </row>
    <row r="88" spans="1:8" s="43" customFormat="1">
      <c r="A88" s="1119">
        <f t="shared" si="8"/>
        <v>83</v>
      </c>
      <c r="B88" s="3055"/>
      <c r="C88" s="1105" t="s">
        <v>59</v>
      </c>
      <c r="D88" s="1106"/>
      <c r="E88" s="1106"/>
      <c r="F88" s="1109">
        <v>0.14000000000000001</v>
      </c>
      <c r="G88" s="447">
        <f t="shared" si="9"/>
        <v>0</v>
      </c>
      <c r="H88" s="1108">
        <f t="shared" si="10"/>
        <v>0</v>
      </c>
    </row>
    <row r="89" spans="1:8">
      <c r="A89" s="1119">
        <f t="shared" si="8"/>
        <v>84</v>
      </c>
      <c r="B89" s="3055"/>
      <c r="C89" s="1105" t="s">
        <v>60</v>
      </c>
      <c r="D89" s="1106"/>
      <c r="E89" s="1106"/>
      <c r="F89" s="1109">
        <v>0.17249999999999999</v>
      </c>
      <c r="G89" s="447">
        <f t="shared" si="9"/>
        <v>0</v>
      </c>
      <c r="H89" s="1108">
        <f t="shared" si="10"/>
        <v>0</v>
      </c>
    </row>
    <row r="90" spans="1:8">
      <c r="A90" s="1119">
        <f t="shared" si="8"/>
        <v>85</v>
      </c>
      <c r="B90" s="3055"/>
      <c r="C90" s="1105" t="s">
        <v>61</v>
      </c>
      <c r="D90" s="1106"/>
      <c r="E90" s="1106"/>
      <c r="F90" s="1109">
        <v>0.2112</v>
      </c>
      <c r="G90" s="447">
        <f t="shared" si="9"/>
        <v>0</v>
      </c>
      <c r="H90" s="1108">
        <f t="shared" si="10"/>
        <v>0</v>
      </c>
    </row>
    <row r="91" spans="1:8">
      <c r="A91" s="1119">
        <f t="shared" si="8"/>
        <v>86</v>
      </c>
      <c r="B91" s="3055"/>
      <c r="C91" s="1105" t="s">
        <v>62</v>
      </c>
      <c r="D91" s="1106"/>
      <c r="E91" s="1106"/>
      <c r="F91" s="1109">
        <v>0.25</v>
      </c>
      <c r="G91" s="447">
        <f t="shared" si="9"/>
        <v>0</v>
      </c>
      <c r="H91" s="1108">
        <f t="shared" si="10"/>
        <v>0</v>
      </c>
    </row>
    <row r="92" spans="1:8">
      <c r="A92" s="1119">
        <f t="shared" si="8"/>
        <v>87</v>
      </c>
      <c r="B92" s="3056"/>
      <c r="C92" s="1110" t="s">
        <v>568</v>
      </c>
      <c r="D92" s="1111"/>
      <c r="E92" s="1111"/>
      <c r="F92" s="1112">
        <v>0.28870000000000001</v>
      </c>
      <c r="G92" s="1113">
        <f t="shared" si="9"/>
        <v>0</v>
      </c>
      <c r="H92" s="1114">
        <f t="shared" si="10"/>
        <v>0</v>
      </c>
    </row>
    <row r="93" spans="1:8">
      <c r="A93" s="1133">
        <f t="shared" si="8"/>
        <v>88</v>
      </c>
      <c r="B93" s="3057" t="s">
        <v>6528</v>
      </c>
      <c r="C93" s="3057"/>
      <c r="D93" s="1121">
        <f>SUM(D72:D92)</f>
        <v>0</v>
      </c>
      <c r="E93" s="1121">
        <f>SUM(E72:E92)</f>
        <v>0</v>
      </c>
      <c r="F93" s="1122"/>
      <c r="G93" s="1121">
        <f>SUM(G72:G92)</f>
        <v>0</v>
      </c>
      <c r="H93" s="1134">
        <f>SUM(H72:H92)</f>
        <v>0</v>
      </c>
    </row>
    <row r="94" spans="1:8">
      <c r="A94" s="1119">
        <f t="shared" si="8"/>
        <v>89</v>
      </c>
      <c r="B94" s="3054" t="s">
        <v>8109</v>
      </c>
      <c r="C94" s="1099" t="s">
        <v>44</v>
      </c>
      <c r="D94" s="1120"/>
      <c r="E94" s="1120"/>
      <c r="F94" s="1101">
        <v>0</v>
      </c>
      <c r="G94" s="1102">
        <f t="shared" ref="G94:G114" si="11">D94*F94</f>
        <v>0</v>
      </c>
      <c r="H94" s="1103">
        <f t="shared" ref="H94:H114" si="12">E94*F94</f>
        <v>0</v>
      </c>
    </row>
    <row r="95" spans="1:8">
      <c r="A95" s="1119">
        <f t="shared" si="8"/>
        <v>90</v>
      </c>
      <c r="B95" s="3055"/>
      <c r="C95" s="1105" t="s">
        <v>45</v>
      </c>
      <c r="D95" s="1106"/>
      <c r="E95" s="1106"/>
      <c r="F95" s="1107">
        <v>0</v>
      </c>
      <c r="G95" s="447">
        <f t="shared" si="11"/>
        <v>0</v>
      </c>
      <c r="H95" s="1108">
        <f t="shared" si="12"/>
        <v>0</v>
      </c>
    </row>
    <row r="96" spans="1:8">
      <c r="A96" s="1119">
        <f t="shared" si="8"/>
        <v>91</v>
      </c>
      <c r="B96" s="3055"/>
      <c r="C96" s="1105" t="s">
        <v>46</v>
      </c>
      <c r="D96" s="1106"/>
      <c r="E96" s="1106"/>
      <c r="F96" s="1107">
        <v>0</v>
      </c>
      <c r="G96" s="447">
        <f t="shared" si="11"/>
        <v>0</v>
      </c>
      <c r="H96" s="1108">
        <f t="shared" si="12"/>
        <v>0</v>
      </c>
    </row>
    <row r="97" spans="1:8">
      <c r="A97" s="1119">
        <f t="shared" si="8"/>
        <v>92</v>
      </c>
      <c r="B97" s="3055"/>
      <c r="C97" s="1105" t="s">
        <v>47</v>
      </c>
      <c r="D97" s="1106"/>
      <c r="E97" s="1106"/>
      <c r="F97" s="1107">
        <v>0</v>
      </c>
      <c r="G97" s="447">
        <f t="shared" si="11"/>
        <v>0</v>
      </c>
      <c r="H97" s="1108">
        <f t="shared" si="12"/>
        <v>0</v>
      </c>
    </row>
    <row r="98" spans="1:8">
      <c r="A98" s="1119">
        <f t="shared" si="8"/>
        <v>93</v>
      </c>
      <c r="B98" s="3055"/>
      <c r="C98" s="1105" t="s">
        <v>48</v>
      </c>
      <c r="D98" s="1106"/>
      <c r="E98" s="1106"/>
      <c r="F98" s="1109">
        <v>3.0999999999999999E-3</v>
      </c>
      <c r="G98" s="447">
        <f t="shared" si="11"/>
        <v>0</v>
      </c>
      <c r="H98" s="1108">
        <f t="shared" si="12"/>
        <v>0</v>
      </c>
    </row>
    <row r="99" spans="1:8">
      <c r="A99" s="1119">
        <f t="shared" si="8"/>
        <v>94</v>
      </c>
      <c r="B99" s="3055"/>
      <c r="C99" s="1105" t="s">
        <v>49</v>
      </c>
      <c r="D99" s="1106"/>
      <c r="E99" s="1106"/>
      <c r="F99" s="1109">
        <v>6.1999999999999998E-3</v>
      </c>
      <c r="G99" s="447">
        <f t="shared" si="11"/>
        <v>0</v>
      </c>
      <c r="H99" s="1108">
        <f t="shared" si="12"/>
        <v>0</v>
      </c>
    </row>
    <row r="100" spans="1:8">
      <c r="A100" s="1119">
        <f t="shared" si="8"/>
        <v>95</v>
      </c>
      <c r="B100" s="3055"/>
      <c r="C100" s="1105" t="s">
        <v>50</v>
      </c>
      <c r="D100" s="1106"/>
      <c r="E100" s="1106"/>
      <c r="F100" s="1109">
        <v>7.3999999999999995E-3</v>
      </c>
      <c r="G100" s="447">
        <f t="shared" si="11"/>
        <v>0</v>
      </c>
      <c r="H100" s="1108">
        <f t="shared" si="12"/>
        <v>0</v>
      </c>
    </row>
    <row r="101" spans="1:8">
      <c r="A101" s="1119">
        <f t="shared" si="8"/>
        <v>96</v>
      </c>
      <c r="B101" s="3055"/>
      <c r="C101" s="1105" t="s">
        <v>51</v>
      </c>
      <c r="D101" s="1106"/>
      <c r="E101" s="1106"/>
      <c r="F101" s="1109">
        <v>8.6E-3</v>
      </c>
      <c r="G101" s="447">
        <f t="shared" si="11"/>
        <v>0</v>
      </c>
      <c r="H101" s="1108">
        <f t="shared" si="12"/>
        <v>0</v>
      </c>
    </row>
    <row r="102" spans="1:8">
      <c r="A102" s="1119">
        <f t="shared" si="8"/>
        <v>97</v>
      </c>
      <c r="B102" s="3055"/>
      <c r="C102" s="1105" t="s">
        <v>52</v>
      </c>
      <c r="D102" s="1106"/>
      <c r="E102" s="1106"/>
      <c r="F102" s="1109">
        <v>9.7999999999999997E-3</v>
      </c>
      <c r="G102" s="447">
        <f t="shared" si="11"/>
        <v>0</v>
      </c>
      <c r="H102" s="1108">
        <f t="shared" si="12"/>
        <v>0</v>
      </c>
    </row>
    <row r="103" spans="1:8">
      <c r="A103" s="1119">
        <f t="shared" ref="A103:A115" si="13">A102+1</f>
        <v>98</v>
      </c>
      <c r="B103" s="3055"/>
      <c r="C103" s="1105" t="s">
        <v>53</v>
      </c>
      <c r="D103" s="1106"/>
      <c r="E103" s="1106"/>
      <c r="F103" s="1109">
        <v>1.8033333333333332E-2</v>
      </c>
      <c r="G103" s="447">
        <f t="shared" si="11"/>
        <v>0</v>
      </c>
      <c r="H103" s="1108">
        <f t="shared" si="12"/>
        <v>0</v>
      </c>
    </row>
    <row r="104" spans="1:8">
      <c r="A104" s="1119">
        <f t="shared" si="13"/>
        <v>99</v>
      </c>
      <c r="B104" s="3055"/>
      <c r="C104" s="1105" t="s">
        <v>54</v>
      </c>
      <c r="D104" s="1106"/>
      <c r="E104" s="1106"/>
      <c r="F104" s="1109">
        <v>2.6266666666666667E-2</v>
      </c>
      <c r="G104" s="447">
        <f t="shared" si="11"/>
        <v>0</v>
      </c>
      <c r="H104" s="1108">
        <f t="shared" si="12"/>
        <v>0</v>
      </c>
    </row>
    <row r="105" spans="1:8">
      <c r="A105" s="1119">
        <f t="shared" si="13"/>
        <v>100</v>
      </c>
      <c r="B105" s="3055"/>
      <c r="C105" s="1105" t="s">
        <v>55</v>
      </c>
      <c r="D105" s="1106"/>
      <c r="E105" s="1106"/>
      <c r="F105" s="1109">
        <v>3.4500000000000003E-2</v>
      </c>
      <c r="G105" s="447">
        <f t="shared" si="11"/>
        <v>0</v>
      </c>
      <c r="H105" s="1108">
        <f t="shared" si="12"/>
        <v>0</v>
      </c>
    </row>
    <row r="106" spans="1:8">
      <c r="A106" s="1119">
        <f t="shared" si="13"/>
        <v>101</v>
      </c>
      <c r="B106" s="3055"/>
      <c r="C106" s="1105" t="s">
        <v>566</v>
      </c>
      <c r="D106" s="1106"/>
      <c r="E106" s="1106"/>
      <c r="F106" s="1109">
        <v>4.8000000000000001E-2</v>
      </c>
      <c r="G106" s="447">
        <f t="shared" si="11"/>
        <v>0</v>
      </c>
      <c r="H106" s="1108">
        <f t="shared" si="12"/>
        <v>0</v>
      </c>
    </row>
    <row r="107" spans="1:8">
      <c r="A107" s="1119">
        <f t="shared" si="13"/>
        <v>102</v>
      </c>
      <c r="B107" s="3055"/>
      <c r="C107" s="1105" t="s">
        <v>56</v>
      </c>
      <c r="D107" s="1106"/>
      <c r="E107" s="1106"/>
      <c r="F107" s="1109">
        <v>6.1499999999999999E-2</v>
      </c>
      <c r="G107" s="447">
        <f t="shared" si="11"/>
        <v>0</v>
      </c>
      <c r="H107" s="1108">
        <f t="shared" si="12"/>
        <v>0</v>
      </c>
    </row>
    <row r="108" spans="1:8">
      <c r="A108" s="1119">
        <f t="shared" si="13"/>
        <v>103</v>
      </c>
      <c r="B108" s="3055"/>
      <c r="C108" s="1105" t="s">
        <v>57</v>
      </c>
      <c r="D108" s="1106"/>
      <c r="E108" s="1106"/>
      <c r="F108" s="1109">
        <v>7.4999999999999997E-2</v>
      </c>
      <c r="G108" s="447">
        <f t="shared" si="11"/>
        <v>0</v>
      </c>
      <c r="H108" s="1108">
        <f t="shared" si="12"/>
        <v>0</v>
      </c>
    </row>
    <row r="109" spans="1:8">
      <c r="A109" s="1119">
        <f t="shared" si="13"/>
        <v>104</v>
      </c>
      <c r="B109" s="3055"/>
      <c r="C109" s="1105" t="s">
        <v>58</v>
      </c>
      <c r="D109" s="1106"/>
      <c r="E109" s="1106"/>
      <c r="F109" s="1109">
        <v>0.1075</v>
      </c>
      <c r="G109" s="447">
        <f t="shared" si="11"/>
        <v>0</v>
      </c>
      <c r="H109" s="1108">
        <f t="shared" si="12"/>
        <v>0</v>
      </c>
    </row>
    <row r="110" spans="1:8">
      <c r="A110" s="1119">
        <f t="shared" si="13"/>
        <v>105</v>
      </c>
      <c r="B110" s="3055"/>
      <c r="C110" s="1105" t="s">
        <v>59</v>
      </c>
      <c r="D110" s="1106"/>
      <c r="E110" s="1106"/>
      <c r="F110" s="1109">
        <v>0.14000000000000001</v>
      </c>
      <c r="G110" s="447">
        <f t="shared" si="11"/>
        <v>0</v>
      </c>
      <c r="H110" s="1108">
        <f t="shared" si="12"/>
        <v>0</v>
      </c>
    </row>
    <row r="111" spans="1:8">
      <c r="A111" s="1119">
        <f t="shared" si="13"/>
        <v>106</v>
      </c>
      <c r="B111" s="3055"/>
      <c r="C111" s="1105" t="s">
        <v>60</v>
      </c>
      <c r="D111" s="1106"/>
      <c r="E111" s="1106"/>
      <c r="F111" s="1109">
        <v>0.17249999999999999</v>
      </c>
      <c r="G111" s="447">
        <f t="shared" si="11"/>
        <v>0</v>
      </c>
      <c r="H111" s="1108">
        <f t="shared" si="12"/>
        <v>0</v>
      </c>
    </row>
    <row r="112" spans="1:8">
      <c r="A112" s="1119">
        <f t="shared" si="13"/>
        <v>107</v>
      </c>
      <c r="B112" s="3055"/>
      <c r="C112" s="1105" t="s">
        <v>61</v>
      </c>
      <c r="D112" s="1106"/>
      <c r="E112" s="1106"/>
      <c r="F112" s="1109">
        <v>0.2112</v>
      </c>
      <c r="G112" s="447">
        <f t="shared" si="11"/>
        <v>0</v>
      </c>
      <c r="H112" s="1108">
        <f t="shared" si="12"/>
        <v>0</v>
      </c>
    </row>
    <row r="113" spans="1:10">
      <c r="A113" s="1119">
        <f t="shared" si="13"/>
        <v>108</v>
      </c>
      <c r="B113" s="3055"/>
      <c r="C113" s="1105" t="s">
        <v>62</v>
      </c>
      <c r="D113" s="1106"/>
      <c r="E113" s="1106"/>
      <c r="F113" s="1109">
        <v>0.25</v>
      </c>
      <c r="G113" s="447">
        <f t="shared" si="11"/>
        <v>0</v>
      </c>
      <c r="H113" s="1108">
        <f t="shared" si="12"/>
        <v>0</v>
      </c>
    </row>
    <row r="114" spans="1:10">
      <c r="A114" s="1119">
        <f t="shared" si="13"/>
        <v>109</v>
      </c>
      <c r="B114" s="3060"/>
      <c r="C114" s="1135" t="s">
        <v>568</v>
      </c>
      <c r="D114" s="1136"/>
      <c r="E114" s="1136"/>
      <c r="F114" s="1137">
        <v>0.28870000000000001</v>
      </c>
      <c r="G114" s="1138">
        <f t="shared" si="11"/>
        <v>0</v>
      </c>
      <c r="H114" s="1139">
        <f t="shared" si="12"/>
        <v>0</v>
      </c>
    </row>
    <row r="115" spans="1:10" ht="16.5" thickBot="1">
      <c r="A115" s="1140">
        <f t="shared" si="13"/>
        <v>110</v>
      </c>
      <c r="B115" s="3048" t="s">
        <v>6529</v>
      </c>
      <c r="C115" s="3048"/>
      <c r="D115" s="1141">
        <f>SUM(D94:D114)</f>
        <v>0</v>
      </c>
      <c r="E115" s="1141">
        <f>SUM(E94:E114)</f>
        <v>0</v>
      </c>
      <c r="F115" s="1142"/>
      <c r="G115" s="1143">
        <f>SUM(G94:G114)</f>
        <v>0</v>
      </c>
      <c r="H115" s="1144">
        <f>SUM(H94:H114)</f>
        <v>0</v>
      </c>
    </row>
    <row r="117" spans="1:10" ht="16.5">
      <c r="A117" s="1128" t="s">
        <v>8087</v>
      </c>
      <c r="B117" s="2576" t="s">
        <v>8088</v>
      </c>
      <c r="C117" s="43"/>
      <c r="D117" s="43"/>
      <c r="E117" s="43"/>
      <c r="F117" s="43"/>
      <c r="G117" s="43"/>
    </row>
    <row r="118" spans="1:10" ht="16.5">
      <c r="A118" s="1128" t="s">
        <v>8089</v>
      </c>
      <c r="B118" s="1145" t="s">
        <v>8090</v>
      </c>
      <c r="C118" s="43"/>
      <c r="D118" s="43"/>
      <c r="E118" s="43"/>
      <c r="F118" s="43"/>
      <c r="G118" s="43"/>
    </row>
    <row r="119" spans="1:10" ht="16.5">
      <c r="A119" s="1128" t="s">
        <v>8091</v>
      </c>
      <c r="B119" s="2526" t="s">
        <v>8092</v>
      </c>
      <c r="E119" s="43"/>
      <c r="F119" s="43"/>
      <c r="G119" s="43"/>
      <c r="H119" s="43"/>
      <c r="I119" s="43"/>
      <c r="J119" s="43"/>
    </row>
    <row r="120" spans="1:10" ht="16.5">
      <c r="A120" s="1128" t="s">
        <v>8093</v>
      </c>
      <c r="B120" s="130" t="s">
        <v>8094</v>
      </c>
      <c r="H120" s="1146" t="str">
        <f>IF(AND(+D27-'表05-1'!G114=0,E27-'表05-1'!G144=0),"","註4檢核錯誤")</f>
        <v/>
      </c>
    </row>
    <row r="121" spans="1:10" ht="16.5">
      <c r="A121" s="1128" t="s">
        <v>8095</v>
      </c>
      <c r="B121" s="1145" t="s">
        <v>8096</v>
      </c>
      <c r="H121" s="1147" t="str">
        <f>IF(D49-('表05-1'!G115+'表05-1'!G117)=0,"","註5檢核錯誤")</f>
        <v/>
      </c>
    </row>
    <row r="122" spans="1:10" ht="16.5">
      <c r="A122" s="1128" t="s">
        <v>8097</v>
      </c>
      <c r="B122" s="1145" t="s">
        <v>8098</v>
      </c>
      <c r="H122" s="1147" t="str">
        <f>IF(E49-('表05-1'!G145+'表05-1'!G147)=0,"","註6檢核錯誤")</f>
        <v/>
      </c>
    </row>
    <row r="123" spans="1:10" ht="16.5">
      <c r="A123" s="1128" t="s">
        <v>8099</v>
      </c>
      <c r="B123" s="130" t="s">
        <v>8100</v>
      </c>
      <c r="H123" s="1148" t="str">
        <f>IF(AND(D71-'表05-1'!G116=0,E71-'表05-1'!G146=0),"","註7檢核錯誤")</f>
        <v/>
      </c>
    </row>
    <row r="124" spans="1:10" ht="16.5">
      <c r="A124" s="1128" t="s">
        <v>8101</v>
      </c>
      <c r="B124" s="130" t="s">
        <v>8102</v>
      </c>
      <c r="H124" s="1147" t="str">
        <f>IF(AND(D93-'表05-1'!G119=0,E93-'表05-1'!G149=0),"","註8檢核錯誤")</f>
        <v/>
      </c>
    </row>
    <row r="125" spans="1:10" ht="16.5">
      <c r="A125" s="1128" t="s">
        <v>8103</v>
      </c>
      <c r="B125" s="130" t="s">
        <v>8104</v>
      </c>
      <c r="H125" s="1149" t="str">
        <f>IF(+D115-'表10-4'!G43=0,"","註9檢核錯誤")</f>
        <v/>
      </c>
    </row>
    <row r="126" spans="1:10" ht="16.5">
      <c r="A126" s="1128" t="s">
        <v>8105</v>
      </c>
      <c r="B126" s="130" t="s">
        <v>8106</v>
      </c>
      <c r="H126" s="1149" t="str">
        <f>IF(+E115-'表10-4'!G51=0,"","註10檢核錯誤")</f>
        <v/>
      </c>
    </row>
    <row r="127" spans="1:10" ht="16.5">
      <c r="A127" s="2588" t="s">
        <v>8107</v>
      </c>
      <c r="B127" s="130" t="s">
        <v>8108</v>
      </c>
    </row>
  </sheetData>
  <mergeCells count="15">
    <mergeCell ref="F3:F4"/>
    <mergeCell ref="G3:H3"/>
    <mergeCell ref="B28:B48"/>
    <mergeCell ref="A3:A5"/>
    <mergeCell ref="B3:B4"/>
    <mergeCell ref="B115:C115"/>
    <mergeCell ref="D3:E3"/>
    <mergeCell ref="B6:B26"/>
    <mergeCell ref="B27:C27"/>
    <mergeCell ref="B50:B70"/>
    <mergeCell ref="B71:C71"/>
    <mergeCell ref="B72:B92"/>
    <mergeCell ref="B93:C93"/>
    <mergeCell ref="B49:C49"/>
    <mergeCell ref="B94:B114"/>
  </mergeCells>
  <phoneticPr fontId="30" type="noConversion"/>
  <printOptions horizontalCentered="1"/>
  <pageMargins left="0.39370078740157483" right="0.19685039370078741" top="0.39370078740157483" bottom="0.39370078740157483" header="0.15748031496062992" footer="0"/>
  <pageSetup paperSize="9" scale="41" orientation="portrait"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6"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9" defaultRowHeight="12.75"/>
  <cols>
    <col min="1" max="1" width="5.125" style="2453" customWidth="1"/>
    <col min="2" max="2" width="3.625" style="2453" customWidth="1"/>
    <col min="3" max="3" width="2.625" style="2453" customWidth="1"/>
    <col min="4" max="4" width="20.5" style="2453" customWidth="1"/>
    <col min="5" max="22" width="7.875" style="2453" customWidth="1"/>
    <col min="23" max="23" width="8.375" style="2453" customWidth="1"/>
    <col min="24" max="24" width="5" style="2453" customWidth="1"/>
    <col min="25" max="25" width="11.125" style="2453" customWidth="1"/>
    <col min="26" max="26" width="6.875" style="2453" customWidth="1"/>
    <col min="27" max="27" width="11.25" style="2453" customWidth="1"/>
    <col min="28" max="28" width="7.125" style="2453" customWidth="1"/>
    <col min="29" max="29" width="11.75" style="2453" customWidth="1"/>
    <col min="30" max="31" width="7.625" style="2453" customWidth="1"/>
    <col min="32" max="32" width="7" style="2453" customWidth="1"/>
    <col min="33" max="33" width="7.125" style="2453" customWidth="1"/>
    <col min="34" max="34" width="6.875" style="2453" customWidth="1"/>
    <col min="35" max="35" width="7.125" style="2453" customWidth="1"/>
    <col min="36" max="36" width="9.5" style="2453" customWidth="1"/>
    <col min="37" max="37" width="11.25" style="2453" customWidth="1"/>
    <col min="38" max="38" width="12.125" style="2453" customWidth="1"/>
    <col min="39" max="39" width="12" style="2453" customWidth="1"/>
    <col min="40" max="40" width="5" style="2453" bestFit="1" customWidth="1"/>
    <col min="41" max="16384" width="9" style="2453"/>
  </cols>
  <sheetData>
    <row r="1" spans="1:40" s="89" customFormat="1" ht="14.25">
      <c r="A1" s="215" t="str">
        <f>表03!A1</f>
        <v xml:space="preserve"> 保險股份有限公司    年度(月)報表</v>
      </c>
      <c r="B1" s="88"/>
      <c r="C1" s="88"/>
      <c r="D1" s="88"/>
      <c r="E1" s="88"/>
      <c r="F1" s="88"/>
      <c r="G1" s="88"/>
      <c r="H1" s="88"/>
      <c r="I1" s="88"/>
      <c r="J1" s="88"/>
      <c r="K1" s="88"/>
      <c r="L1" s="88"/>
      <c r="M1" s="88"/>
      <c r="N1" s="88"/>
      <c r="O1" s="88"/>
    </row>
    <row r="2" spans="1:40" s="89" customFormat="1" ht="14.25">
      <c r="A2" s="89" t="s">
        <v>7739</v>
      </c>
      <c r="AE2" s="2449" t="s">
        <v>7740</v>
      </c>
    </row>
    <row r="3" spans="1:40" ht="13.9" customHeight="1">
      <c r="A3" s="2634" t="s">
        <v>6008</v>
      </c>
      <c r="B3" s="2637" t="s">
        <v>7741</v>
      </c>
      <c r="C3" s="2638"/>
      <c r="D3" s="2639"/>
      <c r="E3" s="2450" t="s">
        <v>7742</v>
      </c>
      <c r="F3" s="2450"/>
      <c r="G3" s="2450"/>
      <c r="H3" s="2450"/>
      <c r="I3" s="2450"/>
      <c r="J3" s="2450"/>
      <c r="K3" s="2450"/>
      <c r="L3" s="2450"/>
      <c r="M3" s="2450"/>
      <c r="N3" s="2450"/>
      <c r="O3" s="2450"/>
      <c r="P3" s="2450"/>
      <c r="Q3" s="2450" t="s">
        <v>7743</v>
      </c>
      <c r="R3" s="2450"/>
      <c r="S3" s="2450"/>
      <c r="T3" s="2450"/>
      <c r="U3" s="2450"/>
      <c r="V3" s="2451" t="s">
        <v>7744</v>
      </c>
      <c r="W3" s="2631" t="s">
        <v>7745</v>
      </c>
      <c r="X3" s="2452"/>
      <c r="Y3" s="2628" t="s">
        <v>7746</v>
      </c>
      <c r="Z3" s="2629"/>
      <c r="AA3" s="2628" t="s">
        <v>7747</v>
      </c>
      <c r="AB3" s="2629"/>
      <c r="AC3" s="2626" t="s">
        <v>7748</v>
      </c>
      <c r="AD3" s="2627"/>
      <c r="AE3" s="2626" t="s">
        <v>7749</v>
      </c>
      <c r="AF3" s="2630"/>
      <c r="AG3" s="2630"/>
      <c r="AH3" s="2630"/>
      <c r="AI3" s="2627"/>
      <c r="AJ3" s="2628" t="s">
        <v>7750</v>
      </c>
      <c r="AK3" s="2633"/>
      <c r="AL3" s="2633"/>
      <c r="AM3" s="2629"/>
      <c r="AN3" s="2624" t="s">
        <v>7751</v>
      </c>
    </row>
    <row r="4" spans="1:40" ht="138.4" customHeight="1">
      <c r="A4" s="2635"/>
      <c r="B4" s="2640"/>
      <c r="C4" s="2641"/>
      <c r="D4" s="2642"/>
      <c r="E4" s="2454" t="s">
        <v>7752</v>
      </c>
      <c r="F4" s="2454" t="s">
        <v>7753</v>
      </c>
      <c r="G4" s="2454" t="s">
        <v>7754</v>
      </c>
      <c r="H4" s="2454" t="s">
        <v>7755</v>
      </c>
      <c r="I4" s="2454" t="s">
        <v>7756</v>
      </c>
      <c r="J4" s="2454" t="s">
        <v>7757</v>
      </c>
      <c r="K4" s="2454" t="s">
        <v>7758</v>
      </c>
      <c r="L4" s="2454" t="s">
        <v>7759</v>
      </c>
      <c r="M4" s="2454" t="s">
        <v>7760</v>
      </c>
      <c r="N4" s="2454" t="s">
        <v>7761</v>
      </c>
      <c r="O4" s="2454" t="s">
        <v>7762</v>
      </c>
      <c r="P4" s="2454" t="s">
        <v>7763</v>
      </c>
      <c r="Q4" s="2454" t="s">
        <v>7764</v>
      </c>
      <c r="R4" s="2454" t="s">
        <v>7765</v>
      </c>
      <c r="S4" s="2454" t="s">
        <v>7766</v>
      </c>
      <c r="T4" s="2454" t="s">
        <v>7767</v>
      </c>
      <c r="U4" s="2454" t="s">
        <v>7768</v>
      </c>
      <c r="V4" s="654" t="s">
        <v>7769</v>
      </c>
      <c r="W4" s="2632"/>
      <c r="X4" s="2454" t="s">
        <v>7770</v>
      </c>
      <c r="Y4" s="2455" t="s">
        <v>7771</v>
      </c>
      <c r="Z4" s="2455" t="s">
        <v>459</v>
      </c>
      <c r="AA4" s="2455" t="s">
        <v>7771</v>
      </c>
      <c r="AB4" s="2455" t="s">
        <v>459</v>
      </c>
      <c r="AC4" s="2455" t="s">
        <v>7771</v>
      </c>
      <c r="AD4" s="2455" t="s">
        <v>459</v>
      </c>
      <c r="AE4" s="2455" t="s">
        <v>7772</v>
      </c>
      <c r="AF4" s="2455" t="s">
        <v>7773</v>
      </c>
      <c r="AG4" s="2455" t="s">
        <v>7773</v>
      </c>
      <c r="AH4" s="2455" t="s">
        <v>7773</v>
      </c>
      <c r="AI4" s="2455" t="s">
        <v>7773</v>
      </c>
      <c r="AJ4" s="2454" t="s">
        <v>7774</v>
      </c>
      <c r="AK4" s="2454" t="s">
        <v>7775</v>
      </c>
      <c r="AL4" s="2454" t="s">
        <v>7776</v>
      </c>
      <c r="AM4" s="2454" t="s">
        <v>7777</v>
      </c>
      <c r="AN4" s="2625"/>
    </row>
    <row r="5" spans="1:40" ht="25.5" customHeight="1">
      <c r="A5" s="2636"/>
      <c r="B5" s="2643" t="s">
        <v>460</v>
      </c>
      <c r="C5" s="2644"/>
      <c r="D5" s="2645"/>
      <c r="E5" s="2456" t="s">
        <v>67</v>
      </c>
      <c r="F5" s="2456" t="s">
        <v>68</v>
      </c>
      <c r="G5" s="2456" t="s">
        <v>69</v>
      </c>
      <c r="H5" s="2456" t="s">
        <v>70</v>
      </c>
      <c r="I5" s="2456" t="s">
        <v>71</v>
      </c>
      <c r="J5" s="2456" t="s">
        <v>72</v>
      </c>
      <c r="K5" s="2456" t="s">
        <v>73</v>
      </c>
      <c r="L5" s="2456" t="s">
        <v>74</v>
      </c>
      <c r="M5" s="2456" t="s">
        <v>75</v>
      </c>
      <c r="N5" s="2456" t="s">
        <v>234</v>
      </c>
      <c r="O5" s="2456" t="s">
        <v>235</v>
      </c>
      <c r="P5" s="2456" t="s">
        <v>285</v>
      </c>
      <c r="Q5" s="2456" t="s">
        <v>286</v>
      </c>
      <c r="R5" s="2456" t="s">
        <v>287</v>
      </c>
      <c r="S5" s="2456" t="s">
        <v>288</v>
      </c>
      <c r="T5" s="2456" t="s">
        <v>289</v>
      </c>
      <c r="U5" s="2456" t="s">
        <v>138</v>
      </c>
      <c r="V5" s="2456" t="s">
        <v>139</v>
      </c>
      <c r="W5" s="2456" t="s">
        <v>140</v>
      </c>
      <c r="X5" s="2456" t="s">
        <v>141</v>
      </c>
      <c r="Y5" s="2456" t="s">
        <v>1445</v>
      </c>
      <c r="Z5" s="2456" t="s">
        <v>1425</v>
      </c>
      <c r="AA5" s="2456" t="s">
        <v>841</v>
      </c>
      <c r="AB5" s="2456" t="s">
        <v>840</v>
      </c>
      <c r="AC5" s="2456" t="s">
        <v>255</v>
      </c>
      <c r="AD5" s="2456" t="s">
        <v>256</v>
      </c>
      <c r="AE5" s="2456" t="s">
        <v>257</v>
      </c>
      <c r="AF5" s="2456" t="s">
        <v>258</v>
      </c>
      <c r="AG5" s="2456" t="s">
        <v>259</v>
      </c>
      <c r="AH5" s="2456" t="s">
        <v>1086</v>
      </c>
      <c r="AI5" s="2456" t="s">
        <v>1087</v>
      </c>
      <c r="AJ5" s="2456" t="s">
        <v>1398</v>
      </c>
      <c r="AK5" s="2456" t="s">
        <v>1088</v>
      </c>
      <c r="AL5" s="2456" t="s">
        <v>1426</v>
      </c>
      <c r="AM5" s="2456" t="s">
        <v>1427</v>
      </c>
      <c r="AN5" s="2456" t="s">
        <v>1399</v>
      </c>
    </row>
    <row r="6" spans="1:40" ht="14.1" customHeight="1">
      <c r="A6" s="2457">
        <v>1</v>
      </c>
      <c r="B6" s="2458"/>
      <c r="C6" s="2459" t="s">
        <v>7778</v>
      </c>
      <c r="D6" s="2460" t="s">
        <v>7779</v>
      </c>
      <c r="E6" s="2461"/>
      <c r="F6" s="2461"/>
      <c r="G6" s="2461"/>
      <c r="H6" s="2461"/>
      <c r="I6" s="2461"/>
      <c r="J6" s="2461"/>
      <c r="K6" s="2461"/>
      <c r="L6" s="2461"/>
      <c r="M6" s="2461"/>
      <c r="N6" s="2461"/>
      <c r="O6" s="2461"/>
      <c r="P6" s="2461"/>
      <c r="Q6" s="2461"/>
      <c r="R6" s="2461"/>
      <c r="S6" s="2461"/>
      <c r="T6" s="2461"/>
      <c r="U6" s="2461"/>
      <c r="V6" s="2461"/>
      <c r="W6" s="2461"/>
      <c r="X6" s="2461"/>
      <c r="Y6" s="2462">
        <f t="shared" ref="Y6:Y51" si="0">SUM(E6:X6)</f>
        <v>0</v>
      </c>
      <c r="Z6" s="2463"/>
      <c r="AA6" s="2461"/>
      <c r="AB6" s="2463"/>
      <c r="AC6" s="2462">
        <f>+Y6-AA6</f>
        <v>0</v>
      </c>
      <c r="AD6" s="2463"/>
      <c r="AE6" s="2463"/>
      <c r="AF6" s="2463"/>
      <c r="AG6" s="2463"/>
      <c r="AH6" s="2463"/>
      <c r="AI6" s="2463"/>
      <c r="AJ6" s="2461"/>
      <c r="AK6" s="2461"/>
      <c r="AL6" s="2462">
        <f>+AJ6-AK6</f>
        <v>0</v>
      </c>
      <c r="AM6" s="2463"/>
      <c r="AN6" s="2461"/>
    </row>
    <row r="7" spans="1:40" ht="14.1" customHeight="1">
      <c r="A7" s="2457">
        <f>A6+1</f>
        <v>2</v>
      </c>
      <c r="B7" s="2464"/>
      <c r="C7" s="2465"/>
      <c r="D7" s="2466" t="s">
        <v>7780</v>
      </c>
      <c r="E7" s="2461"/>
      <c r="F7" s="2461"/>
      <c r="G7" s="2461"/>
      <c r="H7" s="2461"/>
      <c r="I7" s="2461"/>
      <c r="J7" s="2461"/>
      <c r="K7" s="2461"/>
      <c r="L7" s="2461"/>
      <c r="M7" s="2461"/>
      <c r="N7" s="2461"/>
      <c r="O7" s="2461"/>
      <c r="P7" s="2461"/>
      <c r="Q7" s="2461"/>
      <c r="R7" s="2461"/>
      <c r="S7" s="2461"/>
      <c r="T7" s="2461"/>
      <c r="U7" s="2461"/>
      <c r="V7" s="2461"/>
      <c r="W7" s="2461"/>
      <c r="X7" s="2461"/>
      <c r="Y7" s="2462">
        <f t="shared" si="0"/>
        <v>0</v>
      </c>
      <c r="Z7" s="2463"/>
      <c r="AA7" s="2461"/>
      <c r="AB7" s="2463"/>
      <c r="AC7" s="2462">
        <f t="shared" ref="AC7:AC51" si="1">+Y7-AA7</f>
        <v>0</v>
      </c>
      <c r="AD7" s="2463"/>
      <c r="AE7" s="2463"/>
      <c r="AF7" s="2463"/>
      <c r="AG7" s="2463"/>
      <c r="AH7" s="2463"/>
      <c r="AI7" s="2463"/>
      <c r="AJ7" s="2461"/>
      <c r="AK7" s="2461"/>
      <c r="AL7" s="2462">
        <f t="shared" ref="AL7:AL51" si="2">+AJ7-AK7</f>
        <v>0</v>
      </c>
      <c r="AM7" s="2463"/>
      <c r="AN7" s="2461"/>
    </row>
    <row r="8" spans="1:40" ht="14.1" customHeight="1">
      <c r="A8" s="2457">
        <f t="shared" ref="A8:A51" si="3">A7+1</f>
        <v>3</v>
      </c>
      <c r="B8" s="2464" t="s">
        <v>7781</v>
      </c>
      <c r="C8" s="2465"/>
      <c r="D8" s="2460" t="s">
        <v>7782</v>
      </c>
      <c r="E8" s="2461"/>
      <c r="F8" s="2461"/>
      <c r="G8" s="2461"/>
      <c r="H8" s="2461"/>
      <c r="I8" s="2461"/>
      <c r="J8" s="2461"/>
      <c r="K8" s="2461"/>
      <c r="L8" s="2461"/>
      <c r="M8" s="2461"/>
      <c r="N8" s="2461"/>
      <c r="O8" s="2461"/>
      <c r="P8" s="2461"/>
      <c r="Q8" s="2461"/>
      <c r="R8" s="2461"/>
      <c r="S8" s="2461"/>
      <c r="T8" s="2461"/>
      <c r="U8" s="2461"/>
      <c r="V8" s="2461"/>
      <c r="W8" s="2461"/>
      <c r="X8" s="2461"/>
      <c r="Y8" s="2462">
        <f t="shared" si="0"/>
        <v>0</v>
      </c>
      <c r="Z8" s="2463"/>
      <c r="AA8" s="2461"/>
      <c r="AB8" s="2463"/>
      <c r="AC8" s="2462">
        <f t="shared" si="1"/>
        <v>0</v>
      </c>
      <c r="AD8" s="2463"/>
      <c r="AE8" s="2463"/>
      <c r="AF8" s="2463"/>
      <c r="AG8" s="2463"/>
      <c r="AH8" s="2463"/>
      <c r="AI8" s="2463"/>
      <c r="AJ8" s="2461"/>
      <c r="AK8" s="2461"/>
      <c r="AL8" s="2462">
        <f t="shared" si="2"/>
        <v>0</v>
      </c>
      <c r="AM8" s="2463"/>
      <c r="AN8" s="2461"/>
    </row>
    <row r="9" spans="1:40" ht="14.1" customHeight="1">
      <c r="A9" s="2457">
        <f t="shared" si="3"/>
        <v>4</v>
      </c>
      <c r="B9" s="2464"/>
      <c r="C9" s="2465"/>
      <c r="D9" s="2460" t="s">
        <v>7783</v>
      </c>
      <c r="E9" s="2461"/>
      <c r="F9" s="2461"/>
      <c r="G9" s="2461"/>
      <c r="H9" s="2461"/>
      <c r="I9" s="2461"/>
      <c r="J9" s="2461"/>
      <c r="K9" s="2461"/>
      <c r="L9" s="2461"/>
      <c r="M9" s="2461"/>
      <c r="N9" s="2461"/>
      <c r="O9" s="2461"/>
      <c r="P9" s="2461"/>
      <c r="Q9" s="2461"/>
      <c r="R9" s="2461"/>
      <c r="S9" s="2461"/>
      <c r="T9" s="2461"/>
      <c r="U9" s="2461"/>
      <c r="V9" s="2461"/>
      <c r="W9" s="2461"/>
      <c r="X9" s="2461"/>
      <c r="Y9" s="2462">
        <f t="shared" si="0"/>
        <v>0</v>
      </c>
      <c r="Z9" s="2463"/>
      <c r="AA9" s="2461"/>
      <c r="AB9" s="2463"/>
      <c r="AC9" s="2462">
        <f t="shared" si="1"/>
        <v>0</v>
      </c>
      <c r="AD9" s="2463"/>
      <c r="AE9" s="2463"/>
      <c r="AF9" s="2463"/>
      <c r="AG9" s="2463"/>
      <c r="AH9" s="2463"/>
      <c r="AI9" s="2463"/>
      <c r="AJ9" s="2461"/>
      <c r="AK9" s="2461"/>
      <c r="AL9" s="2462">
        <f>+AJ9-AK9</f>
        <v>0</v>
      </c>
      <c r="AM9" s="2463"/>
      <c r="AN9" s="2461"/>
    </row>
    <row r="10" spans="1:40" ht="14.1" customHeight="1">
      <c r="A10" s="2457">
        <f t="shared" si="3"/>
        <v>5</v>
      </c>
      <c r="B10" s="2464"/>
      <c r="C10" s="2467" t="s">
        <v>7784</v>
      </c>
      <c r="D10" s="2460" t="s">
        <v>6021</v>
      </c>
      <c r="E10" s="2462">
        <f>SUM(E6:E9)</f>
        <v>0</v>
      </c>
      <c r="F10" s="2462">
        <f t="shared" ref="F10:X10" si="4">SUM(F6:F9)</f>
        <v>0</v>
      </c>
      <c r="G10" s="2462">
        <f t="shared" si="4"/>
        <v>0</v>
      </c>
      <c r="H10" s="2462">
        <f t="shared" si="4"/>
        <v>0</v>
      </c>
      <c r="I10" s="2462">
        <f t="shared" si="4"/>
        <v>0</v>
      </c>
      <c r="J10" s="2462">
        <f t="shared" si="4"/>
        <v>0</v>
      </c>
      <c r="K10" s="2462">
        <f t="shared" si="4"/>
        <v>0</v>
      </c>
      <c r="L10" s="2462">
        <f t="shared" si="4"/>
        <v>0</v>
      </c>
      <c r="M10" s="2462">
        <f t="shared" si="4"/>
        <v>0</v>
      </c>
      <c r="N10" s="2462">
        <f t="shared" si="4"/>
        <v>0</v>
      </c>
      <c r="O10" s="2462">
        <f t="shared" si="4"/>
        <v>0</v>
      </c>
      <c r="P10" s="2462">
        <f t="shared" si="4"/>
        <v>0</v>
      </c>
      <c r="Q10" s="2462">
        <f t="shared" si="4"/>
        <v>0</v>
      </c>
      <c r="R10" s="2462">
        <f t="shared" si="4"/>
        <v>0</v>
      </c>
      <c r="S10" s="2462">
        <f t="shared" si="4"/>
        <v>0</v>
      </c>
      <c r="T10" s="2462">
        <f t="shared" si="4"/>
        <v>0</v>
      </c>
      <c r="U10" s="2462">
        <f t="shared" si="4"/>
        <v>0</v>
      </c>
      <c r="V10" s="2462">
        <f t="shared" si="4"/>
        <v>0</v>
      </c>
      <c r="W10" s="2462">
        <f t="shared" si="4"/>
        <v>0</v>
      </c>
      <c r="X10" s="2462">
        <f t="shared" si="4"/>
        <v>0</v>
      </c>
      <c r="Y10" s="2462">
        <f t="shared" si="0"/>
        <v>0</v>
      </c>
      <c r="Z10" s="2463"/>
      <c r="AA10" s="2461"/>
      <c r="AB10" s="2463"/>
      <c r="AC10" s="2462">
        <f t="shared" si="1"/>
        <v>0</v>
      </c>
      <c r="AD10" s="2463"/>
      <c r="AE10" s="2463"/>
      <c r="AF10" s="2463"/>
      <c r="AG10" s="2463"/>
      <c r="AH10" s="2463"/>
      <c r="AI10" s="2463"/>
      <c r="AJ10" s="2461"/>
      <c r="AK10" s="2461"/>
      <c r="AL10" s="2462">
        <f t="shared" si="2"/>
        <v>0</v>
      </c>
      <c r="AM10" s="2463"/>
      <c r="AN10" s="2461"/>
    </row>
    <row r="11" spans="1:40" ht="14.1" customHeight="1">
      <c r="A11" s="2457">
        <f t="shared" si="3"/>
        <v>6</v>
      </c>
      <c r="B11" s="2464"/>
      <c r="D11" s="2468" t="s">
        <v>7785</v>
      </c>
      <c r="E11" s="2461"/>
      <c r="F11" s="2461"/>
      <c r="G11" s="2461"/>
      <c r="H11" s="2461"/>
      <c r="I11" s="2461"/>
      <c r="J11" s="2461"/>
      <c r="K11" s="2461"/>
      <c r="L11" s="2461"/>
      <c r="M11" s="2461"/>
      <c r="N11" s="2461"/>
      <c r="O11" s="2461"/>
      <c r="P11" s="2461"/>
      <c r="Q11" s="2461"/>
      <c r="R11" s="2461"/>
      <c r="S11" s="2461"/>
      <c r="T11" s="2461"/>
      <c r="U11" s="2461"/>
      <c r="V11" s="2461"/>
      <c r="W11" s="2461"/>
      <c r="X11" s="2461"/>
      <c r="Y11" s="2462">
        <f t="shared" si="0"/>
        <v>0</v>
      </c>
      <c r="Z11" s="2463"/>
      <c r="AA11" s="2461"/>
      <c r="AB11" s="2463"/>
      <c r="AC11" s="2462">
        <f t="shared" si="1"/>
        <v>0</v>
      </c>
      <c r="AD11" s="2463"/>
      <c r="AE11" s="2463"/>
      <c r="AF11" s="2463"/>
      <c r="AG11" s="2463"/>
      <c r="AH11" s="2463"/>
      <c r="AI11" s="2463"/>
      <c r="AJ11" s="2461"/>
      <c r="AK11" s="2461"/>
      <c r="AL11" s="2462">
        <f t="shared" si="2"/>
        <v>0</v>
      </c>
      <c r="AM11" s="2463"/>
      <c r="AN11" s="2461"/>
    </row>
    <row r="12" spans="1:40" ht="14.1" customHeight="1">
      <c r="A12" s="2457">
        <f t="shared" si="3"/>
        <v>7</v>
      </c>
      <c r="B12" s="2464" t="s">
        <v>7786</v>
      </c>
      <c r="C12" s="2465" t="s">
        <v>7787</v>
      </c>
      <c r="D12" s="2469" t="s">
        <v>7788</v>
      </c>
      <c r="E12" s="2461"/>
      <c r="F12" s="2461"/>
      <c r="G12" s="2461"/>
      <c r="H12" s="2461"/>
      <c r="I12" s="2461"/>
      <c r="J12" s="2461"/>
      <c r="K12" s="2461"/>
      <c r="L12" s="2461"/>
      <c r="M12" s="2461"/>
      <c r="N12" s="2461"/>
      <c r="O12" s="2461"/>
      <c r="P12" s="2461"/>
      <c r="Q12" s="2461"/>
      <c r="R12" s="2461"/>
      <c r="S12" s="2461"/>
      <c r="T12" s="2461"/>
      <c r="U12" s="2461"/>
      <c r="V12" s="2461"/>
      <c r="W12" s="2461"/>
      <c r="X12" s="2461"/>
      <c r="Y12" s="2462">
        <f t="shared" si="0"/>
        <v>0</v>
      </c>
      <c r="Z12" s="2463"/>
      <c r="AA12" s="2461"/>
      <c r="AB12" s="2463"/>
      <c r="AC12" s="2462">
        <f t="shared" si="1"/>
        <v>0</v>
      </c>
      <c r="AD12" s="2463"/>
      <c r="AE12" s="2463"/>
      <c r="AF12" s="2463"/>
      <c r="AG12" s="2463"/>
      <c r="AH12" s="2463"/>
      <c r="AI12" s="2463"/>
      <c r="AJ12" s="2461"/>
      <c r="AK12" s="2461"/>
      <c r="AL12" s="2462">
        <f t="shared" si="2"/>
        <v>0</v>
      </c>
      <c r="AM12" s="2463"/>
      <c r="AN12" s="2461"/>
    </row>
    <row r="13" spans="1:40" ht="14.1" customHeight="1">
      <c r="A13" s="2457">
        <f t="shared" si="3"/>
        <v>8</v>
      </c>
      <c r="B13" s="2464"/>
      <c r="C13" s="2465" t="s">
        <v>7789</v>
      </c>
      <c r="D13" s="2470" t="s">
        <v>7790</v>
      </c>
      <c r="E13" s="2461"/>
      <c r="F13" s="2461"/>
      <c r="G13" s="2461"/>
      <c r="H13" s="2461"/>
      <c r="I13" s="2461"/>
      <c r="J13" s="2461"/>
      <c r="K13" s="2461"/>
      <c r="L13" s="2461"/>
      <c r="M13" s="2461"/>
      <c r="N13" s="2461"/>
      <c r="O13" s="2461"/>
      <c r="P13" s="2461"/>
      <c r="Q13" s="2461"/>
      <c r="R13" s="2461"/>
      <c r="S13" s="2461"/>
      <c r="T13" s="2461"/>
      <c r="U13" s="2461"/>
      <c r="V13" s="2461"/>
      <c r="W13" s="2461"/>
      <c r="X13" s="2461"/>
      <c r="Y13" s="2462">
        <f t="shared" si="0"/>
        <v>0</v>
      </c>
      <c r="Z13" s="2463"/>
      <c r="AA13" s="2461"/>
      <c r="AB13" s="2463"/>
      <c r="AC13" s="2462">
        <f t="shared" si="1"/>
        <v>0</v>
      </c>
      <c r="AD13" s="2463"/>
      <c r="AE13" s="2463"/>
      <c r="AF13" s="2463"/>
      <c r="AG13" s="2463"/>
      <c r="AH13" s="2463"/>
      <c r="AI13" s="2463"/>
      <c r="AJ13" s="2461"/>
      <c r="AK13" s="2461"/>
      <c r="AL13" s="2462">
        <f t="shared" si="2"/>
        <v>0</v>
      </c>
      <c r="AM13" s="2463"/>
      <c r="AN13" s="2461"/>
    </row>
    <row r="14" spans="1:40" ht="14.1" customHeight="1">
      <c r="A14" s="2457">
        <f t="shared" si="3"/>
        <v>9</v>
      </c>
      <c r="B14" s="2464"/>
      <c r="C14" s="2465" t="s">
        <v>7791</v>
      </c>
      <c r="D14" s="2469" t="s">
        <v>7792</v>
      </c>
      <c r="E14" s="2461"/>
      <c r="F14" s="2461"/>
      <c r="G14" s="2461"/>
      <c r="H14" s="2461"/>
      <c r="I14" s="2461"/>
      <c r="J14" s="2461"/>
      <c r="K14" s="2461"/>
      <c r="L14" s="2461"/>
      <c r="M14" s="2461"/>
      <c r="N14" s="2461"/>
      <c r="O14" s="2461"/>
      <c r="P14" s="2461"/>
      <c r="Q14" s="2461"/>
      <c r="R14" s="2461"/>
      <c r="S14" s="2461"/>
      <c r="T14" s="2461"/>
      <c r="U14" s="2461"/>
      <c r="V14" s="2461"/>
      <c r="W14" s="2461"/>
      <c r="X14" s="2461"/>
      <c r="Y14" s="2462">
        <f t="shared" si="0"/>
        <v>0</v>
      </c>
      <c r="Z14" s="2463"/>
      <c r="AA14" s="2461"/>
      <c r="AB14" s="2463"/>
      <c r="AC14" s="2462">
        <f t="shared" si="1"/>
        <v>0</v>
      </c>
      <c r="AD14" s="2463"/>
      <c r="AE14" s="2463"/>
      <c r="AF14" s="2463"/>
      <c r="AG14" s="2463"/>
      <c r="AH14" s="2463"/>
      <c r="AI14" s="2463"/>
      <c r="AJ14" s="2461"/>
      <c r="AK14" s="2461"/>
      <c r="AL14" s="2462">
        <f t="shared" si="2"/>
        <v>0</v>
      </c>
      <c r="AM14" s="2463"/>
      <c r="AN14" s="2461"/>
    </row>
    <row r="15" spans="1:40" ht="14.1" customHeight="1">
      <c r="A15" s="2457">
        <f t="shared" si="3"/>
        <v>10</v>
      </c>
      <c r="B15" s="2464"/>
      <c r="C15" s="2465" t="s">
        <v>7793</v>
      </c>
      <c r="D15" s="2469" t="s">
        <v>7794</v>
      </c>
      <c r="E15" s="2461"/>
      <c r="F15" s="2461"/>
      <c r="G15" s="2461"/>
      <c r="H15" s="2461"/>
      <c r="I15" s="2461"/>
      <c r="J15" s="2461"/>
      <c r="K15" s="2461"/>
      <c r="L15" s="2461"/>
      <c r="M15" s="2461"/>
      <c r="N15" s="2461"/>
      <c r="O15" s="2461"/>
      <c r="P15" s="2461"/>
      <c r="Q15" s="2461"/>
      <c r="R15" s="2461"/>
      <c r="S15" s="2461"/>
      <c r="T15" s="2461"/>
      <c r="U15" s="2461"/>
      <c r="V15" s="2461"/>
      <c r="W15" s="2461"/>
      <c r="X15" s="2461"/>
      <c r="Y15" s="2462">
        <f t="shared" si="0"/>
        <v>0</v>
      </c>
      <c r="Z15" s="2463"/>
      <c r="AA15" s="2461"/>
      <c r="AB15" s="2463"/>
      <c r="AC15" s="2462">
        <f t="shared" si="1"/>
        <v>0</v>
      </c>
      <c r="AD15" s="2463"/>
      <c r="AE15" s="2463"/>
      <c r="AF15" s="2463"/>
      <c r="AG15" s="2463"/>
      <c r="AH15" s="2463"/>
      <c r="AI15" s="2463"/>
      <c r="AJ15" s="2461"/>
      <c r="AK15" s="2461"/>
      <c r="AL15" s="2462">
        <f t="shared" si="2"/>
        <v>0</v>
      </c>
      <c r="AM15" s="2463"/>
      <c r="AN15" s="2461"/>
    </row>
    <row r="16" spans="1:40" ht="14.1" customHeight="1">
      <c r="A16" s="2457">
        <f t="shared" si="3"/>
        <v>11</v>
      </c>
      <c r="B16" s="2464" t="s">
        <v>7795</v>
      </c>
      <c r="C16" s="2467"/>
      <c r="D16" s="2453" t="s">
        <v>7286</v>
      </c>
      <c r="E16" s="2462">
        <f>SUM(E11:E15)</f>
        <v>0</v>
      </c>
      <c r="F16" s="2462">
        <f t="shared" ref="F16:X16" si="5">SUM(F11:F15)</f>
        <v>0</v>
      </c>
      <c r="G16" s="2462">
        <f t="shared" si="5"/>
        <v>0</v>
      </c>
      <c r="H16" s="2462">
        <f t="shared" si="5"/>
        <v>0</v>
      </c>
      <c r="I16" s="2462">
        <f t="shared" si="5"/>
        <v>0</v>
      </c>
      <c r="J16" s="2462">
        <f t="shared" si="5"/>
        <v>0</v>
      </c>
      <c r="K16" s="2462">
        <f t="shared" si="5"/>
        <v>0</v>
      </c>
      <c r="L16" s="2462">
        <f t="shared" si="5"/>
        <v>0</v>
      </c>
      <c r="M16" s="2462">
        <f t="shared" si="5"/>
        <v>0</v>
      </c>
      <c r="N16" s="2462">
        <f t="shared" si="5"/>
        <v>0</v>
      </c>
      <c r="O16" s="2462">
        <f t="shared" si="5"/>
        <v>0</v>
      </c>
      <c r="P16" s="2462">
        <f t="shared" si="5"/>
        <v>0</v>
      </c>
      <c r="Q16" s="2462">
        <f t="shared" si="5"/>
        <v>0</v>
      </c>
      <c r="R16" s="2462">
        <f t="shared" si="5"/>
        <v>0</v>
      </c>
      <c r="S16" s="2462">
        <f t="shared" si="5"/>
        <v>0</v>
      </c>
      <c r="T16" s="2462">
        <f t="shared" si="5"/>
        <v>0</v>
      </c>
      <c r="U16" s="2462">
        <f t="shared" si="5"/>
        <v>0</v>
      </c>
      <c r="V16" s="2462">
        <f t="shared" si="5"/>
        <v>0</v>
      </c>
      <c r="W16" s="2462">
        <f t="shared" si="5"/>
        <v>0</v>
      </c>
      <c r="X16" s="2462">
        <f t="shared" si="5"/>
        <v>0</v>
      </c>
      <c r="Y16" s="2462">
        <f t="shared" si="0"/>
        <v>0</v>
      </c>
      <c r="Z16" s="2463"/>
      <c r="AA16" s="2461"/>
      <c r="AB16" s="2463"/>
      <c r="AC16" s="2462">
        <f t="shared" si="1"/>
        <v>0</v>
      </c>
      <c r="AD16" s="2463"/>
      <c r="AE16" s="2463"/>
      <c r="AF16" s="2463"/>
      <c r="AG16" s="2463"/>
      <c r="AH16" s="2463"/>
      <c r="AI16" s="2463"/>
      <c r="AJ16" s="2461"/>
      <c r="AK16" s="2461"/>
      <c r="AL16" s="2462">
        <f t="shared" si="2"/>
        <v>0</v>
      </c>
      <c r="AM16" s="2463"/>
      <c r="AN16" s="2461"/>
    </row>
    <row r="17" spans="1:40" ht="14.1" customHeight="1">
      <c r="A17" s="2457">
        <f t="shared" si="3"/>
        <v>12</v>
      </c>
      <c r="B17" s="2464"/>
      <c r="C17" s="2465" t="s">
        <v>7796</v>
      </c>
      <c r="D17" s="2469" t="s">
        <v>7797</v>
      </c>
      <c r="E17" s="2461"/>
      <c r="F17" s="2461"/>
      <c r="G17" s="2461"/>
      <c r="H17" s="2461"/>
      <c r="I17" s="2461"/>
      <c r="J17" s="2461"/>
      <c r="K17" s="2461"/>
      <c r="L17" s="2461"/>
      <c r="M17" s="2461"/>
      <c r="N17" s="2461"/>
      <c r="O17" s="2461"/>
      <c r="P17" s="2461"/>
      <c r="Q17" s="2461"/>
      <c r="R17" s="2461"/>
      <c r="S17" s="2461"/>
      <c r="T17" s="2461"/>
      <c r="U17" s="2461"/>
      <c r="V17" s="2461"/>
      <c r="W17" s="2461"/>
      <c r="X17" s="2461"/>
      <c r="Y17" s="2462">
        <f t="shared" si="0"/>
        <v>0</v>
      </c>
      <c r="Z17" s="2463"/>
      <c r="AA17" s="2461"/>
      <c r="AB17" s="2463"/>
      <c r="AC17" s="2462">
        <f t="shared" si="1"/>
        <v>0</v>
      </c>
      <c r="AD17" s="2463"/>
      <c r="AE17" s="2463"/>
      <c r="AF17" s="2463"/>
      <c r="AG17" s="2463"/>
      <c r="AH17" s="2463"/>
      <c r="AI17" s="2463"/>
      <c r="AJ17" s="2461"/>
      <c r="AK17" s="2461"/>
      <c r="AL17" s="2462">
        <f t="shared" si="2"/>
        <v>0</v>
      </c>
      <c r="AM17" s="2463"/>
      <c r="AN17" s="2461"/>
    </row>
    <row r="18" spans="1:40" ht="14.1" customHeight="1">
      <c r="A18" s="2457">
        <f t="shared" si="3"/>
        <v>13</v>
      </c>
      <c r="B18" s="2464"/>
      <c r="C18" s="2465" t="s">
        <v>7798</v>
      </c>
      <c r="D18" s="2469" t="s">
        <v>7799</v>
      </c>
      <c r="E18" s="2461"/>
      <c r="F18" s="2461"/>
      <c r="G18" s="2461"/>
      <c r="H18" s="2461"/>
      <c r="I18" s="2461"/>
      <c r="J18" s="2461"/>
      <c r="K18" s="2461"/>
      <c r="L18" s="2461"/>
      <c r="M18" s="2461"/>
      <c r="N18" s="2461"/>
      <c r="O18" s="2461"/>
      <c r="P18" s="2461"/>
      <c r="Q18" s="2461"/>
      <c r="R18" s="2461"/>
      <c r="S18" s="2461"/>
      <c r="T18" s="2461"/>
      <c r="U18" s="2461"/>
      <c r="V18" s="2461"/>
      <c r="W18" s="2461"/>
      <c r="X18" s="2461"/>
      <c r="Y18" s="2462">
        <f t="shared" si="0"/>
        <v>0</v>
      </c>
      <c r="Z18" s="2463"/>
      <c r="AA18" s="2461"/>
      <c r="AB18" s="2463"/>
      <c r="AC18" s="2462">
        <f t="shared" si="1"/>
        <v>0</v>
      </c>
      <c r="AD18" s="2463"/>
      <c r="AE18" s="2463"/>
      <c r="AF18" s="2463"/>
      <c r="AG18" s="2463"/>
      <c r="AH18" s="2463"/>
      <c r="AI18" s="2463"/>
      <c r="AJ18" s="2461"/>
      <c r="AK18" s="2461"/>
      <c r="AL18" s="2462">
        <f t="shared" si="2"/>
        <v>0</v>
      </c>
      <c r="AM18" s="2463"/>
      <c r="AN18" s="2461"/>
    </row>
    <row r="19" spans="1:40" ht="14.1" customHeight="1">
      <c r="A19" s="2457">
        <f t="shared" si="3"/>
        <v>14</v>
      </c>
      <c r="B19" s="2464"/>
      <c r="C19" s="2465" t="s">
        <v>7800</v>
      </c>
      <c r="D19" s="2469" t="s">
        <v>7783</v>
      </c>
      <c r="E19" s="2461"/>
      <c r="F19" s="2461"/>
      <c r="G19" s="2461"/>
      <c r="H19" s="2461"/>
      <c r="I19" s="2461"/>
      <c r="J19" s="2461"/>
      <c r="K19" s="2461"/>
      <c r="L19" s="2461"/>
      <c r="M19" s="2461"/>
      <c r="N19" s="2461"/>
      <c r="O19" s="2461"/>
      <c r="P19" s="2461"/>
      <c r="Q19" s="2461"/>
      <c r="R19" s="2461"/>
      <c r="S19" s="2461"/>
      <c r="T19" s="2461"/>
      <c r="U19" s="2461"/>
      <c r="V19" s="2461"/>
      <c r="W19" s="2461"/>
      <c r="X19" s="2461"/>
      <c r="Y19" s="2462">
        <f t="shared" si="0"/>
        <v>0</v>
      </c>
      <c r="Z19" s="2463"/>
      <c r="AA19" s="2461"/>
      <c r="AB19" s="2463"/>
      <c r="AC19" s="2462">
        <f t="shared" si="1"/>
        <v>0</v>
      </c>
      <c r="AD19" s="2463"/>
      <c r="AE19" s="2463"/>
      <c r="AF19" s="2463"/>
      <c r="AG19" s="2463"/>
      <c r="AH19" s="2463"/>
      <c r="AI19" s="2463"/>
      <c r="AJ19" s="2461"/>
      <c r="AK19" s="2461"/>
      <c r="AL19" s="2462">
        <f t="shared" si="2"/>
        <v>0</v>
      </c>
      <c r="AM19" s="2463"/>
      <c r="AN19" s="2461"/>
    </row>
    <row r="20" spans="1:40" ht="14.1" customHeight="1">
      <c r="A20" s="2457">
        <f t="shared" si="3"/>
        <v>15</v>
      </c>
      <c r="B20" s="2464" t="s">
        <v>7801</v>
      </c>
      <c r="C20" s="2467"/>
      <c r="D20" s="2453" t="s">
        <v>7286</v>
      </c>
      <c r="E20" s="2462">
        <f>SUM(E17:E19)</f>
        <v>0</v>
      </c>
      <c r="F20" s="2462">
        <f t="shared" ref="F20:X20" si="6">SUM(F17:F19)</f>
        <v>0</v>
      </c>
      <c r="G20" s="2462">
        <f t="shared" si="6"/>
        <v>0</v>
      </c>
      <c r="H20" s="2462">
        <f t="shared" si="6"/>
        <v>0</v>
      </c>
      <c r="I20" s="2462">
        <f t="shared" si="6"/>
        <v>0</v>
      </c>
      <c r="J20" s="2462">
        <f t="shared" si="6"/>
        <v>0</v>
      </c>
      <c r="K20" s="2462">
        <f t="shared" si="6"/>
        <v>0</v>
      </c>
      <c r="L20" s="2462">
        <f t="shared" si="6"/>
        <v>0</v>
      </c>
      <c r="M20" s="2462">
        <f t="shared" si="6"/>
        <v>0</v>
      </c>
      <c r="N20" s="2462">
        <f t="shared" si="6"/>
        <v>0</v>
      </c>
      <c r="O20" s="2462">
        <f t="shared" si="6"/>
        <v>0</v>
      </c>
      <c r="P20" s="2462">
        <f t="shared" si="6"/>
        <v>0</v>
      </c>
      <c r="Q20" s="2462">
        <f t="shared" si="6"/>
        <v>0</v>
      </c>
      <c r="R20" s="2462">
        <f t="shared" si="6"/>
        <v>0</v>
      </c>
      <c r="S20" s="2462">
        <f t="shared" si="6"/>
        <v>0</v>
      </c>
      <c r="T20" s="2462">
        <f t="shared" si="6"/>
        <v>0</v>
      </c>
      <c r="U20" s="2462">
        <f t="shared" si="6"/>
        <v>0</v>
      </c>
      <c r="V20" s="2462">
        <f t="shared" si="6"/>
        <v>0</v>
      </c>
      <c r="W20" s="2462">
        <f t="shared" si="6"/>
        <v>0</v>
      </c>
      <c r="X20" s="2462">
        <f t="shared" si="6"/>
        <v>0</v>
      </c>
      <c r="Y20" s="2462">
        <f t="shared" si="0"/>
        <v>0</v>
      </c>
      <c r="Z20" s="2463"/>
      <c r="AA20" s="2461"/>
      <c r="AB20" s="2463"/>
      <c r="AC20" s="2462">
        <f t="shared" si="1"/>
        <v>0</v>
      </c>
      <c r="AD20" s="2463"/>
      <c r="AE20" s="2463"/>
      <c r="AF20" s="2463"/>
      <c r="AG20" s="2463"/>
      <c r="AH20" s="2463"/>
      <c r="AI20" s="2463"/>
      <c r="AJ20" s="2461"/>
      <c r="AK20" s="2461"/>
      <c r="AL20" s="2462">
        <f t="shared" si="2"/>
        <v>0</v>
      </c>
      <c r="AM20" s="2463"/>
      <c r="AN20" s="2461"/>
    </row>
    <row r="21" spans="1:40" ht="14.1" customHeight="1">
      <c r="A21" s="2457">
        <f t="shared" si="3"/>
        <v>16</v>
      </c>
      <c r="B21" s="2464"/>
      <c r="C21" s="2465" t="s">
        <v>7802</v>
      </c>
      <c r="D21" s="2471" t="s">
        <v>7803</v>
      </c>
      <c r="E21" s="2461"/>
      <c r="F21" s="2461"/>
      <c r="G21" s="2461"/>
      <c r="H21" s="2461"/>
      <c r="I21" s="2461"/>
      <c r="J21" s="2461"/>
      <c r="K21" s="2461"/>
      <c r="L21" s="2461"/>
      <c r="M21" s="2461"/>
      <c r="N21" s="2461"/>
      <c r="O21" s="2461"/>
      <c r="P21" s="2461"/>
      <c r="Q21" s="2461"/>
      <c r="R21" s="2461"/>
      <c r="S21" s="2461"/>
      <c r="T21" s="2461"/>
      <c r="U21" s="2461"/>
      <c r="V21" s="2461"/>
      <c r="W21" s="2461"/>
      <c r="X21" s="2461"/>
      <c r="Y21" s="2462">
        <f t="shared" si="0"/>
        <v>0</v>
      </c>
      <c r="Z21" s="2463"/>
      <c r="AA21" s="2461"/>
      <c r="AB21" s="2463"/>
      <c r="AC21" s="2462">
        <f t="shared" si="1"/>
        <v>0</v>
      </c>
      <c r="AD21" s="2463"/>
      <c r="AE21" s="2463"/>
      <c r="AF21" s="2463"/>
      <c r="AG21" s="2463"/>
      <c r="AH21" s="2463"/>
      <c r="AI21" s="2463"/>
      <c r="AJ21" s="2461"/>
      <c r="AK21" s="2461"/>
      <c r="AL21" s="2462">
        <f t="shared" si="2"/>
        <v>0</v>
      </c>
      <c r="AM21" s="2463"/>
      <c r="AN21" s="2461"/>
    </row>
    <row r="22" spans="1:40" ht="14.1" customHeight="1">
      <c r="A22" s="2457">
        <f t="shared" si="3"/>
        <v>17</v>
      </c>
      <c r="B22" s="2464"/>
      <c r="C22" s="2465"/>
      <c r="D22" s="2460" t="s">
        <v>7804</v>
      </c>
      <c r="E22" s="2461"/>
      <c r="F22" s="2461"/>
      <c r="G22" s="2461"/>
      <c r="H22" s="2461"/>
      <c r="I22" s="2461"/>
      <c r="J22" s="2461"/>
      <c r="K22" s="2461"/>
      <c r="L22" s="2461"/>
      <c r="M22" s="2461"/>
      <c r="N22" s="2461"/>
      <c r="O22" s="2461"/>
      <c r="P22" s="2461"/>
      <c r="Q22" s="2461"/>
      <c r="R22" s="2461"/>
      <c r="S22" s="2461"/>
      <c r="T22" s="2461"/>
      <c r="U22" s="2461"/>
      <c r="V22" s="2461"/>
      <c r="W22" s="2461"/>
      <c r="X22" s="2461"/>
      <c r="Y22" s="2462">
        <f t="shared" si="0"/>
        <v>0</v>
      </c>
      <c r="Z22" s="2463"/>
      <c r="AA22" s="2461"/>
      <c r="AB22" s="2463"/>
      <c r="AC22" s="2462">
        <f t="shared" si="1"/>
        <v>0</v>
      </c>
      <c r="AD22" s="2463"/>
      <c r="AE22" s="2463"/>
      <c r="AF22" s="2463"/>
      <c r="AG22" s="2463"/>
      <c r="AH22" s="2463"/>
      <c r="AI22" s="2463"/>
      <c r="AJ22" s="2461"/>
      <c r="AK22" s="2461"/>
      <c r="AL22" s="2462">
        <f t="shared" si="2"/>
        <v>0</v>
      </c>
      <c r="AM22" s="2463"/>
      <c r="AN22" s="2461"/>
    </row>
    <row r="23" spans="1:40" ht="14.1" customHeight="1">
      <c r="A23" s="2457">
        <f t="shared" si="3"/>
        <v>18</v>
      </c>
      <c r="B23" s="2464"/>
      <c r="C23" s="2467" t="s">
        <v>7805</v>
      </c>
      <c r="D23" s="2460" t="s">
        <v>6021</v>
      </c>
      <c r="E23" s="2462">
        <f>SUM(E21:E22)</f>
        <v>0</v>
      </c>
      <c r="F23" s="2462">
        <f t="shared" ref="F23:X23" si="7">SUM(F21:F22)</f>
        <v>0</v>
      </c>
      <c r="G23" s="2462">
        <f t="shared" si="7"/>
        <v>0</v>
      </c>
      <c r="H23" s="2462">
        <f t="shared" si="7"/>
        <v>0</v>
      </c>
      <c r="I23" s="2462">
        <f t="shared" si="7"/>
        <v>0</v>
      </c>
      <c r="J23" s="2462">
        <f t="shared" si="7"/>
        <v>0</v>
      </c>
      <c r="K23" s="2462">
        <f t="shared" si="7"/>
        <v>0</v>
      </c>
      <c r="L23" s="2462">
        <f t="shared" si="7"/>
        <v>0</v>
      </c>
      <c r="M23" s="2462">
        <f t="shared" si="7"/>
        <v>0</v>
      </c>
      <c r="N23" s="2462">
        <f t="shared" si="7"/>
        <v>0</v>
      </c>
      <c r="O23" s="2462">
        <f t="shared" si="7"/>
        <v>0</v>
      </c>
      <c r="P23" s="2462">
        <f t="shared" si="7"/>
        <v>0</v>
      </c>
      <c r="Q23" s="2462">
        <f t="shared" si="7"/>
        <v>0</v>
      </c>
      <c r="R23" s="2462">
        <f t="shared" si="7"/>
        <v>0</v>
      </c>
      <c r="S23" s="2462">
        <f t="shared" si="7"/>
        <v>0</v>
      </c>
      <c r="T23" s="2462">
        <f t="shared" si="7"/>
        <v>0</v>
      </c>
      <c r="U23" s="2462">
        <f t="shared" si="7"/>
        <v>0</v>
      </c>
      <c r="V23" s="2462">
        <f t="shared" si="7"/>
        <v>0</v>
      </c>
      <c r="W23" s="2462">
        <f t="shared" si="7"/>
        <v>0</v>
      </c>
      <c r="X23" s="2462">
        <f t="shared" si="7"/>
        <v>0</v>
      </c>
      <c r="Y23" s="2462">
        <f t="shared" si="0"/>
        <v>0</v>
      </c>
      <c r="Z23" s="2463"/>
      <c r="AA23" s="2461"/>
      <c r="AB23" s="2463"/>
      <c r="AC23" s="2462">
        <f t="shared" si="1"/>
        <v>0</v>
      </c>
      <c r="AD23" s="2463"/>
      <c r="AE23" s="2463"/>
      <c r="AF23" s="2463"/>
      <c r="AG23" s="2463"/>
      <c r="AH23" s="2463"/>
      <c r="AI23" s="2463"/>
      <c r="AJ23" s="2461"/>
      <c r="AK23" s="2461"/>
      <c r="AL23" s="2462">
        <f t="shared" si="2"/>
        <v>0</v>
      </c>
      <c r="AM23" s="2463"/>
      <c r="AN23" s="2461"/>
    </row>
    <row r="24" spans="1:40" ht="14.1" customHeight="1">
      <c r="A24" s="2457">
        <f t="shared" si="3"/>
        <v>19</v>
      </c>
      <c r="B24" s="2464"/>
      <c r="C24" s="2626" t="s">
        <v>7806</v>
      </c>
      <c r="D24" s="2627"/>
      <c r="E24" s="2461"/>
      <c r="F24" s="2461"/>
      <c r="G24" s="2461"/>
      <c r="H24" s="2461"/>
      <c r="I24" s="2461"/>
      <c r="J24" s="2461"/>
      <c r="K24" s="2461"/>
      <c r="L24" s="2461"/>
      <c r="M24" s="2461"/>
      <c r="N24" s="2461"/>
      <c r="O24" s="2461"/>
      <c r="P24" s="2461"/>
      <c r="Q24" s="2461"/>
      <c r="R24" s="2461"/>
      <c r="S24" s="2461"/>
      <c r="T24" s="2461"/>
      <c r="U24" s="2461"/>
      <c r="V24" s="2461"/>
      <c r="W24" s="2461"/>
      <c r="X24" s="2461"/>
      <c r="Y24" s="2462">
        <f t="shared" si="0"/>
        <v>0</v>
      </c>
      <c r="Z24" s="2463"/>
      <c r="AA24" s="2461"/>
      <c r="AB24" s="2463"/>
      <c r="AC24" s="2462">
        <f t="shared" si="1"/>
        <v>0</v>
      </c>
      <c r="AD24" s="2463"/>
      <c r="AE24" s="2463"/>
      <c r="AF24" s="2463"/>
      <c r="AG24" s="2463"/>
      <c r="AH24" s="2463"/>
      <c r="AI24" s="2463"/>
      <c r="AJ24" s="2461"/>
      <c r="AK24" s="2461"/>
      <c r="AL24" s="2462">
        <f t="shared" si="2"/>
        <v>0</v>
      </c>
      <c r="AM24" s="2463"/>
      <c r="AN24" s="2461"/>
    </row>
    <row r="25" spans="1:40" ht="14.1" customHeight="1">
      <c r="A25" s="2457">
        <f t="shared" si="3"/>
        <v>20</v>
      </c>
      <c r="B25" s="2464"/>
      <c r="C25" s="2626" t="s">
        <v>7807</v>
      </c>
      <c r="D25" s="2627"/>
      <c r="E25" s="2462">
        <f>+E10+E16+E20+E23+E24</f>
        <v>0</v>
      </c>
      <c r="F25" s="2462">
        <f t="shared" ref="F25:X25" si="8">+F10+F16+F20+F23+F24</f>
        <v>0</v>
      </c>
      <c r="G25" s="2462">
        <f t="shared" si="8"/>
        <v>0</v>
      </c>
      <c r="H25" s="2462">
        <f t="shared" si="8"/>
        <v>0</v>
      </c>
      <c r="I25" s="2462">
        <f t="shared" si="8"/>
        <v>0</v>
      </c>
      <c r="J25" s="2462">
        <f t="shared" si="8"/>
        <v>0</v>
      </c>
      <c r="K25" s="2462">
        <f t="shared" si="8"/>
        <v>0</v>
      </c>
      <c r="L25" s="2462">
        <f t="shared" si="8"/>
        <v>0</v>
      </c>
      <c r="M25" s="2462">
        <f t="shared" si="8"/>
        <v>0</v>
      </c>
      <c r="N25" s="2462">
        <f t="shared" si="8"/>
        <v>0</v>
      </c>
      <c r="O25" s="2462">
        <f t="shared" si="8"/>
        <v>0</v>
      </c>
      <c r="P25" s="2462">
        <f t="shared" si="8"/>
        <v>0</v>
      </c>
      <c r="Q25" s="2462">
        <f t="shared" si="8"/>
        <v>0</v>
      </c>
      <c r="R25" s="2462">
        <f t="shared" si="8"/>
        <v>0</v>
      </c>
      <c r="S25" s="2462">
        <f t="shared" si="8"/>
        <v>0</v>
      </c>
      <c r="T25" s="2462">
        <f t="shared" si="8"/>
        <v>0</v>
      </c>
      <c r="U25" s="2462">
        <f t="shared" si="8"/>
        <v>0</v>
      </c>
      <c r="V25" s="2462">
        <f t="shared" si="8"/>
        <v>0</v>
      </c>
      <c r="W25" s="2462">
        <f t="shared" si="8"/>
        <v>0</v>
      </c>
      <c r="X25" s="2462">
        <f t="shared" si="8"/>
        <v>0</v>
      </c>
      <c r="Y25" s="2462">
        <f t="shared" si="0"/>
        <v>0</v>
      </c>
      <c r="Z25" s="2463"/>
      <c r="AA25" s="2461"/>
      <c r="AB25" s="2463"/>
      <c r="AC25" s="2462">
        <f t="shared" si="1"/>
        <v>0</v>
      </c>
      <c r="AD25" s="2463"/>
      <c r="AE25" s="2463"/>
      <c r="AF25" s="2463"/>
      <c r="AG25" s="2463"/>
      <c r="AH25" s="2463"/>
      <c r="AI25" s="2463"/>
      <c r="AJ25" s="2461"/>
      <c r="AK25" s="2461"/>
      <c r="AL25" s="2462">
        <f t="shared" si="2"/>
        <v>0</v>
      </c>
      <c r="AM25" s="2463"/>
      <c r="AN25" s="2461"/>
    </row>
    <row r="26" spans="1:40" ht="14.1" customHeight="1">
      <c r="A26" s="2457">
        <f t="shared" si="3"/>
        <v>21</v>
      </c>
      <c r="B26" s="2458"/>
      <c r="C26" s="2459" t="s">
        <v>7778</v>
      </c>
      <c r="D26" s="2460" t="s">
        <v>7779</v>
      </c>
      <c r="E26" s="2461"/>
      <c r="F26" s="2461"/>
      <c r="G26" s="2461"/>
      <c r="H26" s="2461"/>
      <c r="I26" s="2461"/>
      <c r="J26" s="2461"/>
      <c r="K26" s="2461"/>
      <c r="L26" s="2461"/>
      <c r="M26" s="2461"/>
      <c r="N26" s="2461"/>
      <c r="O26" s="2461"/>
      <c r="P26" s="2461"/>
      <c r="Q26" s="2461"/>
      <c r="R26" s="2461"/>
      <c r="S26" s="2461"/>
      <c r="T26" s="2461"/>
      <c r="U26" s="2461"/>
      <c r="V26" s="2461"/>
      <c r="W26" s="2461"/>
      <c r="X26" s="2461"/>
      <c r="Y26" s="2462">
        <f t="shared" si="0"/>
        <v>0</v>
      </c>
      <c r="Z26" s="2463"/>
      <c r="AA26" s="2461"/>
      <c r="AB26" s="2463"/>
      <c r="AC26" s="2462">
        <f t="shared" si="1"/>
        <v>0</v>
      </c>
      <c r="AD26" s="2463"/>
      <c r="AE26" s="2463"/>
      <c r="AF26" s="2463"/>
      <c r="AG26" s="2463"/>
      <c r="AH26" s="2463"/>
      <c r="AI26" s="2463"/>
      <c r="AJ26" s="2461"/>
      <c r="AK26" s="2461"/>
      <c r="AL26" s="2462">
        <f t="shared" si="2"/>
        <v>0</v>
      </c>
      <c r="AM26" s="2463"/>
      <c r="AN26" s="2461"/>
    </row>
    <row r="27" spans="1:40" ht="28.5">
      <c r="A27" s="2457">
        <f t="shared" si="3"/>
        <v>22</v>
      </c>
      <c r="B27" s="2464"/>
      <c r="C27" s="2465"/>
      <c r="D27" s="2466" t="s">
        <v>7780</v>
      </c>
      <c r="E27" s="2461"/>
      <c r="F27" s="2461"/>
      <c r="G27" s="2461"/>
      <c r="H27" s="2461"/>
      <c r="I27" s="2461"/>
      <c r="J27" s="2461"/>
      <c r="K27" s="2461"/>
      <c r="L27" s="2461"/>
      <c r="M27" s="2461"/>
      <c r="N27" s="2461"/>
      <c r="O27" s="2461"/>
      <c r="P27" s="2461"/>
      <c r="Q27" s="2461"/>
      <c r="R27" s="2461"/>
      <c r="S27" s="2461"/>
      <c r="T27" s="2461"/>
      <c r="U27" s="2461"/>
      <c r="V27" s="2461"/>
      <c r="W27" s="2461"/>
      <c r="X27" s="2461"/>
      <c r="Y27" s="2462">
        <f t="shared" si="0"/>
        <v>0</v>
      </c>
      <c r="Z27" s="2463"/>
      <c r="AA27" s="2461"/>
      <c r="AB27" s="2463"/>
      <c r="AC27" s="2462">
        <f>+Y27-AA27</f>
        <v>0</v>
      </c>
      <c r="AD27" s="2463"/>
      <c r="AE27" s="2463"/>
      <c r="AF27" s="2463"/>
      <c r="AG27" s="2463"/>
      <c r="AH27" s="2463"/>
      <c r="AI27" s="2463"/>
      <c r="AJ27" s="2461"/>
      <c r="AK27" s="2461"/>
      <c r="AL27" s="2462">
        <f t="shared" si="2"/>
        <v>0</v>
      </c>
      <c r="AM27" s="2463"/>
      <c r="AN27" s="2461"/>
    </row>
    <row r="28" spans="1:40" ht="28.5">
      <c r="A28" s="2457">
        <f t="shared" si="3"/>
        <v>23</v>
      </c>
      <c r="B28" s="2464" t="s">
        <v>7781</v>
      </c>
      <c r="C28" s="2465"/>
      <c r="D28" s="2460" t="s">
        <v>7782</v>
      </c>
      <c r="E28" s="2461"/>
      <c r="F28" s="2461"/>
      <c r="G28" s="2461"/>
      <c r="H28" s="2461"/>
      <c r="I28" s="2461"/>
      <c r="J28" s="2461"/>
      <c r="K28" s="2461"/>
      <c r="L28" s="2461"/>
      <c r="M28" s="2461"/>
      <c r="N28" s="2461"/>
      <c r="O28" s="2461"/>
      <c r="P28" s="2461"/>
      <c r="Q28" s="2461"/>
      <c r="R28" s="2461"/>
      <c r="S28" s="2461"/>
      <c r="T28" s="2461"/>
      <c r="U28" s="2461"/>
      <c r="V28" s="2461"/>
      <c r="W28" s="2461"/>
      <c r="X28" s="2461"/>
      <c r="Y28" s="2462">
        <f t="shared" si="0"/>
        <v>0</v>
      </c>
      <c r="Z28" s="2463"/>
      <c r="AA28" s="2461"/>
      <c r="AB28" s="2463"/>
      <c r="AC28" s="2462">
        <f t="shared" si="1"/>
        <v>0</v>
      </c>
      <c r="AD28" s="2463"/>
      <c r="AE28" s="2463"/>
      <c r="AF28" s="2463"/>
      <c r="AG28" s="2463"/>
      <c r="AH28" s="2463"/>
      <c r="AI28" s="2463"/>
      <c r="AJ28" s="2461"/>
      <c r="AK28" s="2461"/>
      <c r="AL28" s="2462">
        <f t="shared" si="2"/>
        <v>0</v>
      </c>
      <c r="AM28" s="2463"/>
      <c r="AN28" s="2461"/>
    </row>
    <row r="29" spans="1:40" ht="14.1" customHeight="1">
      <c r="A29" s="2457">
        <f t="shared" si="3"/>
        <v>24</v>
      </c>
      <c r="B29" s="2464"/>
      <c r="C29" s="2465"/>
      <c r="D29" s="2460" t="s">
        <v>7783</v>
      </c>
      <c r="E29" s="2461"/>
      <c r="F29" s="2461"/>
      <c r="G29" s="2461"/>
      <c r="H29" s="2461"/>
      <c r="I29" s="2461"/>
      <c r="J29" s="2461"/>
      <c r="K29" s="2461"/>
      <c r="L29" s="2461"/>
      <c r="M29" s="2461"/>
      <c r="N29" s="2461"/>
      <c r="O29" s="2461"/>
      <c r="P29" s="2461"/>
      <c r="Q29" s="2461"/>
      <c r="R29" s="2461"/>
      <c r="S29" s="2461"/>
      <c r="T29" s="2461"/>
      <c r="U29" s="2461"/>
      <c r="V29" s="2461"/>
      <c r="W29" s="2461"/>
      <c r="X29" s="2461"/>
      <c r="Y29" s="2462">
        <f t="shared" si="0"/>
        <v>0</v>
      </c>
      <c r="Z29" s="2463"/>
      <c r="AA29" s="2461"/>
      <c r="AB29" s="2463"/>
      <c r="AC29" s="2462">
        <f t="shared" si="1"/>
        <v>0</v>
      </c>
      <c r="AD29" s="2463"/>
      <c r="AE29" s="2463"/>
      <c r="AF29" s="2463"/>
      <c r="AG29" s="2463"/>
      <c r="AH29" s="2463"/>
      <c r="AI29" s="2463"/>
      <c r="AJ29" s="2461"/>
      <c r="AK29" s="2461"/>
      <c r="AL29" s="2462">
        <f t="shared" si="2"/>
        <v>0</v>
      </c>
      <c r="AM29" s="2463"/>
      <c r="AN29" s="2461"/>
    </row>
    <row r="30" spans="1:40" ht="14.1" customHeight="1">
      <c r="A30" s="2457">
        <f t="shared" si="3"/>
        <v>25</v>
      </c>
      <c r="B30" s="2464"/>
      <c r="C30" s="2467" t="s">
        <v>7784</v>
      </c>
      <c r="D30" s="2460" t="s">
        <v>6021</v>
      </c>
      <c r="E30" s="2462">
        <f>SUM(E26:E29)</f>
        <v>0</v>
      </c>
      <c r="F30" s="2462">
        <f t="shared" ref="F30:X30" si="9">SUM(F26:F29)</f>
        <v>0</v>
      </c>
      <c r="G30" s="2462">
        <f t="shared" si="9"/>
        <v>0</v>
      </c>
      <c r="H30" s="2462">
        <f t="shared" si="9"/>
        <v>0</v>
      </c>
      <c r="I30" s="2462">
        <f t="shared" si="9"/>
        <v>0</v>
      </c>
      <c r="J30" s="2462">
        <f t="shared" si="9"/>
        <v>0</v>
      </c>
      <c r="K30" s="2462">
        <f t="shared" si="9"/>
        <v>0</v>
      </c>
      <c r="L30" s="2462">
        <f t="shared" si="9"/>
        <v>0</v>
      </c>
      <c r="M30" s="2462">
        <f t="shared" si="9"/>
        <v>0</v>
      </c>
      <c r="N30" s="2462">
        <f t="shared" si="9"/>
        <v>0</v>
      </c>
      <c r="O30" s="2462">
        <f t="shared" si="9"/>
        <v>0</v>
      </c>
      <c r="P30" s="2462">
        <f t="shared" si="9"/>
        <v>0</v>
      </c>
      <c r="Q30" s="2462">
        <f t="shared" si="9"/>
        <v>0</v>
      </c>
      <c r="R30" s="2462">
        <f t="shared" si="9"/>
        <v>0</v>
      </c>
      <c r="S30" s="2462">
        <f t="shared" si="9"/>
        <v>0</v>
      </c>
      <c r="T30" s="2462">
        <f t="shared" si="9"/>
        <v>0</v>
      </c>
      <c r="U30" s="2462">
        <f t="shared" si="9"/>
        <v>0</v>
      </c>
      <c r="V30" s="2462">
        <f t="shared" si="9"/>
        <v>0</v>
      </c>
      <c r="W30" s="2462">
        <f t="shared" si="9"/>
        <v>0</v>
      </c>
      <c r="X30" s="2462">
        <f t="shared" si="9"/>
        <v>0</v>
      </c>
      <c r="Y30" s="2462">
        <f t="shared" si="0"/>
        <v>0</v>
      </c>
      <c r="Z30" s="2463"/>
      <c r="AA30" s="2461"/>
      <c r="AB30" s="2463"/>
      <c r="AC30" s="2462">
        <f t="shared" si="1"/>
        <v>0</v>
      </c>
      <c r="AD30" s="2463"/>
      <c r="AE30" s="2463"/>
      <c r="AF30" s="2463"/>
      <c r="AG30" s="2463"/>
      <c r="AH30" s="2463"/>
      <c r="AI30" s="2463"/>
      <c r="AJ30" s="2461"/>
      <c r="AK30" s="2461"/>
      <c r="AL30" s="2462">
        <f t="shared" si="2"/>
        <v>0</v>
      </c>
      <c r="AM30" s="2463"/>
      <c r="AN30" s="2461"/>
    </row>
    <row r="31" spans="1:40" ht="15" customHeight="1">
      <c r="A31" s="2457">
        <f t="shared" si="3"/>
        <v>26</v>
      </c>
      <c r="B31" s="2464"/>
      <c r="D31" s="2468" t="s">
        <v>7785</v>
      </c>
      <c r="E31" s="2461"/>
      <c r="F31" s="2461"/>
      <c r="G31" s="2461"/>
      <c r="H31" s="2461"/>
      <c r="I31" s="2461"/>
      <c r="J31" s="2461"/>
      <c r="K31" s="2461"/>
      <c r="L31" s="2461"/>
      <c r="M31" s="2461"/>
      <c r="N31" s="2461"/>
      <c r="O31" s="2461"/>
      <c r="P31" s="2461"/>
      <c r="Q31" s="2461"/>
      <c r="R31" s="2461"/>
      <c r="S31" s="2461"/>
      <c r="T31" s="2461"/>
      <c r="U31" s="2461"/>
      <c r="V31" s="2461"/>
      <c r="W31" s="2461"/>
      <c r="X31" s="2461"/>
      <c r="Y31" s="2462">
        <f t="shared" si="0"/>
        <v>0</v>
      </c>
      <c r="Z31" s="2463"/>
      <c r="AA31" s="2461"/>
      <c r="AB31" s="2463"/>
      <c r="AC31" s="2462">
        <f t="shared" si="1"/>
        <v>0</v>
      </c>
      <c r="AD31" s="2463"/>
      <c r="AE31" s="2463"/>
      <c r="AF31" s="2463"/>
      <c r="AG31" s="2463"/>
      <c r="AH31" s="2463"/>
      <c r="AI31" s="2463"/>
      <c r="AJ31" s="2461"/>
      <c r="AK31" s="2461"/>
      <c r="AL31" s="2462">
        <f t="shared" si="2"/>
        <v>0</v>
      </c>
      <c r="AM31" s="2463"/>
      <c r="AN31" s="2461"/>
    </row>
    <row r="32" spans="1:40" ht="14.1" customHeight="1">
      <c r="A32" s="2457">
        <f t="shared" si="3"/>
        <v>27</v>
      </c>
      <c r="B32" s="2464" t="s">
        <v>7808</v>
      </c>
      <c r="C32" s="2465" t="s">
        <v>7787</v>
      </c>
      <c r="D32" s="2469" t="s">
        <v>7788</v>
      </c>
      <c r="E32" s="2461"/>
      <c r="F32" s="2461"/>
      <c r="G32" s="2461"/>
      <c r="H32" s="2461"/>
      <c r="I32" s="2461"/>
      <c r="J32" s="2461"/>
      <c r="K32" s="2461"/>
      <c r="L32" s="2461"/>
      <c r="M32" s="2461"/>
      <c r="N32" s="2461"/>
      <c r="O32" s="2461"/>
      <c r="P32" s="2461"/>
      <c r="Q32" s="2461"/>
      <c r="R32" s="2461"/>
      <c r="S32" s="2461"/>
      <c r="T32" s="2461"/>
      <c r="U32" s="2461"/>
      <c r="V32" s="2461"/>
      <c r="W32" s="2461"/>
      <c r="X32" s="2461"/>
      <c r="Y32" s="2462">
        <f t="shared" si="0"/>
        <v>0</v>
      </c>
      <c r="Z32" s="2463"/>
      <c r="AA32" s="2461"/>
      <c r="AB32" s="2463"/>
      <c r="AC32" s="2462">
        <f t="shared" si="1"/>
        <v>0</v>
      </c>
      <c r="AD32" s="2463"/>
      <c r="AE32" s="2463"/>
      <c r="AF32" s="2463"/>
      <c r="AG32" s="2463"/>
      <c r="AH32" s="2463"/>
      <c r="AI32" s="2463"/>
      <c r="AJ32" s="2461"/>
      <c r="AK32" s="2461"/>
      <c r="AL32" s="2462">
        <f t="shared" si="2"/>
        <v>0</v>
      </c>
      <c r="AM32" s="2463"/>
      <c r="AN32" s="2461"/>
    </row>
    <row r="33" spans="1:40" ht="14.25">
      <c r="A33" s="2457">
        <f t="shared" si="3"/>
        <v>28</v>
      </c>
      <c r="B33" s="2464"/>
      <c r="C33" s="2465" t="s">
        <v>7789</v>
      </c>
      <c r="D33" s="2470" t="s">
        <v>7790</v>
      </c>
      <c r="E33" s="2461"/>
      <c r="F33" s="2461"/>
      <c r="G33" s="2461"/>
      <c r="H33" s="2461"/>
      <c r="I33" s="2461"/>
      <c r="J33" s="2461"/>
      <c r="K33" s="2461"/>
      <c r="L33" s="2461"/>
      <c r="M33" s="2461"/>
      <c r="N33" s="2461"/>
      <c r="O33" s="2461"/>
      <c r="P33" s="2461"/>
      <c r="Q33" s="2461"/>
      <c r="R33" s="2461"/>
      <c r="S33" s="2461"/>
      <c r="T33" s="2461"/>
      <c r="U33" s="2461"/>
      <c r="V33" s="2461"/>
      <c r="W33" s="2461"/>
      <c r="X33" s="2461"/>
      <c r="Y33" s="2462">
        <f t="shared" si="0"/>
        <v>0</v>
      </c>
      <c r="Z33" s="2463"/>
      <c r="AA33" s="2461"/>
      <c r="AB33" s="2463"/>
      <c r="AC33" s="2462">
        <f t="shared" si="1"/>
        <v>0</v>
      </c>
      <c r="AD33" s="2463"/>
      <c r="AE33" s="2463"/>
      <c r="AF33" s="2463"/>
      <c r="AG33" s="2463"/>
      <c r="AH33" s="2463"/>
      <c r="AI33" s="2463"/>
      <c r="AJ33" s="2461"/>
      <c r="AK33" s="2461"/>
      <c r="AL33" s="2462">
        <f t="shared" si="2"/>
        <v>0</v>
      </c>
      <c r="AM33" s="2463"/>
      <c r="AN33" s="2461"/>
    </row>
    <row r="34" spans="1:40" ht="14.1" customHeight="1">
      <c r="A34" s="2457">
        <f t="shared" si="3"/>
        <v>29</v>
      </c>
      <c r="B34" s="2464"/>
      <c r="C34" s="2465" t="s">
        <v>7791</v>
      </c>
      <c r="D34" s="2469" t="s">
        <v>7792</v>
      </c>
      <c r="E34" s="2461"/>
      <c r="F34" s="2461"/>
      <c r="G34" s="2461"/>
      <c r="H34" s="2461"/>
      <c r="I34" s="2461"/>
      <c r="J34" s="2461"/>
      <c r="K34" s="2461"/>
      <c r="L34" s="2461"/>
      <c r="M34" s="2461"/>
      <c r="N34" s="2461"/>
      <c r="O34" s="2461"/>
      <c r="P34" s="2461"/>
      <c r="Q34" s="2461"/>
      <c r="R34" s="2461"/>
      <c r="S34" s="2461"/>
      <c r="T34" s="2461"/>
      <c r="U34" s="2461"/>
      <c r="V34" s="2461"/>
      <c r="W34" s="2461"/>
      <c r="X34" s="2461"/>
      <c r="Y34" s="2462">
        <f t="shared" si="0"/>
        <v>0</v>
      </c>
      <c r="Z34" s="2463"/>
      <c r="AA34" s="2461"/>
      <c r="AB34" s="2463"/>
      <c r="AC34" s="2462">
        <f t="shared" si="1"/>
        <v>0</v>
      </c>
      <c r="AD34" s="2463"/>
      <c r="AE34" s="2463"/>
      <c r="AF34" s="2463"/>
      <c r="AG34" s="2463"/>
      <c r="AH34" s="2463"/>
      <c r="AI34" s="2463"/>
      <c r="AJ34" s="2461"/>
      <c r="AK34" s="2461"/>
      <c r="AL34" s="2462">
        <f t="shared" si="2"/>
        <v>0</v>
      </c>
      <c r="AM34" s="2463"/>
      <c r="AN34" s="2461"/>
    </row>
    <row r="35" spans="1:40" ht="14.1" customHeight="1">
      <c r="A35" s="2457">
        <f t="shared" si="3"/>
        <v>30</v>
      </c>
      <c r="B35" s="2464"/>
      <c r="C35" s="2465" t="s">
        <v>7793</v>
      </c>
      <c r="D35" s="2469" t="s">
        <v>7809</v>
      </c>
      <c r="E35" s="2461"/>
      <c r="F35" s="2461"/>
      <c r="G35" s="2461"/>
      <c r="H35" s="2461"/>
      <c r="I35" s="2461"/>
      <c r="J35" s="2461"/>
      <c r="K35" s="2461"/>
      <c r="L35" s="2461"/>
      <c r="M35" s="2461"/>
      <c r="N35" s="2461"/>
      <c r="O35" s="2461"/>
      <c r="P35" s="2461"/>
      <c r="Q35" s="2461"/>
      <c r="R35" s="2461"/>
      <c r="S35" s="2461"/>
      <c r="T35" s="2461"/>
      <c r="U35" s="2461"/>
      <c r="V35" s="2461"/>
      <c r="W35" s="2461"/>
      <c r="X35" s="2461"/>
      <c r="Y35" s="2462">
        <f t="shared" si="0"/>
        <v>0</v>
      </c>
      <c r="Z35" s="2463"/>
      <c r="AA35" s="2461"/>
      <c r="AB35" s="2463"/>
      <c r="AC35" s="2462">
        <f t="shared" si="1"/>
        <v>0</v>
      </c>
      <c r="AD35" s="2463"/>
      <c r="AE35" s="2463"/>
      <c r="AF35" s="2463"/>
      <c r="AG35" s="2463"/>
      <c r="AH35" s="2463"/>
      <c r="AI35" s="2463"/>
      <c r="AJ35" s="2461"/>
      <c r="AK35" s="2461"/>
      <c r="AL35" s="2462">
        <f t="shared" si="2"/>
        <v>0</v>
      </c>
      <c r="AM35" s="2463"/>
      <c r="AN35" s="2461"/>
    </row>
    <row r="36" spans="1:40" ht="14.1" customHeight="1">
      <c r="A36" s="2457">
        <f t="shared" si="3"/>
        <v>31</v>
      </c>
      <c r="B36" s="2464" t="s">
        <v>7795</v>
      </c>
      <c r="C36" s="2467"/>
      <c r="D36" s="2453" t="s">
        <v>7286</v>
      </c>
      <c r="E36" s="2462">
        <f>SUM(E31:E35)</f>
        <v>0</v>
      </c>
      <c r="F36" s="2462">
        <f t="shared" ref="F36:X36" si="10">SUM(F31:F35)</f>
        <v>0</v>
      </c>
      <c r="G36" s="2462">
        <f t="shared" si="10"/>
        <v>0</v>
      </c>
      <c r="H36" s="2462">
        <f t="shared" si="10"/>
        <v>0</v>
      </c>
      <c r="I36" s="2462">
        <f t="shared" si="10"/>
        <v>0</v>
      </c>
      <c r="J36" s="2462">
        <f t="shared" si="10"/>
        <v>0</v>
      </c>
      <c r="K36" s="2462">
        <f t="shared" si="10"/>
        <v>0</v>
      </c>
      <c r="L36" s="2462">
        <f t="shared" si="10"/>
        <v>0</v>
      </c>
      <c r="M36" s="2462">
        <f t="shared" si="10"/>
        <v>0</v>
      </c>
      <c r="N36" s="2462">
        <f t="shared" si="10"/>
        <v>0</v>
      </c>
      <c r="O36" s="2462">
        <f t="shared" si="10"/>
        <v>0</v>
      </c>
      <c r="P36" s="2462">
        <f t="shared" si="10"/>
        <v>0</v>
      </c>
      <c r="Q36" s="2462">
        <f t="shared" si="10"/>
        <v>0</v>
      </c>
      <c r="R36" s="2462">
        <f t="shared" si="10"/>
        <v>0</v>
      </c>
      <c r="S36" s="2462">
        <f t="shared" si="10"/>
        <v>0</v>
      </c>
      <c r="T36" s="2462">
        <f t="shared" si="10"/>
        <v>0</v>
      </c>
      <c r="U36" s="2462">
        <f t="shared" si="10"/>
        <v>0</v>
      </c>
      <c r="V36" s="2462">
        <f t="shared" si="10"/>
        <v>0</v>
      </c>
      <c r="W36" s="2462">
        <f t="shared" si="10"/>
        <v>0</v>
      </c>
      <c r="X36" s="2462">
        <f t="shared" si="10"/>
        <v>0</v>
      </c>
      <c r="Y36" s="2462">
        <f t="shared" si="0"/>
        <v>0</v>
      </c>
      <c r="Z36" s="2463"/>
      <c r="AA36" s="2461"/>
      <c r="AB36" s="2463"/>
      <c r="AC36" s="2462">
        <f t="shared" si="1"/>
        <v>0</v>
      </c>
      <c r="AD36" s="2463"/>
      <c r="AE36" s="2463"/>
      <c r="AF36" s="2463"/>
      <c r="AG36" s="2463"/>
      <c r="AH36" s="2463"/>
      <c r="AI36" s="2463"/>
      <c r="AJ36" s="2461"/>
      <c r="AK36" s="2461"/>
      <c r="AL36" s="2462">
        <f t="shared" si="2"/>
        <v>0</v>
      </c>
      <c r="AM36" s="2463"/>
      <c r="AN36" s="2461"/>
    </row>
    <row r="37" spans="1:40" ht="14.1" customHeight="1">
      <c r="A37" s="2457">
        <f t="shared" si="3"/>
        <v>32</v>
      </c>
      <c r="B37" s="2464"/>
      <c r="C37" s="2465" t="s">
        <v>7796</v>
      </c>
      <c r="D37" s="2469" t="s">
        <v>7797</v>
      </c>
      <c r="E37" s="2461"/>
      <c r="F37" s="2461"/>
      <c r="G37" s="2461"/>
      <c r="H37" s="2461"/>
      <c r="I37" s="2461"/>
      <c r="J37" s="2461"/>
      <c r="K37" s="2461"/>
      <c r="L37" s="2461"/>
      <c r="M37" s="2461"/>
      <c r="N37" s="2461"/>
      <c r="O37" s="2461"/>
      <c r="P37" s="2461"/>
      <c r="Q37" s="2461"/>
      <c r="R37" s="2461"/>
      <c r="S37" s="2461"/>
      <c r="T37" s="2461"/>
      <c r="U37" s="2461"/>
      <c r="V37" s="2461"/>
      <c r="W37" s="2461"/>
      <c r="X37" s="2461"/>
      <c r="Y37" s="2462">
        <f t="shared" si="0"/>
        <v>0</v>
      </c>
      <c r="Z37" s="2463"/>
      <c r="AA37" s="2461"/>
      <c r="AB37" s="2463"/>
      <c r="AC37" s="2462">
        <f t="shared" si="1"/>
        <v>0</v>
      </c>
      <c r="AD37" s="2463"/>
      <c r="AE37" s="2463"/>
      <c r="AF37" s="2463"/>
      <c r="AG37" s="2463"/>
      <c r="AH37" s="2463"/>
      <c r="AI37" s="2463"/>
      <c r="AJ37" s="2461"/>
      <c r="AK37" s="2461"/>
      <c r="AL37" s="2462">
        <f t="shared" si="2"/>
        <v>0</v>
      </c>
      <c r="AM37" s="2463"/>
      <c r="AN37" s="2461"/>
    </row>
    <row r="38" spans="1:40" ht="14.1" customHeight="1">
      <c r="A38" s="2457">
        <f t="shared" si="3"/>
        <v>33</v>
      </c>
      <c r="B38" s="2464"/>
      <c r="C38" s="2465" t="s">
        <v>7798</v>
      </c>
      <c r="D38" s="2469" t="s">
        <v>7799</v>
      </c>
      <c r="E38" s="2461"/>
      <c r="F38" s="2461"/>
      <c r="G38" s="2461"/>
      <c r="H38" s="2461"/>
      <c r="I38" s="2461"/>
      <c r="J38" s="2461"/>
      <c r="K38" s="2461"/>
      <c r="L38" s="2461"/>
      <c r="M38" s="2461"/>
      <c r="N38" s="2461"/>
      <c r="O38" s="2461"/>
      <c r="P38" s="2461"/>
      <c r="Q38" s="2461"/>
      <c r="R38" s="2461"/>
      <c r="S38" s="2461"/>
      <c r="T38" s="2461"/>
      <c r="U38" s="2461"/>
      <c r="V38" s="2461"/>
      <c r="W38" s="2461"/>
      <c r="X38" s="2461"/>
      <c r="Y38" s="2462">
        <f t="shared" si="0"/>
        <v>0</v>
      </c>
      <c r="Z38" s="2463"/>
      <c r="AA38" s="2461"/>
      <c r="AB38" s="2463"/>
      <c r="AC38" s="2462">
        <f t="shared" si="1"/>
        <v>0</v>
      </c>
      <c r="AD38" s="2463"/>
      <c r="AE38" s="2463"/>
      <c r="AF38" s="2463"/>
      <c r="AG38" s="2463"/>
      <c r="AH38" s="2463"/>
      <c r="AI38" s="2463"/>
      <c r="AJ38" s="2461"/>
      <c r="AK38" s="2461"/>
      <c r="AL38" s="2462">
        <f t="shared" si="2"/>
        <v>0</v>
      </c>
      <c r="AM38" s="2463"/>
      <c r="AN38" s="2461"/>
    </row>
    <row r="39" spans="1:40" ht="14.1" customHeight="1">
      <c r="A39" s="2457">
        <f t="shared" si="3"/>
        <v>34</v>
      </c>
      <c r="B39" s="2464"/>
      <c r="C39" s="2465" t="s">
        <v>7800</v>
      </c>
      <c r="D39" s="2469" t="s">
        <v>7783</v>
      </c>
      <c r="E39" s="2461"/>
      <c r="F39" s="2461"/>
      <c r="G39" s="2461"/>
      <c r="H39" s="2461"/>
      <c r="I39" s="2461"/>
      <c r="J39" s="2461"/>
      <c r="K39" s="2461"/>
      <c r="L39" s="2461"/>
      <c r="M39" s="2461"/>
      <c r="N39" s="2461"/>
      <c r="O39" s="2461"/>
      <c r="P39" s="2461"/>
      <c r="Q39" s="2461"/>
      <c r="R39" s="2461"/>
      <c r="S39" s="2461"/>
      <c r="T39" s="2461"/>
      <c r="U39" s="2461"/>
      <c r="V39" s="2461"/>
      <c r="W39" s="2461"/>
      <c r="X39" s="2461"/>
      <c r="Y39" s="2462">
        <f t="shared" si="0"/>
        <v>0</v>
      </c>
      <c r="Z39" s="2463"/>
      <c r="AA39" s="2461"/>
      <c r="AB39" s="2463"/>
      <c r="AC39" s="2462">
        <f t="shared" si="1"/>
        <v>0</v>
      </c>
      <c r="AD39" s="2463"/>
      <c r="AE39" s="2463"/>
      <c r="AF39" s="2463"/>
      <c r="AG39" s="2463"/>
      <c r="AH39" s="2463"/>
      <c r="AI39" s="2463"/>
      <c r="AJ39" s="2461"/>
      <c r="AK39" s="2461"/>
      <c r="AL39" s="2462">
        <f t="shared" si="2"/>
        <v>0</v>
      </c>
      <c r="AM39" s="2463"/>
      <c r="AN39" s="2461"/>
    </row>
    <row r="40" spans="1:40" ht="14.1" customHeight="1">
      <c r="A40" s="2457">
        <f t="shared" si="3"/>
        <v>35</v>
      </c>
      <c r="B40" s="2464" t="s">
        <v>7801</v>
      </c>
      <c r="C40" s="2467"/>
      <c r="D40" s="2465" t="s">
        <v>7286</v>
      </c>
      <c r="E40" s="2462">
        <f>SUM(E37:E39)</f>
        <v>0</v>
      </c>
      <c r="F40" s="2462">
        <f t="shared" ref="F40:X40" si="11">SUM(F37:F39)</f>
        <v>0</v>
      </c>
      <c r="G40" s="2462">
        <f t="shared" si="11"/>
        <v>0</v>
      </c>
      <c r="H40" s="2462">
        <f t="shared" si="11"/>
        <v>0</v>
      </c>
      <c r="I40" s="2462">
        <f t="shared" si="11"/>
        <v>0</v>
      </c>
      <c r="J40" s="2462">
        <f t="shared" si="11"/>
        <v>0</v>
      </c>
      <c r="K40" s="2462">
        <f t="shared" si="11"/>
        <v>0</v>
      </c>
      <c r="L40" s="2462">
        <f t="shared" si="11"/>
        <v>0</v>
      </c>
      <c r="M40" s="2462">
        <f t="shared" si="11"/>
        <v>0</v>
      </c>
      <c r="N40" s="2462">
        <f t="shared" si="11"/>
        <v>0</v>
      </c>
      <c r="O40" s="2462">
        <f t="shared" si="11"/>
        <v>0</v>
      </c>
      <c r="P40" s="2462">
        <f t="shared" si="11"/>
        <v>0</v>
      </c>
      <c r="Q40" s="2462">
        <f t="shared" si="11"/>
        <v>0</v>
      </c>
      <c r="R40" s="2462">
        <f t="shared" si="11"/>
        <v>0</v>
      </c>
      <c r="S40" s="2462">
        <f t="shared" si="11"/>
        <v>0</v>
      </c>
      <c r="T40" s="2462">
        <f t="shared" si="11"/>
        <v>0</v>
      </c>
      <c r="U40" s="2462">
        <f t="shared" si="11"/>
        <v>0</v>
      </c>
      <c r="V40" s="2462">
        <f t="shared" si="11"/>
        <v>0</v>
      </c>
      <c r="W40" s="2462">
        <f t="shared" si="11"/>
        <v>0</v>
      </c>
      <c r="X40" s="2462">
        <f t="shared" si="11"/>
        <v>0</v>
      </c>
      <c r="Y40" s="2462">
        <f t="shared" si="0"/>
        <v>0</v>
      </c>
      <c r="Z40" s="2463"/>
      <c r="AA40" s="2461"/>
      <c r="AB40" s="2463"/>
      <c r="AC40" s="2462">
        <f t="shared" si="1"/>
        <v>0</v>
      </c>
      <c r="AD40" s="2463"/>
      <c r="AE40" s="2463"/>
      <c r="AF40" s="2463"/>
      <c r="AG40" s="2463"/>
      <c r="AH40" s="2463"/>
      <c r="AI40" s="2463"/>
      <c r="AJ40" s="2461"/>
      <c r="AK40" s="2461"/>
      <c r="AL40" s="2462">
        <f t="shared" si="2"/>
        <v>0</v>
      </c>
      <c r="AM40" s="2463"/>
      <c r="AN40" s="2461"/>
    </row>
    <row r="41" spans="1:40" ht="14.1" customHeight="1">
      <c r="A41" s="2457">
        <f t="shared" si="3"/>
        <v>36</v>
      </c>
      <c r="B41" s="2464"/>
      <c r="C41" s="2465" t="s">
        <v>7802</v>
      </c>
      <c r="D41" s="2472" t="s">
        <v>7803</v>
      </c>
      <c r="E41" s="2461"/>
      <c r="F41" s="2461"/>
      <c r="G41" s="2461"/>
      <c r="H41" s="2461"/>
      <c r="I41" s="2461"/>
      <c r="J41" s="2461"/>
      <c r="K41" s="2461"/>
      <c r="L41" s="2461"/>
      <c r="M41" s="2461"/>
      <c r="N41" s="2461"/>
      <c r="O41" s="2461"/>
      <c r="P41" s="2461"/>
      <c r="Q41" s="2461"/>
      <c r="R41" s="2461"/>
      <c r="S41" s="2461"/>
      <c r="T41" s="2461"/>
      <c r="U41" s="2461"/>
      <c r="V41" s="2461"/>
      <c r="W41" s="2461"/>
      <c r="X41" s="2461"/>
      <c r="Y41" s="2462">
        <f t="shared" si="0"/>
        <v>0</v>
      </c>
      <c r="Z41" s="2463"/>
      <c r="AA41" s="2461"/>
      <c r="AB41" s="2463"/>
      <c r="AC41" s="2462">
        <f t="shared" si="1"/>
        <v>0</v>
      </c>
      <c r="AD41" s="2463"/>
      <c r="AE41" s="2463"/>
      <c r="AF41" s="2463"/>
      <c r="AG41" s="2463"/>
      <c r="AH41" s="2463"/>
      <c r="AI41" s="2463"/>
      <c r="AJ41" s="2461"/>
      <c r="AK41" s="2461"/>
      <c r="AL41" s="2462">
        <f t="shared" si="2"/>
        <v>0</v>
      </c>
      <c r="AM41" s="2463"/>
      <c r="AN41" s="2461"/>
    </row>
    <row r="42" spans="1:40" ht="14.1" customHeight="1">
      <c r="A42" s="2457">
        <f t="shared" si="3"/>
        <v>37</v>
      </c>
      <c r="B42" s="2464"/>
      <c r="C42" s="2465"/>
      <c r="D42" s="2473" t="s">
        <v>7810</v>
      </c>
      <c r="E42" s="2461"/>
      <c r="F42" s="2461"/>
      <c r="G42" s="2461"/>
      <c r="H42" s="2461"/>
      <c r="I42" s="2461"/>
      <c r="J42" s="2461"/>
      <c r="K42" s="2461"/>
      <c r="L42" s="2461"/>
      <c r="M42" s="2461"/>
      <c r="N42" s="2461"/>
      <c r="O42" s="2461"/>
      <c r="P42" s="2461"/>
      <c r="Q42" s="2461"/>
      <c r="R42" s="2461"/>
      <c r="S42" s="2461"/>
      <c r="T42" s="2461"/>
      <c r="U42" s="2461"/>
      <c r="V42" s="2461"/>
      <c r="W42" s="2461"/>
      <c r="X42" s="2461"/>
      <c r="Y42" s="2462">
        <f t="shared" si="0"/>
        <v>0</v>
      </c>
      <c r="Z42" s="2463"/>
      <c r="AA42" s="2461"/>
      <c r="AB42" s="2463"/>
      <c r="AC42" s="2462">
        <f t="shared" si="1"/>
        <v>0</v>
      </c>
      <c r="AD42" s="2463"/>
      <c r="AE42" s="2463"/>
      <c r="AF42" s="2463"/>
      <c r="AG42" s="2463"/>
      <c r="AH42" s="2463"/>
      <c r="AI42" s="2463"/>
      <c r="AJ42" s="2461"/>
      <c r="AK42" s="2461"/>
      <c r="AL42" s="2462">
        <f t="shared" si="2"/>
        <v>0</v>
      </c>
      <c r="AM42" s="2463"/>
      <c r="AN42" s="2461"/>
    </row>
    <row r="43" spans="1:40" ht="14.1" customHeight="1">
      <c r="A43" s="2457">
        <f t="shared" si="3"/>
        <v>38</v>
      </c>
      <c r="B43" s="2464"/>
      <c r="C43" s="2467" t="s">
        <v>7805</v>
      </c>
      <c r="D43" s="2473" t="s">
        <v>6021</v>
      </c>
      <c r="E43" s="2462">
        <f>SUM(E41:E42)</f>
        <v>0</v>
      </c>
      <c r="F43" s="2462">
        <f t="shared" ref="F43:X43" si="12">SUM(F41:F42)</f>
        <v>0</v>
      </c>
      <c r="G43" s="2462">
        <f t="shared" si="12"/>
        <v>0</v>
      </c>
      <c r="H43" s="2462">
        <f t="shared" si="12"/>
        <v>0</v>
      </c>
      <c r="I43" s="2462">
        <f t="shared" si="12"/>
        <v>0</v>
      </c>
      <c r="J43" s="2462">
        <f t="shared" si="12"/>
        <v>0</v>
      </c>
      <c r="K43" s="2462">
        <f t="shared" si="12"/>
        <v>0</v>
      </c>
      <c r="L43" s="2462">
        <f t="shared" si="12"/>
        <v>0</v>
      </c>
      <c r="M43" s="2462">
        <f t="shared" si="12"/>
        <v>0</v>
      </c>
      <c r="N43" s="2462">
        <f t="shared" si="12"/>
        <v>0</v>
      </c>
      <c r="O43" s="2462">
        <f t="shared" si="12"/>
        <v>0</v>
      </c>
      <c r="P43" s="2462">
        <f t="shared" si="12"/>
        <v>0</v>
      </c>
      <c r="Q43" s="2462">
        <f t="shared" si="12"/>
        <v>0</v>
      </c>
      <c r="R43" s="2462">
        <f t="shared" si="12"/>
        <v>0</v>
      </c>
      <c r="S43" s="2462">
        <f t="shared" si="12"/>
        <v>0</v>
      </c>
      <c r="T43" s="2462">
        <f t="shared" si="12"/>
        <v>0</v>
      </c>
      <c r="U43" s="2462">
        <f t="shared" si="12"/>
        <v>0</v>
      </c>
      <c r="V43" s="2462">
        <f t="shared" si="12"/>
        <v>0</v>
      </c>
      <c r="W43" s="2462">
        <f t="shared" si="12"/>
        <v>0</v>
      </c>
      <c r="X43" s="2462">
        <f t="shared" si="12"/>
        <v>0</v>
      </c>
      <c r="Y43" s="2462">
        <f t="shared" si="0"/>
        <v>0</v>
      </c>
      <c r="Z43" s="2463"/>
      <c r="AA43" s="2461"/>
      <c r="AB43" s="2463"/>
      <c r="AC43" s="2462">
        <f t="shared" si="1"/>
        <v>0</v>
      </c>
      <c r="AD43" s="2463"/>
      <c r="AE43" s="2463"/>
      <c r="AF43" s="2463"/>
      <c r="AG43" s="2463"/>
      <c r="AH43" s="2463"/>
      <c r="AI43" s="2463"/>
      <c r="AJ43" s="2461"/>
      <c r="AK43" s="2461"/>
      <c r="AL43" s="2462">
        <f t="shared" si="2"/>
        <v>0</v>
      </c>
      <c r="AM43" s="2463"/>
      <c r="AN43" s="2461"/>
    </row>
    <row r="44" spans="1:40" ht="14.1" customHeight="1">
      <c r="A44" s="2457">
        <f t="shared" si="3"/>
        <v>39</v>
      </c>
      <c r="B44" s="2464"/>
      <c r="C44" s="2626" t="s">
        <v>7806</v>
      </c>
      <c r="D44" s="2627"/>
      <c r="E44" s="2461"/>
      <c r="F44" s="2461"/>
      <c r="G44" s="2461"/>
      <c r="H44" s="2461"/>
      <c r="I44" s="2461"/>
      <c r="J44" s="2461"/>
      <c r="K44" s="2461"/>
      <c r="L44" s="2461"/>
      <c r="M44" s="2461"/>
      <c r="N44" s="2461"/>
      <c r="O44" s="2461"/>
      <c r="P44" s="2461"/>
      <c r="Q44" s="2461"/>
      <c r="R44" s="2461"/>
      <c r="S44" s="2461"/>
      <c r="T44" s="2461"/>
      <c r="U44" s="2461"/>
      <c r="V44" s="2461"/>
      <c r="W44" s="2461"/>
      <c r="X44" s="2461"/>
      <c r="Y44" s="2462">
        <f t="shared" si="0"/>
        <v>0</v>
      </c>
      <c r="Z44" s="2463"/>
      <c r="AA44" s="2461"/>
      <c r="AB44" s="2463"/>
      <c r="AC44" s="2462">
        <f t="shared" si="1"/>
        <v>0</v>
      </c>
      <c r="AD44" s="2463"/>
      <c r="AE44" s="2463"/>
      <c r="AF44" s="2463"/>
      <c r="AG44" s="2463"/>
      <c r="AH44" s="2463"/>
      <c r="AI44" s="2463"/>
      <c r="AJ44" s="2461"/>
      <c r="AK44" s="2461"/>
      <c r="AL44" s="2462">
        <f t="shared" si="2"/>
        <v>0</v>
      </c>
      <c r="AM44" s="2463"/>
      <c r="AN44" s="2461"/>
    </row>
    <row r="45" spans="1:40" ht="14.1" customHeight="1">
      <c r="A45" s="2457">
        <f t="shared" si="3"/>
        <v>40</v>
      </c>
      <c r="B45" s="2464"/>
      <c r="C45" s="2626" t="s">
        <v>7811</v>
      </c>
      <c r="D45" s="2627"/>
      <c r="E45" s="2462">
        <f>+E30+E36+E40+E43+E44</f>
        <v>0</v>
      </c>
      <c r="F45" s="2462">
        <f t="shared" ref="F45:X45" si="13">+F30+F36+F40+F43+F44</f>
        <v>0</v>
      </c>
      <c r="G45" s="2462">
        <f t="shared" si="13"/>
        <v>0</v>
      </c>
      <c r="H45" s="2462">
        <f t="shared" si="13"/>
        <v>0</v>
      </c>
      <c r="I45" s="2462">
        <f t="shared" si="13"/>
        <v>0</v>
      </c>
      <c r="J45" s="2462">
        <f t="shared" si="13"/>
        <v>0</v>
      </c>
      <c r="K45" s="2462">
        <f t="shared" si="13"/>
        <v>0</v>
      </c>
      <c r="L45" s="2462">
        <f t="shared" si="13"/>
        <v>0</v>
      </c>
      <c r="M45" s="2462">
        <f t="shared" si="13"/>
        <v>0</v>
      </c>
      <c r="N45" s="2462">
        <f t="shared" si="13"/>
        <v>0</v>
      </c>
      <c r="O45" s="2462">
        <f t="shared" si="13"/>
        <v>0</v>
      </c>
      <c r="P45" s="2462">
        <f t="shared" si="13"/>
        <v>0</v>
      </c>
      <c r="Q45" s="2462">
        <f t="shared" si="13"/>
        <v>0</v>
      </c>
      <c r="R45" s="2462">
        <f t="shared" si="13"/>
        <v>0</v>
      </c>
      <c r="S45" s="2462">
        <f t="shared" si="13"/>
        <v>0</v>
      </c>
      <c r="T45" s="2462">
        <f t="shared" si="13"/>
        <v>0</v>
      </c>
      <c r="U45" s="2462">
        <f t="shared" si="13"/>
        <v>0</v>
      </c>
      <c r="V45" s="2462">
        <f t="shared" si="13"/>
        <v>0</v>
      </c>
      <c r="W45" s="2462">
        <f t="shared" si="13"/>
        <v>0</v>
      </c>
      <c r="X45" s="2462">
        <f t="shared" si="13"/>
        <v>0</v>
      </c>
      <c r="Y45" s="2462">
        <f t="shared" si="0"/>
        <v>0</v>
      </c>
      <c r="Z45" s="2463"/>
      <c r="AA45" s="2461"/>
      <c r="AB45" s="2463"/>
      <c r="AC45" s="2462">
        <f t="shared" si="1"/>
        <v>0</v>
      </c>
      <c r="AD45" s="2463"/>
      <c r="AE45" s="2463"/>
      <c r="AF45" s="2463"/>
      <c r="AG45" s="2463"/>
      <c r="AH45" s="2463"/>
      <c r="AI45" s="2463"/>
      <c r="AJ45" s="2461"/>
      <c r="AK45" s="2461"/>
      <c r="AL45" s="2462">
        <f t="shared" si="2"/>
        <v>0</v>
      </c>
      <c r="AM45" s="2463"/>
      <c r="AN45" s="2461"/>
    </row>
    <row r="46" spans="1:40" ht="14.1" customHeight="1">
      <c r="A46" s="2457">
        <f t="shared" si="3"/>
        <v>41</v>
      </c>
      <c r="B46" s="2626" t="s">
        <v>7812</v>
      </c>
      <c r="C46" s="2630"/>
      <c r="D46" s="2627"/>
      <c r="E46" s="2462">
        <f>+E25+E45</f>
        <v>0</v>
      </c>
      <c r="F46" s="2462">
        <f t="shared" ref="F46:X46" si="14">+F25+F45</f>
        <v>0</v>
      </c>
      <c r="G46" s="2462">
        <f t="shared" si="14"/>
        <v>0</v>
      </c>
      <c r="H46" s="2462">
        <f t="shared" si="14"/>
        <v>0</v>
      </c>
      <c r="I46" s="2462">
        <f t="shared" si="14"/>
        <v>0</v>
      </c>
      <c r="J46" s="2462">
        <f t="shared" si="14"/>
        <v>0</v>
      </c>
      <c r="K46" s="2462">
        <f t="shared" si="14"/>
        <v>0</v>
      </c>
      <c r="L46" s="2462">
        <f t="shared" si="14"/>
        <v>0</v>
      </c>
      <c r="M46" s="2462">
        <f t="shared" si="14"/>
        <v>0</v>
      </c>
      <c r="N46" s="2462">
        <f t="shared" si="14"/>
        <v>0</v>
      </c>
      <c r="O46" s="2462">
        <f t="shared" si="14"/>
        <v>0</v>
      </c>
      <c r="P46" s="2462">
        <f t="shared" si="14"/>
        <v>0</v>
      </c>
      <c r="Q46" s="2462">
        <f t="shared" si="14"/>
        <v>0</v>
      </c>
      <c r="R46" s="2462">
        <f t="shared" si="14"/>
        <v>0</v>
      </c>
      <c r="S46" s="2462">
        <f t="shared" si="14"/>
        <v>0</v>
      </c>
      <c r="T46" s="2462">
        <f t="shared" si="14"/>
        <v>0</v>
      </c>
      <c r="U46" s="2462">
        <f t="shared" si="14"/>
        <v>0</v>
      </c>
      <c r="V46" s="2462">
        <f t="shared" si="14"/>
        <v>0</v>
      </c>
      <c r="W46" s="2462">
        <f t="shared" si="14"/>
        <v>0</v>
      </c>
      <c r="X46" s="2462">
        <f t="shared" si="14"/>
        <v>0</v>
      </c>
      <c r="Y46" s="2462">
        <f t="shared" si="0"/>
        <v>0</v>
      </c>
      <c r="Z46" s="2463"/>
      <c r="AA46" s="2461"/>
      <c r="AB46" s="2463"/>
      <c r="AC46" s="2462">
        <f t="shared" si="1"/>
        <v>0</v>
      </c>
      <c r="AD46" s="2463"/>
      <c r="AE46" s="2463"/>
      <c r="AF46" s="2463"/>
      <c r="AG46" s="2463"/>
      <c r="AH46" s="2463"/>
      <c r="AI46" s="2463"/>
      <c r="AJ46" s="2461"/>
      <c r="AK46" s="2461"/>
      <c r="AL46" s="2462">
        <f t="shared" si="2"/>
        <v>0</v>
      </c>
      <c r="AM46" s="2463"/>
      <c r="AN46" s="2461"/>
    </row>
    <row r="47" spans="1:40" ht="14.1" customHeight="1">
      <c r="A47" s="2457">
        <f t="shared" si="3"/>
        <v>42</v>
      </c>
      <c r="B47" s="2474" t="s">
        <v>7813</v>
      </c>
      <c r="C47" s="2459" t="s">
        <v>7796</v>
      </c>
      <c r="D47" s="2469" t="s">
        <v>7814</v>
      </c>
      <c r="E47" s="2461"/>
      <c r="F47" s="2461"/>
      <c r="G47" s="2461"/>
      <c r="H47" s="2461"/>
      <c r="I47" s="2461"/>
      <c r="J47" s="2461"/>
      <c r="K47" s="2461"/>
      <c r="L47" s="2461"/>
      <c r="M47" s="2461"/>
      <c r="N47" s="2461"/>
      <c r="O47" s="2461"/>
      <c r="P47" s="2461"/>
      <c r="Q47" s="2461"/>
      <c r="R47" s="2461"/>
      <c r="S47" s="2461"/>
      <c r="T47" s="2461"/>
      <c r="U47" s="2461"/>
      <c r="V47" s="2461"/>
      <c r="W47" s="2461"/>
      <c r="X47" s="2461"/>
      <c r="Y47" s="2462">
        <f t="shared" si="0"/>
        <v>0</v>
      </c>
      <c r="Z47" s="2463"/>
      <c r="AA47" s="2461"/>
      <c r="AB47" s="2463"/>
      <c r="AC47" s="2462">
        <f t="shared" si="1"/>
        <v>0</v>
      </c>
      <c r="AD47" s="2463"/>
      <c r="AE47" s="2463"/>
      <c r="AF47" s="2463"/>
      <c r="AG47" s="2463"/>
      <c r="AH47" s="2463"/>
      <c r="AI47" s="2463"/>
      <c r="AJ47" s="2461"/>
      <c r="AK47" s="2461"/>
      <c r="AL47" s="2462">
        <f t="shared" si="2"/>
        <v>0</v>
      </c>
      <c r="AM47" s="2463"/>
      <c r="AN47" s="2461"/>
    </row>
    <row r="48" spans="1:40" ht="14.1" customHeight="1">
      <c r="A48" s="2457">
        <f t="shared" si="3"/>
        <v>43</v>
      </c>
      <c r="B48" s="2464"/>
      <c r="C48" s="2465" t="s">
        <v>7798</v>
      </c>
      <c r="D48" s="2469" t="s">
        <v>7815</v>
      </c>
      <c r="E48" s="2461"/>
      <c r="F48" s="2461"/>
      <c r="G48" s="2461"/>
      <c r="H48" s="2461"/>
      <c r="I48" s="2461"/>
      <c r="J48" s="2461"/>
      <c r="K48" s="2461"/>
      <c r="L48" s="2461"/>
      <c r="M48" s="2461"/>
      <c r="N48" s="2461"/>
      <c r="O48" s="2461"/>
      <c r="P48" s="2461"/>
      <c r="Q48" s="2461"/>
      <c r="R48" s="2461"/>
      <c r="S48" s="2461"/>
      <c r="T48" s="2461"/>
      <c r="U48" s="2461"/>
      <c r="V48" s="2461"/>
      <c r="W48" s="2461"/>
      <c r="X48" s="2461"/>
      <c r="Y48" s="2462">
        <f t="shared" si="0"/>
        <v>0</v>
      </c>
      <c r="Z48" s="2463"/>
      <c r="AA48" s="2461"/>
      <c r="AB48" s="2463"/>
      <c r="AC48" s="2462">
        <f t="shared" si="1"/>
        <v>0</v>
      </c>
      <c r="AD48" s="2463"/>
      <c r="AE48" s="2463"/>
      <c r="AF48" s="2463"/>
      <c r="AG48" s="2463"/>
      <c r="AH48" s="2463"/>
      <c r="AI48" s="2463"/>
      <c r="AJ48" s="2461"/>
      <c r="AK48" s="2461"/>
      <c r="AL48" s="2462">
        <f t="shared" si="2"/>
        <v>0</v>
      </c>
      <c r="AM48" s="2463"/>
      <c r="AN48" s="2461"/>
    </row>
    <row r="49" spans="1:40" ht="14.1" customHeight="1">
      <c r="A49" s="2457">
        <f t="shared" si="3"/>
        <v>44</v>
      </c>
      <c r="B49" s="2464" t="s">
        <v>7816</v>
      </c>
      <c r="C49" s="2465" t="s">
        <v>7800</v>
      </c>
      <c r="D49" s="2469" t="s">
        <v>7783</v>
      </c>
      <c r="E49" s="2461"/>
      <c r="F49" s="2461"/>
      <c r="G49" s="2461"/>
      <c r="H49" s="2461"/>
      <c r="I49" s="2461"/>
      <c r="J49" s="2461"/>
      <c r="K49" s="2461"/>
      <c r="L49" s="2461"/>
      <c r="M49" s="2461"/>
      <c r="N49" s="2461"/>
      <c r="O49" s="2461"/>
      <c r="P49" s="2461"/>
      <c r="Q49" s="2461"/>
      <c r="R49" s="2461"/>
      <c r="S49" s="2461"/>
      <c r="T49" s="2461"/>
      <c r="U49" s="2461"/>
      <c r="V49" s="2461"/>
      <c r="W49" s="2461"/>
      <c r="X49" s="2461"/>
      <c r="Y49" s="2462">
        <f t="shared" si="0"/>
        <v>0</v>
      </c>
      <c r="Z49" s="2463"/>
      <c r="AA49" s="2461"/>
      <c r="AB49" s="2463"/>
      <c r="AC49" s="2462">
        <f t="shared" si="1"/>
        <v>0</v>
      </c>
      <c r="AD49" s="2463"/>
      <c r="AE49" s="2463"/>
      <c r="AF49" s="2463"/>
      <c r="AG49" s="2463"/>
      <c r="AH49" s="2463"/>
      <c r="AI49" s="2463"/>
      <c r="AJ49" s="2461"/>
      <c r="AK49" s="2461"/>
      <c r="AL49" s="2462">
        <f t="shared" si="2"/>
        <v>0</v>
      </c>
      <c r="AM49" s="2463"/>
      <c r="AN49" s="2461"/>
    </row>
    <row r="50" spans="1:40" ht="14.1" customHeight="1">
      <c r="A50" s="2457">
        <f t="shared" si="3"/>
        <v>45</v>
      </c>
      <c r="B50" s="2475"/>
      <c r="C50" s="2467"/>
      <c r="D50" s="2470" t="s">
        <v>7286</v>
      </c>
      <c r="E50" s="2462">
        <f>SUM(E47:E49)</f>
        <v>0</v>
      </c>
      <c r="F50" s="2462">
        <f t="shared" ref="F50:X50" si="15">SUM(F47:F49)</f>
        <v>0</v>
      </c>
      <c r="G50" s="2462">
        <f t="shared" si="15"/>
        <v>0</v>
      </c>
      <c r="H50" s="2462">
        <f t="shared" si="15"/>
        <v>0</v>
      </c>
      <c r="I50" s="2462">
        <f t="shared" si="15"/>
        <v>0</v>
      </c>
      <c r="J50" s="2462">
        <f t="shared" si="15"/>
        <v>0</v>
      </c>
      <c r="K50" s="2462">
        <f t="shared" si="15"/>
        <v>0</v>
      </c>
      <c r="L50" s="2462">
        <f t="shared" si="15"/>
        <v>0</v>
      </c>
      <c r="M50" s="2462">
        <f t="shared" si="15"/>
        <v>0</v>
      </c>
      <c r="N50" s="2462">
        <f t="shared" si="15"/>
        <v>0</v>
      </c>
      <c r="O50" s="2462">
        <f t="shared" si="15"/>
        <v>0</v>
      </c>
      <c r="P50" s="2462">
        <f t="shared" si="15"/>
        <v>0</v>
      </c>
      <c r="Q50" s="2462">
        <f t="shared" si="15"/>
        <v>0</v>
      </c>
      <c r="R50" s="2462">
        <f t="shared" si="15"/>
        <v>0</v>
      </c>
      <c r="S50" s="2462">
        <f t="shared" si="15"/>
        <v>0</v>
      </c>
      <c r="T50" s="2462">
        <f t="shared" si="15"/>
        <v>0</v>
      </c>
      <c r="U50" s="2462">
        <f t="shared" si="15"/>
        <v>0</v>
      </c>
      <c r="V50" s="2462">
        <f t="shared" si="15"/>
        <v>0</v>
      </c>
      <c r="W50" s="2462">
        <f t="shared" si="15"/>
        <v>0</v>
      </c>
      <c r="X50" s="2462">
        <f t="shared" si="15"/>
        <v>0</v>
      </c>
      <c r="Y50" s="2462">
        <f t="shared" si="0"/>
        <v>0</v>
      </c>
      <c r="Z50" s="2463"/>
      <c r="AA50" s="2461"/>
      <c r="AB50" s="2463"/>
      <c r="AC50" s="2462">
        <f t="shared" si="1"/>
        <v>0</v>
      </c>
      <c r="AD50" s="2463"/>
      <c r="AE50" s="2463"/>
      <c r="AF50" s="2463"/>
      <c r="AG50" s="2463"/>
      <c r="AH50" s="2463"/>
      <c r="AI50" s="2463"/>
      <c r="AJ50" s="2461"/>
      <c r="AK50" s="2461"/>
      <c r="AL50" s="2462">
        <f t="shared" si="2"/>
        <v>0</v>
      </c>
      <c r="AM50" s="2463"/>
      <c r="AN50" s="2461"/>
    </row>
    <row r="51" spans="1:40" ht="14.1" customHeight="1">
      <c r="A51" s="2457">
        <f t="shared" si="3"/>
        <v>46</v>
      </c>
      <c r="B51" s="2626" t="s">
        <v>7817</v>
      </c>
      <c r="C51" s="2630"/>
      <c r="D51" s="2627"/>
      <c r="E51" s="2462">
        <f>+E46+E50</f>
        <v>0</v>
      </c>
      <c r="F51" s="2462">
        <f t="shared" ref="F51:X51" si="16">+F46+F50</f>
        <v>0</v>
      </c>
      <c r="G51" s="2462">
        <f t="shared" si="16"/>
        <v>0</v>
      </c>
      <c r="H51" s="2462">
        <f t="shared" si="16"/>
        <v>0</v>
      </c>
      <c r="I51" s="2462">
        <f t="shared" si="16"/>
        <v>0</v>
      </c>
      <c r="J51" s="2462">
        <f t="shared" si="16"/>
        <v>0</v>
      </c>
      <c r="K51" s="2462">
        <f t="shared" si="16"/>
        <v>0</v>
      </c>
      <c r="L51" s="2462">
        <f t="shared" si="16"/>
        <v>0</v>
      </c>
      <c r="M51" s="2462">
        <f t="shared" si="16"/>
        <v>0</v>
      </c>
      <c r="N51" s="2462">
        <f t="shared" si="16"/>
        <v>0</v>
      </c>
      <c r="O51" s="2462">
        <f t="shared" si="16"/>
        <v>0</v>
      </c>
      <c r="P51" s="2462">
        <f t="shared" si="16"/>
        <v>0</v>
      </c>
      <c r="Q51" s="2462">
        <f t="shared" si="16"/>
        <v>0</v>
      </c>
      <c r="R51" s="2462">
        <f t="shared" si="16"/>
        <v>0</v>
      </c>
      <c r="S51" s="2462">
        <f t="shared" si="16"/>
        <v>0</v>
      </c>
      <c r="T51" s="2462">
        <f t="shared" si="16"/>
        <v>0</v>
      </c>
      <c r="U51" s="2462">
        <f t="shared" si="16"/>
        <v>0</v>
      </c>
      <c r="V51" s="2462">
        <f t="shared" si="16"/>
        <v>0</v>
      </c>
      <c r="W51" s="2462">
        <f t="shared" si="16"/>
        <v>0</v>
      </c>
      <c r="X51" s="2462">
        <f t="shared" si="16"/>
        <v>0</v>
      </c>
      <c r="Y51" s="2462">
        <f t="shared" si="0"/>
        <v>0</v>
      </c>
      <c r="Z51" s="2463"/>
      <c r="AA51" s="2461"/>
      <c r="AB51" s="2463"/>
      <c r="AC51" s="2462">
        <f t="shared" si="1"/>
        <v>0</v>
      </c>
      <c r="AD51" s="2463"/>
      <c r="AE51" s="2463"/>
      <c r="AF51" s="2463"/>
      <c r="AG51" s="2463"/>
      <c r="AH51" s="2463"/>
      <c r="AI51" s="2463"/>
      <c r="AJ51" s="2461"/>
      <c r="AK51" s="2461"/>
      <c r="AL51" s="2462">
        <f t="shared" si="2"/>
        <v>0</v>
      </c>
      <c r="AM51" s="2463"/>
      <c r="AN51" s="2461"/>
    </row>
    <row r="52" spans="1:40" s="2476" customFormat="1" ht="14.25">
      <c r="A52" s="2646" t="s">
        <v>7108</v>
      </c>
      <c r="B52" s="2646"/>
    </row>
    <row r="53" spans="1:40" s="2477" customFormat="1" ht="14.25">
      <c r="A53" s="2477">
        <v>1</v>
      </c>
      <c r="B53" s="2478" t="s">
        <v>7818</v>
      </c>
      <c r="C53" s="2479"/>
      <c r="D53" s="2479"/>
      <c r="E53" s="2479"/>
      <c r="F53" s="2479"/>
      <c r="G53" s="2479"/>
      <c r="H53" s="2479"/>
      <c r="I53" s="2479"/>
      <c r="J53" s="2479"/>
    </row>
    <row r="54" spans="1:40" s="2476" customFormat="1" ht="14.25">
      <c r="A54" s="2477">
        <v>2</v>
      </c>
      <c r="B54" s="2480" t="s">
        <v>7819</v>
      </c>
      <c r="C54" s="2478"/>
      <c r="D54" s="2478"/>
      <c r="E54" s="2478"/>
      <c r="F54" s="2478"/>
      <c r="G54" s="2478"/>
      <c r="H54" s="2478"/>
      <c r="I54" s="2478"/>
      <c r="J54" s="2478"/>
      <c r="K54" s="2478"/>
      <c r="L54" s="2478"/>
      <c r="M54" s="2478"/>
      <c r="N54" s="2478"/>
      <c r="O54" s="2478"/>
      <c r="P54" s="2478"/>
      <c r="Q54" s="2478"/>
      <c r="R54" s="2478"/>
      <c r="S54" s="2478"/>
      <c r="T54" s="2478"/>
      <c r="U54" s="2478"/>
      <c r="V54" s="2478"/>
      <c r="W54" s="2478"/>
      <c r="X54" s="2478"/>
      <c r="Y54" s="2478"/>
      <c r="Z54" s="2478"/>
      <c r="AA54" s="2478"/>
      <c r="AB54" s="2478"/>
      <c r="AC54" s="2478"/>
      <c r="AD54" s="2478"/>
      <c r="AE54" s="2478"/>
      <c r="AF54" s="2478"/>
      <c r="AG54" s="2481"/>
      <c r="AH54" s="2481"/>
    </row>
    <row r="55" spans="1:40" s="2477" customFormat="1" ht="14.25">
      <c r="A55" s="2477">
        <v>3</v>
      </c>
      <c r="B55" s="2482" t="s">
        <v>7820</v>
      </c>
      <c r="C55" s="2479"/>
      <c r="D55" s="2479"/>
      <c r="E55" s="2479"/>
      <c r="F55" s="2479"/>
      <c r="G55" s="2479"/>
      <c r="H55" s="2479"/>
      <c r="I55" s="2479"/>
      <c r="J55" s="2479"/>
      <c r="K55" s="2479"/>
      <c r="L55" s="2479"/>
      <c r="M55" s="2479"/>
      <c r="N55" s="2479"/>
      <c r="O55" s="2479"/>
      <c r="P55" s="2479"/>
      <c r="Q55" s="2479"/>
      <c r="R55" s="2479"/>
      <c r="S55" s="2479"/>
      <c r="T55" s="2479"/>
      <c r="U55" s="2479"/>
      <c r="V55" s="2479"/>
    </row>
    <row r="56" spans="1:40" s="2477" customFormat="1" ht="14.25">
      <c r="A56" s="2477">
        <v>4</v>
      </c>
      <c r="B56" s="2483" t="s">
        <v>7821</v>
      </c>
      <c r="C56" s="2484"/>
      <c r="D56" s="2484"/>
      <c r="E56" s="2484"/>
      <c r="F56" s="2484"/>
      <c r="G56" s="2484"/>
      <c r="H56" s="2484"/>
      <c r="I56" s="2484"/>
      <c r="J56" s="2484"/>
      <c r="K56" s="2484"/>
      <c r="L56" s="2484"/>
      <c r="M56" s="2484"/>
      <c r="N56" s="2484"/>
      <c r="O56" s="2484"/>
      <c r="P56" s="2484"/>
      <c r="Q56" s="2484"/>
      <c r="R56" s="2484"/>
      <c r="S56" s="2484"/>
      <c r="T56" s="2484"/>
      <c r="U56" s="2484"/>
      <c r="V56" s="2484"/>
      <c r="W56" s="2484"/>
      <c r="X56" s="2484"/>
      <c r="Y56" s="2484"/>
      <c r="Z56" s="2484"/>
      <c r="AA56" s="2484"/>
      <c r="AB56" s="2484"/>
      <c r="AC56" s="2484"/>
      <c r="AD56" s="2484"/>
      <c r="AE56" s="2484"/>
      <c r="AF56" s="2484"/>
      <c r="AG56" s="2484"/>
      <c r="AH56" s="2484"/>
    </row>
    <row r="57" spans="1:40" s="2477" customFormat="1" ht="14.25">
      <c r="B57" s="2483" t="s">
        <v>7822</v>
      </c>
      <c r="C57" s="2484"/>
      <c r="D57" s="2484"/>
      <c r="E57" s="2484"/>
      <c r="F57" s="2484"/>
      <c r="G57" s="2484"/>
      <c r="H57" s="2484"/>
      <c r="I57" s="2484"/>
      <c r="J57" s="2484"/>
      <c r="K57" s="2484"/>
      <c r="L57" s="2484"/>
      <c r="M57" s="2484"/>
      <c r="N57" s="2484"/>
      <c r="O57" s="2484"/>
      <c r="P57" s="2484"/>
      <c r="Q57" s="2484"/>
      <c r="R57" s="2484"/>
      <c r="S57" s="2484"/>
      <c r="T57" s="2484"/>
      <c r="U57" s="2484"/>
      <c r="V57" s="2484"/>
      <c r="W57" s="2484"/>
      <c r="X57" s="2484"/>
      <c r="Y57" s="2484"/>
      <c r="Z57" s="2484"/>
      <c r="AA57" s="2484"/>
      <c r="AB57" s="2484"/>
      <c r="AC57" s="2484"/>
      <c r="AD57" s="2484"/>
      <c r="AE57" s="2484"/>
      <c r="AF57" s="2484"/>
      <c r="AG57" s="2484"/>
      <c r="AH57" s="2484"/>
    </row>
    <row r="58" spans="1:40" s="2477" customFormat="1" ht="14.25">
      <c r="B58" s="2482" t="s">
        <v>7823</v>
      </c>
      <c r="C58" s="2479"/>
      <c r="D58" s="2479"/>
      <c r="E58" s="2479"/>
      <c r="F58" s="2479"/>
      <c r="G58" s="2479"/>
      <c r="H58" s="2479"/>
      <c r="I58" s="2479"/>
      <c r="J58" s="2479"/>
      <c r="K58" s="2479"/>
      <c r="L58" s="2479"/>
      <c r="M58" s="2479"/>
      <c r="N58" s="2479"/>
      <c r="O58" s="2479"/>
      <c r="P58" s="2479"/>
      <c r="Q58" s="2479"/>
      <c r="R58" s="2479"/>
      <c r="S58" s="2479"/>
      <c r="T58" s="2479"/>
      <c r="U58" s="2479"/>
      <c r="V58" s="2479"/>
      <c r="W58" s="2479"/>
      <c r="X58" s="2479"/>
      <c r="Y58" s="2479"/>
      <c r="Z58" s="2479"/>
      <c r="AA58" s="2479"/>
      <c r="AB58" s="2479"/>
      <c r="AC58" s="2479"/>
      <c r="AD58" s="2479"/>
      <c r="AE58" s="2479"/>
      <c r="AF58" s="2479"/>
      <c r="AG58" s="2479"/>
      <c r="AH58" s="2479"/>
    </row>
    <row r="59" spans="1:40" s="2477" customFormat="1" ht="14.25">
      <c r="B59" s="2482" t="s">
        <v>7824</v>
      </c>
      <c r="C59" s="2479"/>
      <c r="D59" s="2479"/>
      <c r="E59" s="2479"/>
      <c r="F59" s="2479"/>
      <c r="G59" s="2479"/>
      <c r="H59" s="2479"/>
      <c r="I59" s="2479"/>
      <c r="J59" s="2479"/>
      <c r="K59" s="2479"/>
      <c r="L59" s="2479"/>
      <c r="M59" s="2479"/>
      <c r="N59" s="2479"/>
      <c r="O59" s="2479"/>
      <c r="P59" s="2479"/>
      <c r="Q59" s="2479"/>
      <c r="R59" s="2479"/>
      <c r="S59" s="2479"/>
      <c r="T59" s="2479"/>
      <c r="U59" s="2479"/>
      <c r="V59" s="2479"/>
      <c r="W59" s="2479"/>
      <c r="X59" s="2479"/>
      <c r="Y59" s="2479"/>
      <c r="Z59" s="2479"/>
      <c r="AA59" s="2479"/>
      <c r="AB59" s="2479"/>
      <c r="AC59" s="2479"/>
      <c r="AD59" s="2479"/>
      <c r="AE59" s="2479"/>
      <c r="AF59" s="2479"/>
      <c r="AG59" s="2479"/>
      <c r="AH59" s="2479"/>
    </row>
    <row r="60" spans="1:40" s="2477" customFormat="1" ht="14.25">
      <c r="B60" s="2482" t="s">
        <v>7825</v>
      </c>
      <c r="C60" s="2479"/>
      <c r="D60" s="2479"/>
      <c r="E60" s="2479"/>
      <c r="F60" s="2479"/>
      <c r="G60" s="2479"/>
      <c r="H60" s="2479"/>
      <c r="I60" s="2479"/>
      <c r="J60" s="2479"/>
      <c r="K60" s="2479"/>
      <c r="L60" s="2479"/>
      <c r="M60" s="2479"/>
      <c r="N60" s="2479"/>
      <c r="O60" s="2479"/>
      <c r="P60" s="2479"/>
      <c r="Q60" s="2479"/>
      <c r="R60" s="2479"/>
      <c r="S60" s="2479"/>
      <c r="T60" s="2479"/>
      <c r="U60" s="2479"/>
      <c r="V60" s="2479"/>
      <c r="W60" s="2479"/>
      <c r="X60" s="2479"/>
      <c r="Y60" s="2479"/>
      <c r="Z60" s="2479"/>
      <c r="AA60" s="2479"/>
      <c r="AB60" s="2479"/>
      <c r="AC60" s="2479"/>
      <c r="AD60" s="2479"/>
      <c r="AE60" s="2479"/>
      <c r="AF60" s="2479"/>
      <c r="AG60" s="2479"/>
      <c r="AH60" s="2479"/>
    </row>
    <row r="61" spans="1:40" s="2476" customFormat="1" ht="14.25">
      <c r="A61" s="2477">
        <v>5</v>
      </c>
      <c r="B61" s="2482" t="s">
        <v>7826</v>
      </c>
      <c r="C61" s="2485"/>
      <c r="D61" s="2485"/>
      <c r="E61" s="2485"/>
      <c r="F61" s="2485"/>
      <c r="G61" s="2485"/>
      <c r="H61" s="2485"/>
      <c r="I61" s="2485"/>
      <c r="J61" s="2485"/>
      <c r="K61" s="2485"/>
      <c r="L61" s="2485"/>
      <c r="M61" s="2485"/>
      <c r="N61" s="2485"/>
      <c r="O61" s="2485"/>
      <c r="P61" s="2485"/>
      <c r="Q61" s="2485"/>
      <c r="R61" s="2485"/>
      <c r="S61" s="2485"/>
      <c r="T61" s="2485"/>
      <c r="U61" s="2485"/>
      <c r="V61" s="2485"/>
      <c r="W61" s="2486"/>
      <c r="X61" s="2486"/>
      <c r="Y61" s="2486"/>
      <c r="Z61" s="2486"/>
      <c r="AA61" s="2486"/>
      <c r="AB61" s="2486"/>
      <c r="AC61" s="2486"/>
      <c r="AD61" s="2486"/>
      <c r="AE61" s="2486"/>
      <c r="AF61" s="2486"/>
      <c r="AG61" s="2486"/>
      <c r="AH61" s="2486"/>
    </row>
    <row r="62" spans="1:40" s="2476" customFormat="1" ht="15.75" customHeight="1">
      <c r="A62" s="2477"/>
      <c r="B62" s="2482"/>
      <c r="C62" s="2482"/>
      <c r="D62" s="2487"/>
      <c r="E62" s="2487"/>
      <c r="F62" s="2487"/>
      <c r="G62" s="2487"/>
      <c r="H62" s="2487"/>
      <c r="I62" s="2487"/>
      <c r="J62" s="2487"/>
      <c r="K62" s="2487"/>
      <c r="L62" s="2487"/>
      <c r="M62" s="2487"/>
      <c r="N62" s="2487"/>
      <c r="O62" s="2487"/>
      <c r="P62" s="2487"/>
      <c r="Q62" s="2487"/>
      <c r="R62" s="2487"/>
      <c r="S62" s="2487"/>
      <c r="T62" s="2487"/>
      <c r="U62" s="2487"/>
      <c r="V62" s="2487"/>
      <c r="W62" s="2487"/>
      <c r="X62" s="2487"/>
      <c r="Y62" s="2487"/>
      <c r="Z62" s="2487"/>
      <c r="AA62" s="2487"/>
      <c r="AB62" s="2487"/>
      <c r="AC62" s="2487"/>
      <c r="AD62" s="2487"/>
      <c r="AE62" s="2487"/>
      <c r="AF62" s="2487"/>
      <c r="AG62" s="2487"/>
      <c r="AH62" s="2487"/>
      <c r="AI62" s="2487"/>
      <c r="AJ62" s="2487"/>
      <c r="AK62" s="2487"/>
      <c r="AL62" s="2487"/>
      <c r="AM62" s="2487"/>
      <c r="AN62" s="2487"/>
    </row>
    <row r="63" spans="1:40" s="2476" customFormat="1" ht="15.75" customHeight="1">
      <c r="A63" s="2477"/>
      <c r="B63" s="2482"/>
      <c r="C63" s="2485"/>
      <c r="D63" s="2487"/>
      <c r="E63" s="2487"/>
      <c r="F63" s="2487"/>
      <c r="G63" s="2487"/>
      <c r="H63" s="2487"/>
      <c r="I63" s="2487"/>
      <c r="J63" s="2487"/>
      <c r="K63" s="2487"/>
      <c r="L63" s="2487"/>
      <c r="M63" s="2487"/>
      <c r="N63" s="2487"/>
      <c r="O63" s="2487"/>
      <c r="P63" s="2487"/>
      <c r="Q63" s="2487"/>
      <c r="R63" s="2487"/>
      <c r="S63" s="2487"/>
      <c r="T63" s="2487"/>
      <c r="U63" s="2487"/>
      <c r="V63" s="2487"/>
      <c r="W63" s="2487"/>
      <c r="X63" s="2487"/>
      <c r="Y63" s="2487"/>
      <c r="Z63" s="2487"/>
      <c r="AA63" s="2487"/>
      <c r="AB63" s="2487"/>
      <c r="AC63" s="2487"/>
      <c r="AD63" s="2487"/>
      <c r="AE63" s="2487"/>
      <c r="AF63" s="2487"/>
      <c r="AG63" s="2487"/>
      <c r="AH63" s="2487"/>
      <c r="AI63" s="2487"/>
      <c r="AJ63" s="2487"/>
      <c r="AK63" s="2487"/>
      <c r="AL63" s="2487"/>
      <c r="AM63" s="2487"/>
      <c r="AN63" s="2487"/>
    </row>
    <row r="64" spans="1:40" s="2476" customFormat="1">
      <c r="A64" s="2486"/>
      <c r="B64" s="2482"/>
      <c r="C64" s="2485"/>
      <c r="D64" s="2485"/>
      <c r="E64" s="2485"/>
      <c r="F64" s="2485"/>
      <c r="G64" s="2485"/>
      <c r="H64" s="2485"/>
      <c r="I64" s="2485"/>
      <c r="J64" s="2485"/>
      <c r="K64" s="2485"/>
      <c r="L64" s="2485"/>
      <c r="M64" s="2485"/>
      <c r="N64" s="2485"/>
      <c r="O64" s="2485"/>
      <c r="P64" s="2485"/>
      <c r="Q64" s="2485"/>
      <c r="R64" s="2485"/>
      <c r="S64" s="2485"/>
      <c r="T64" s="2485"/>
      <c r="U64" s="2485"/>
      <c r="V64" s="2485"/>
      <c r="W64" s="2485"/>
      <c r="X64" s="2485"/>
      <c r="Y64" s="2485"/>
      <c r="Z64" s="2485"/>
      <c r="AA64" s="2485"/>
      <c r="AB64" s="2485"/>
      <c r="AC64" s="2485"/>
      <c r="AD64" s="2485"/>
      <c r="AE64" s="2485"/>
      <c r="AF64" s="2485"/>
      <c r="AG64" s="2485"/>
      <c r="AH64" s="2485"/>
    </row>
    <row r="65" spans="1:34" s="2476" customFormat="1">
      <c r="A65" s="2486"/>
      <c r="B65" s="2482"/>
      <c r="C65" s="2485"/>
      <c r="D65" s="2485"/>
      <c r="E65" s="2485"/>
      <c r="F65" s="2485"/>
      <c r="G65" s="2485"/>
      <c r="H65" s="2485"/>
      <c r="I65" s="2485"/>
      <c r="J65" s="2485"/>
      <c r="K65" s="2485"/>
      <c r="L65" s="2485"/>
      <c r="M65" s="2485"/>
      <c r="N65" s="2485"/>
      <c r="O65" s="2485"/>
      <c r="P65" s="2485"/>
      <c r="Q65" s="2485"/>
      <c r="R65" s="2485"/>
      <c r="S65" s="2485"/>
      <c r="T65" s="2485"/>
      <c r="U65" s="2485"/>
      <c r="V65" s="2485"/>
      <c r="W65" s="2485"/>
      <c r="X65" s="2485"/>
      <c r="Y65" s="2485"/>
      <c r="Z65" s="2485"/>
      <c r="AA65" s="2485"/>
      <c r="AB65" s="2485"/>
      <c r="AC65" s="2485"/>
      <c r="AD65" s="2485"/>
      <c r="AE65" s="2485"/>
      <c r="AF65" s="2485"/>
      <c r="AG65" s="2485"/>
      <c r="AH65" s="2485"/>
    </row>
    <row r="66" spans="1:34" s="2476" customFormat="1">
      <c r="A66" s="2486"/>
      <c r="B66" s="2482"/>
      <c r="C66" s="2485"/>
      <c r="D66" s="2485"/>
      <c r="E66" s="2485"/>
      <c r="F66" s="2485"/>
      <c r="G66" s="2485"/>
      <c r="H66" s="2485"/>
      <c r="I66" s="2485"/>
      <c r="J66" s="2485"/>
      <c r="K66" s="2485"/>
      <c r="L66" s="2485"/>
      <c r="M66" s="2485"/>
      <c r="N66" s="2485"/>
      <c r="O66" s="2486"/>
      <c r="P66" s="2486"/>
      <c r="Q66" s="2486"/>
      <c r="R66" s="2486"/>
      <c r="S66" s="2486"/>
      <c r="T66" s="2486"/>
      <c r="U66" s="2486"/>
      <c r="V66" s="2486"/>
      <c r="W66" s="2486"/>
      <c r="X66" s="2486"/>
      <c r="Y66" s="2486"/>
      <c r="Z66" s="2486"/>
      <c r="AA66" s="2486"/>
      <c r="AB66" s="2486"/>
      <c r="AC66" s="2486"/>
      <c r="AD66" s="2486"/>
      <c r="AE66" s="2486"/>
      <c r="AF66" s="2486"/>
      <c r="AG66" s="2486"/>
      <c r="AH66" s="2486"/>
    </row>
    <row r="67" spans="1:34" s="2476" customFormat="1">
      <c r="A67" s="2486"/>
      <c r="B67" s="2482"/>
    </row>
    <row r="68" spans="1:34" s="2476" customFormat="1">
      <c r="A68" s="2486"/>
      <c r="B68" s="2488"/>
    </row>
    <row r="69" spans="1:34" s="2476" customFormat="1"/>
    <row r="70" spans="1:34" s="2476" customFormat="1"/>
    <row r="71" spans="1:34" s="2476" customFormat="1"/>
    <row r="72" spans="1:34" s="2476" customFormat="1"/>
    <row r="73" spans="1:34" s="2476" customFormat="1"/>
    <row r="74" spans="1:34" s="2476" customFormat="1"/>
    <row r="75" spans="1:34" s="2476" customFormat="1"/>
    <row r="76" spans="1:34" s="2476" customFormat="1"/>
    <row r="77" spans="1:34" s="2476" customFormat="1"/>
    <row r="78" spans="1:34" s="2476" customFormat="1"/>
    <row r="79" spans="1:34" s="2476" customFormat="1"/>
    <row r="80" spans="1:34" s="2476" customFormat="1"/>
    <row r="81" s="2476" customFormat="1"/>
    <row r="82" s="2476" customFormat="1"/>
    <row r="83" s="2476" customFormat="1"/>
    <row r="84" s="2476" customFormat="1"/>
    <row r="85" s="2476" customFormat="1"/>
    <row r="86" s="2476" customFormat="1"/>
    <row r="87" s="2476" customFormat="1"/>
    <row r="88" s="2476" customFormat="1"/>
    <row r="89" s="2476" customFormat="1"/>
    <row r="90" s="2476" customFormat="1"/>
    <row r="91" s="2476" customFormat="1"/>
    <row r="92" s="2476" customFormat="1"/>
    <row r="93" s="2476" customFormat="1"/>
    <row r="94" s="2476" customFormat="1"/>
    <row r="95" s="2476" customFormat="1"/>
    <row r="96" s="2476" customFormat="1"/>
    <row r="97" s="2476" customFormat="1"/>
    <row r="98" s="2476" customFormat="1"/>
    <row r="99" s="2476" customFormat="1"/>
    <row r="100" s="2476" customFormat="1"/>
    <row r="101" s="2476" customFormat="1"/>
    <row r="102" s="2476" customFormat="1"/>
    <row r="103" s="2476" customFormat="1"/>
    <row r="104" s="2476" customFormat="1"/>
    <row r="105" s="2476" customFormat="1"/>
    <row r="106" s="2476" customFormat="1"/>
    <row r="107" s="2476" customFormat="1"/>
    <row r="108" s="2476" customFormat="1"/>
    <row r="109" s="2476" customFormat="1"/>
    <row r="110" s="2476" customFormat="1"/>
    <row r="111" s="2476" customFormat="1"/>
    <row r="112" s="2476" customFormat="1"/>
    <row r="113" s="2476" customFormat="1"/>
    <row r="114" s="2476" customFormat="1"/>
    <row r="115" s="2476" customFormat="1"/>
    <row r="116" s="2476" customFormat="1"/>
    <row r="117" s="2476" customFormat="1"/>
    <row r="118" s="2476" customFormat="1"/>
    <row r="119" s="2476" customFormat="1"/>
    <row r="120" s="2476" customFormat="1"/>
    <row r="121" s="2476" customFormat="1"/>
    <row r="122" s="2476" customFormat="1"/>
    <row r="123" s="2476" customFormat="1"/>
    <row r="124" s="2476" customFormat="1"/>
    <row r="125" s="2476" customFormat="1"/>
    <row r="126" s="2476" customFormat="1"/>
    <row r="127" s="2476" customFormat="1"/>
    <row r="128" s="2476" customFormat="1"/>
    <row r="129" s="2476" customFormat="1"/>
    <row r="130" s="2476" customFormat="1"/>
    <row r="131" s="2476" customFormat="1"/>
    <row r="132" s="2476" customFormat="1"/>
    <row r="133" s="2476" customFormat="1"/>
    <row r="134" s="2476" customFormat="1"/>
    <row r="135" s="2476" customFormat="1"/>
    <row r="136" s="2476" customFormat="1"/>
    <row r="137" s="2476" customFormat="1"/>
    <row r="138" s="2476" customFormat="1"/>
    <row r="139" s="2476" customFormat="1"/>
    <row r="140" s="2476" customFormat="1"/>
    <row r="141" s="2476" customFormat="1"/>
    <row r="142" s="2476" customFormat="1"/>
    <row r="143" s="2476" customFormat="1"/>
    <row r="144" s="2476" customFormat="1"/>
    <row r="145" s="2476" customFormat="1"/>
    <row r="146" s="2476" customFormat="1"/>
    <row r="147" s="2476" customFormat="1"/>
    <row r="148" s="2476" customFormat="1"/>
    <row r="149" s="2476" customFormat="1"/>
    <row r="150" s="2476" customFormat="1"/>
    <row r="151" s="2476" customFormat="1"/>
    <row r="152" s="2476" customFormat="1"/>
    <row r="153" s="2476" customFormat="1"/>
    <row r="154" s="2476" customFormat="1"/>
    <row r="155" s="2476" customFormat="1"/>
    <row r="156" s="2476" customFormat="1"/>
    <row r="157" s="2476" customFormat="1"/>
    <row r="158" s="2476" customFormat="1"/>
    <row r="159" s="2476" customFormat="1"/>
    <row r="160" s="2476" customFormat="1"/>
    <row r="161" s="2476" customFormat="1"/>
    <row r="162" s="2476" customFormat="1"/>
    <row r="163" s="2476" customFormat="1"/>
    <row r="164" s="2476" customFormat="1"/>
    <row r="165" s="2476" customFormat="1"/>
    <row r="166" s="2476" customFormat="1"/>
    <row r="167" s="2476" customFormat="1"/>
    <row r="168" s="2476" customFormat="1"/>
    <row r="169" s="2476" customFormat="1"/>
    <row r="170" s="2476" customFormat="1"/>
    <row r="171" s="2476" customFormat="1"/>
    <row r="172" s="2476" customFormat="1"/>
    <row r="173" s="2476" customFormat="1"/>
    <row r="174" s="2476" customFormat="1"/>
    <row r="175" s="2476" customFormat="1"/>
    <row r="176" s="2476" customFormat="1"/>
    <row r="177" s="2476" customFormat="1"/>
    <row r="178" s="2476" customFormat="1"/>
    <row r="179" s="2476" customFormat="1"/>
    <row r="180" s="2476" customFormat="1"/>
    <row r="181" s="2476" customFormat="1"/>
    <row r="182" s="2476" customFormat="1"/>
    <row r="183" s="2476" customFormat="1"/>
    <row r="184" s="2476" customFormat="1"/>
    <row r="185" s="2476" customFormat="1"/>
    <row r="186" s="2476" customFormat="1"/>
    <row r="187" s="2476" customFormat="1"/>
    <row r="188" s="2476" customFormat="1"/>
    <row r="189" s="2476" customFormat="1"/>
    <row r="190" s="2476" customFormat="1"/>
    <row r="191" s="2476" customFormat="1"/>
    <row r="192" s="2476" customFormat="1"/>
    <row r="193" s="2476" customFormat="1"/>
    <row r="194" s="2476" customFormat="1"/>
    <row r="195" s="2476" customFormat="1"/>
    <row r="196" s="2476" customFormat="1"/>
    <row r="197" s="2476" customFormat="1"/>
    <row r="198" s="2476" customFormat="1"/>
    <row r="199" s="2476" customFormat="1"/>
    <row r="200" s="2476" customFormat="1"/>
    <row r="201" s="2476" customFormat="1"/>
    <row r="202" s="2476" customFormat="1"/>
    <row r="203" s="2476" customFormat="1"/>
    <row r="204" s="2476" customFormat="1"/>
    <row r="205" s="2476" customFormat="1"/>
    <row r="206" s="2476" customFormat="1"/>
    <row r="207" s="2476" customFormat="1"/>
    <row r="208" s="2476" customFormat="1"/>
    <row r="209" s="2476" customFormat="1"/>
    <row r="210" s="2476" customFormat="1"/>
    <row r="211" s="2476" customFormat="1"/>
    <row r="212" s="2476" customFormat="1"/>
    <row r="213" s="2476" customFormat="1"/>
    <row r="214" s="2476" customFormat="1"/>
    <row r="215" s="2476" customFormat="1"/>
    <row r="216" s="2476" customFormat="1"/>
    <row r="217" s="2476" customFormat="1"/>
    <row r="218" s="2476" customFormat="1"/>
    <row r="219" s="2476" customFormat="1"/>
    <row r="220" s="2476" customFormat="1"/>
    <row r="221" s="2476" customFormat="1"/>
    <row r="222" s="2476" customFormat="1"/>
    <row r="223" s="2476" customFormat="1"/>
    <row r="224" s="2476" customFormat="1"/>
    <row r="225" s="2476" customFormat="1"/>
    <row r="226" s="2476" customFormat="1"/>
    <row r="227" s="2476" customFormat="1"/>
    <row r="228" s="2476" customFormat="1"/>
    <row r="229" s="2476" customFormat="1"/>
    <row r="230" s="2476" customFormat="1"/>
    <row r="231" s="2476" customFormat="1"/>
    <row r="232" s="2476" customFormat="1"/>
    <row r="233" s="2476" customFormat="1"/>
    <row r="234" s="2476" customFormat="1"/>
    <row r="235" s="2476" customFormat="1"/>
    <row r="236" s="2476" customFormat="1"/>
    <row r="237" s="2476" customFormat="1"/>
    <row r="238" s="2476" customFormat="1"/>
    <row r="239" s="2476" customFormat="1"/>
    <row r="240" s="2476" customFormat="1"/>
    <row r="241" s="2476" customFormat="1"/>
    <row r="242" s="2476" customFormat="1"/>
    <row r="243" s="2476" customFormat="1"/>
    <row r="244" s="2476" customFormat="1"/>
    <row r="245" s="2476" customFormat="1"/>
    <row r="246" s="2476" customFormat="1"/>
    <row r="247" s="2476" customFormat="1"/>
  </sheetData>
  <mergeCells count="17">
    <mergeCell ref="A3:A5"/>
    <mergeCell ref="B3:D4"/>
    <mergeCell ref="B5:D5"/>
    <mergeCell ref="A52:B52"/>
    <mergeCell ref="AC3:AD3"/>
    <mergeCell ref="B51:D51"/>
    <mergeCell ref="C45:D45"/>
    <mergeCell ref="B46:D46"/>
    <mergeCell ref="AN3:AN4"/>
    <mergeCell ref="C44:D44"/>
    <mergeCell ref="AA3:AB3"/>
    <mergeCell ref="C25:D25"/>
    <mergeCell ref="AE3:AI3"/>
    <mergeCell ref="W3:W4"/>
    <mergeCell ref="AJ3:AM3"/>
    <mergeCell ref="C24:D24"/>
    <mergeCell ref="Y3:Z3"/>
  </mergeCells>
  <phoneticPr fontId="30" type="noConversion"/>
  <printOptions horizontalCentered="1" gridLinesSet="0"/>
  <pageMargins left="0.39370078740157483" right="0.19685039370078741" top="0.39370078740157483" bottom="0.39370078740157483" header="0.19685039370078741" footer="0.19685039370078741"/>
  <pageSetup paperSize="9" scale="43" orientation="landscape"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election activeCell="A125" sqref="A1:XFD1048576"/>
    </sheetView>
  </sheetViews>
  <sheetFormatPr defaultColWidth="15.625" defaultRowHeight="15.75"/>
  <cols>
    <col min="1" max="1" width="5.625" style="34" customWidth="1"/>
    <col min="2" max="2" width="15.25" style="34" customWidth="1"/>
    <col min="3" max="3" width="18.5" style="34" customWidth="1"/>
    <col min="4" max="8" width="15.625" style="34"/>
    <col min="9" max="9" width="12.125" style="34" customWidth="1"/>
    <col min="10" max="16384" width="15.625" style="34"/>
  </cols>
  <sheetData>
    <row r="1" spans="1:14" ht="16.5">
      <c r="A1" s="1088" t="s">
        <v>2630</v>
      </c>
    </row>
    <row r="2" spans="1:14" ht="17.25" thickBot="1">
      <c r="A2" s="1089" t="s">
        <v>6497</v>
      </c>
      <c r="B2" s="1090"/>
      <c r="C2" s="1090"/>
      <c r="D2" s="54"/>
      <c r="E2" s="54"/>
      <c r="F2" s="54"/>
      <c r="G2" s="54"/>
      <c r="H2" s="54"/>
      <c r="I2" s="1091"/>
      <c r="J2" s="54"/>
      <c r="K2" s="54"/>
      <c r="L2" s="54"/>
      <c r="M2" s="1090"/>
      <c r="N2" s="55" t="s">
        <v>6498</v>
      </c>
    </row>
    <row r="3" spans="1:14" ht="16.5" customHeight="1">
      <c r="A3" s="3064" t="s">
        <v>5836</v>
      </c>
      <c r="B3" s="3067" t="s">
        <v>5837</v>
      </c>
      <c r="C3" s="1092" t="s">
        <v>6499</v>
      </c>
      <c r="D3" s="3070" t="s">
        <v>6500</v>
      </c>
      <c r="E3" s="3070"/>
      <c r="F3" s="3070" t="s">
        <v>6501</v>
      </c>
      <c r="G3" s="3070" t="s">
        <v>6502</v>
      </c>
      <c r="H3" s="3070"/>
      <c r="I3" s="3073" t="s">
        <v>6217</v>
      </c>
      <c r="J3" s="3070" t="s">
        <v>6503</v>
      </c>
      <c r="K3" s="3070"/>
      <c r="L3" s="3070" t="s">
        <v>6504</v>
      </c>
      <c r="M3" s="3070" t="s">
        <v>6505</v>
      </c>
      <c r="N3" s="3072"/>
    </row>
    <row r="4" spans="1:14" ht="33">
      <c r="A4" s="3065"/>
      <c r="B4" s="3068"/>
      <c r="C4" s="1093" t="s">
        <v>178</v>
      </c>
      <c r="D4" s="1093" t="s">
        <v>6506</v>
      </c>
      <c r="E4" s="1094" t="s">
        <v>6507</v>
      </c>
      <c r="F4" s="3071"/>
      <c r="G4" s="1093" t="s">
        <v>6508</v>
      </c>
      <c r="H4" s="1094" t="s">
        <v>6509</v>
      </c>
      <c r="I4" s="3074"/>
      <c r="J4" s="1093" t="s">
        <v>6506</v>
      </c>
      <c r="K4" s="1094" t="s">
        <v>6507</v>
      </c>
      <c r="L4" s="3071"/>
      <c r="M4" s="1093" t="s">
        <v>6508</v>
      </c>
      <c r="N4" s="1095" t="s">
        <v>6509</v>
      </c>
    </row>
    <row r="5" spans="1:14" ht="16.5" customHeight="1" thickBot="1">
      <c r="A5" s="3066"/>
      <c r="B5" s="1096" t="s">
        <v>179</v>
      </c>
      <c r="C5" s="1096" t="s">
        <v>180</v>
      </c>
      <c r="D5" s="1096" t="s">
        <v>181</v>
      </c>
      <c r="E5" s="1096" t="s">
        <v>182</v>
      </c>
      <c r="F5" s="1096" t="s">
        <v>70</v>
      </c>
      <c r="G5" s="1096" t="s">
        <v>71</v>
      </c>
      <c r="H5" s="1096" t="s">
        <v>72</v>
      </c>
      <c r="I5" s="1096" t="s">
        <v>73</v>
      </c>
      <c r="J5" s="1096" t="s">
        <v>74</v>
      </c>
      <c r="K5" s="1096" t="s">
        <v>75</v>
      </c>
      <c r="L5" s="1096" t="s">
        <v>234</v>
      </c>
      <c r="M5" s="1096" t="s">
        <v>235</v>
      </c>
      <c r="N5" s="1097" t="s">
        <v>285</v>
      </c>
    </row>
    <row r="6" spans="1:14">
      <c r="A6" s="1098">
        <v>1</v>
      </c>
      <c r="B6" s="3050" t="s">
        <v>6510</v>
      </c>
      <c r="C6" s="1099" t="s">
        <v>44</v>
      </c>
      <c r="D6" s="1100"/>
      <c r="E6" s="1100"/>
      <c r="F6" s="1100"/>
      <c r="G6" s="1100"/>
      <c r="H6" s="1100"/>
      <c r="I6" s="1101">
        <v>0</v>
      </c>
      <c r="J6" s="1102">
        <f t="shared" ref="J6:N26" si="0">ROUND(D6*$I6,0)</f>
        <v>0</v>
      </c>
      <c r="K6" s="1102">
        <f t="shared" si="0"/>
        <v>0</v>
      </c>
      <c r="L6" s="1102">
        <f t="shared" si="0"/>
        <v>0</v>
      </c>
      <c r="M6" s="1102">
        <f t="shared" si="0"/>
        <v>0</v>
      </c>
      <c r="N6" s="1103">
        <f t="shared" si="0"/>
        <v>0</v>
      </c>
    </row>
    <row r="7" spans="1:14">
      <c r="A7" s="1104">
        <f t="shared" ref="A7:A25" si="1">A6+1</f>
        <v>2</v>
      </c>
      <c r="B7" s="3051"/>
      <c r="C7" s="1105" t="s">
        <v>45</v>
      </c>
      <c r="D7" s="1106"/>
      <c r="E7" s="1106"/>
      <c r="F7" s="1106"/>
      <c r="G7" s="1106"/>
      <c r="H7" s="1106"/>
      <c r="I7" s="1107">
        <v>0</v>
      </c>
      <c r="J7" s="1106">
        <f t="shared" si="0"/>
        <v>0</v>
      </c>
      <c r="K7" s="1106">
        <f t="shared" si="0"/>
        <v>0</v>
      </c>
      <c r="L7" s="1106">
        <f t="shared" si="0"/>
        <v>0</v>
      </c>
      <c r="M7" s="447">
        <f t="shared" si="0"/>
        <v>0</v>
      </c>
      <c r="N7" s="1108">
        <f t="shared" si="0"/>
        <v>0</v>
      </c>
    </row>
    <row r="8" spans="1:14">
      <c r="A8" s="1104">
        <f t="shared" si="1"/>
        <v>3</v>
      </c>
      <c r="B8" s="3051"/>
      <c r="C8" s="1105" t="s">
        <v>46</v>
      </c>
      <c r="D8" s="1106"/>
      <c r="E8" s="1106"/>
      <c r="F8" s="1106"/>
      <c r="G8" s="1106"/>
      <c r="H8" s="1106"/>
      <c r="I8" s="1107">
        <v>0</v>
      </c>
      <c r="J8" s="1106">
        <f t="shared" si="0"/>
        <v>0</v>
      </c>
      <c r="K8" s="1106">
        <f t="shared" si="0"/>
        <v>0</v>
      </c>
      <c r="L8" s="1106">
        <f t="shared" si="0"/>
        <v>0</v>
      </c>
      <c r="M8" s="447">
        <f t="shared" si="0"/>
        <v>0</v>
      </c>
      <c r="N8" s="1108">
        <f t="shared" si="0"/>
        <v>0</v>
      </c>
    </row>
    <row r="9" spans="1:14">
      <c r="A9" s="1104">
        <f t="shared" si="1"/>
        <v>4</v>
      </c>
      <c r="B9" s="3051"/>
      <c r="C9" s="1105" t="s">
        <v>47</v>
      </c>
      <c r="D9" s="1106"/>
      <c r="E9" s="1106"/>
      <c r="F9" s="1106"/>
      <c r="G9" s="1106"/>
      <c r="H9" s="1106"/>
      <c r="I9" s="1107">
        <v>0</v>
      </c>
      <c r="J9" s="1106">
        <f t="shared" si="0"/>
        <v>0</v>
      </c>
      <c r="K9" s="1106">
        <f t="shared" si="0"/>
        <v>0</v>
      </c>
      <c r="L9" s="1106">
        <f t="shared" si="0"/>
        <v>0</v>
      </c>
      <c r="M9" s="447">
        <f t="shared" si="0"/>
        <v>0</v>
      </c>
      <c r="N9" s="1108">
        <f t="shared" si="0"/>
        <v>0</v>
      </c>
    </row>
    <row r="10" spans="1:14">
      <c r="A10" s="1104">
        <f t="shared" si="1"/>
        <v>5</v>
      </c>
      <c r="B10" s="3051"/>
      <c r="C10" s="1105" t="s">
        <v>48</v>
      </c>
      <c r="D10" s="1106"/>
      <c r="E10" s="1106"/>
      <c r="F10" s="1106"/>
      <c r="G10" s="1106"/>
      <c r="H10" s="1106"/>
      <c r="I10" s="1109">
        <v>3.0999999999999999E-3</v>
      </c>
      <c r="J10" s="1106">
        <f t="shared" si="0"/>
        <v>0</v>
      </c>
      <c r="K10" s="1106">
        <f t="shared" si="0"/>
        <v>0</v>
      </c>
      <c r="L10" s="1106">
        <f t="shared" si="0"/>
        <v>0</v>
      </c>
      <c r="M10" s="447">
        <f t="shared" si="0"/>
        <v>0</v>
      </c>
      <c r="N10" s="1108">
        <f t="shared" si="0"/>
        <v>0</v>
      </c>
    </row>
    <row r="11" spans="1:14">
      <c r="A11" s="1104">
        <f t="shared" si="1"/>
        <v>6</v>
      </c>
      <c r="B11" s="3051"/>
      <c r="C11" s="1105" t="s">
        <v>49</v>
      </c>
      <c r="D11" s="1106"/>
      <c r="E11" s="1106"/>
      <c r="F11" s="1106"/>
      <c r="G11" s="1106"/>
      <c r="H11" s="1106"/>
      <c r="I11" s="1109">
        <v>6.1999999999999998E-3</v>
      </c>
      <c r="J11" s="1106">
        <f t="shared" si="0"/>
        <v>0</v>
      </c>
      <c r="K11" s="1106">
        <f t="shared" si="0"/>
        <v>0</v>
      </c>
      <c r="L11" s="1106">
        <f t="shared" si="0"/>
        <v>0</v>
      </c>
      <c r="M11" s="447">
        <f t="shared" si="0"/>
        <v>0</v>
      </c>
      <c r="N11" s="1108">
        <f t="shared" si="0"/>
        <v>0</v>
      </c>
    </row>
    <row r="12" spans="1:14">
      <c r="A12" s="1104">
        <f t="shared" si="1"/>
        <v>7</v>
      </c>
      <c r="B12" s="3051"/>
      <c r="C12" s="1105" t="s">
        <v>50</v>
      </c>
      <c r="D12" s="1106"/>
      <c r="E12" s="1106"/>
      <c r="F12" s="1106"/>
      <c r="G12" s="1106"/>
      <c r="H12" s="1106"/>
      <c r="I12" s="1109">
        <v>7.3999999999999995E-3</v>
      </c>
      <c r="J12" s="1106">
        <f t="shared" si="0"/>
        <v>0</v>
      </c>
      <c r="K12" s="1106">
        <f t="shared" si="0"/>
        <v>0</v>
      </c>
      <c r="L12" s="1106">
        <f t="shared" si="0"/>
        <v>0</v>
      </c>
      <c r="M12" s="447">
        <f t="shared" si="0"/>
        <v>0</v>
      </c>
      <c r="N12" s="1108">
        <f t="shared" si="0"/>
        <v>0</v>
      </c>
    </row>
    <row r="13" spans="1:14">
      <c r="A13" s="1104">
        <f t="shared" si="1"/>
        <v>8</v>
      </c>
      <c r="B13" s="3051"/>
      <c r="C13" s="1105" t="s">
        <v>51</v>
      </c>
      <c r="D13" s="1106"/>
      <c r="E13" s="1106"/>
      <c r="F13" s="1106"/>
      <c r="G13" s="1106"/>
      <c r="H13" s="1106"/>
      <c r="I13" s="1109">
        <v>8.6E-3</v>
      </c>
      <c r="J13" s="1106">
        <f t="shared" si="0"/>
        <v>0</v>
      </c>
      <c r="K13" s="1106">
        <f t="shared" si="0"/>
        <v>0</v>
      </c>
      <c r="L13" s="1106">
        <f t="shared" si="0"/>
        <v>0</v>
      </c>
      <c r="M13" s="447">
        <f t="shared" si="0"/>
        <v>0</v>
      </c>
      <c r="N13" s="1108">
        <f t="shared" si="0"/>
        <v>0</v>
      </c>
    </row>
    <row r="14" spans="1:14">
      <c r="A14" s="1104">
        <f t="shared" si="1"/>
        <v>9</v>
      </c>
      <c r="B14" s="3051"/>
      <c r="C14" s="1105" t="s">
        <v>52</v>
      </c>
      <c r="D14" s="1106"/>
      <c r="E14" s="1106"/>
      <c r="F14" s="1106"/>
      <c r="G14" s="1106"/>
      <c r="H14" s="1106"/>
      <c r="I14" s="1109">
        <v>9.7999999999999997E-3</v>
      </c>
      <c r="J14" s="1106">
        <f t="shared" si="0"/>
        <v>0</v>
      </c>
      <c r="K14" s="1106">
        <f t="shared" si="0"/>
        <v>0</v>
      </c>
      <c r="L14" s="1106">
        <f t="shared" si="0"/>
        <v>0</v>
      </c>
      <c r="M14" s="447">
        <f t="shared" si="0"/>
        <v>0</v>
      </c>
      <c r="N14" s="1108">
        <f t="shared" si="0"/>
        <v>0</v>
      </c>
    </row>
    <row r="15" spans="1:14">
      <c r="A15" s="1104">
        <f t="shared" si="1"/>
        <v>10</v>
      </c>
      <c r="B15" s="3051"/>
      <c r="C15" s="1105" t="s">
        <v>53</v>
      </c>
      <c r="D15" s="1106"/>
      <c r="E15" s="1106"/>
      <c r="F15" s="1106"/>
      <c r="G15" s="1106"/>
      <c r="H15" s="1106"/>
      <c r="I15" s="1109">
        <v>1.8033333333333332E-2</v>
      </c>
      <c r="J15" s="1106">
        <f t="shared" si="0"/>
        <v>0</v>
      </c>
      <c r="K15" s="1106">
        <f t="shared" si="0"/>
        <v>0</v>
      </c>
      <c r="L15" s="1106">
        <f t="shared" si="0"/>
        <v>0</v>
      </c>
      <c r="M15" s="447">
        <f t="shared" si="0"/>
        <v>0</v>
      </c>
      <c r="N15" s="1108">
        <f t="shared" si="0"/>
        <v>0</v>
      </c>
    </row>
    <row r="16" spans="1:14">
      <c r="A16" s="1104">
        <f t="shared" si="1"/>
        <v>11</v>
      </c>
      <c r="B16" s="3051"/>
      <c r="C16" s="1105" t="s">
        <v>54</v>
      </c>
      <c r="D16" s="1106"/>
      <c r="E16" s="1106"/>
      <c r="F16" s="1106"/>
      <c r="G16" s="1106"/>
      <c r="H16" s="1106"/>
      <c r="I16" s="1109">
        <v>2.6266666666666667E-2</v>
      </c>
      <c r="J16" s="1106">
        <f t="shared" si="0"/>
        <v>0</v>
      </c>
      <c r="K16" s="1106">
        <f t="shared" si="0"/>
        <v>0</v>
      </c>
      <c r="L16" s="1106">
        <f t="shared" si="0"/>
        <v>0</v>
      </c>
      <c r="M16" s="447">
        <f t="shared" si="0"/>
        <v>0</v>
      </c>
      <c r="N16" s="1108">
        <f t="shared" si="0"/>
        <v>0</v>
      </c>
    </row>
    <row r="17" spans="1:14">
      <c r="A17" s="1104">
        <f t="shared" si="1"/>
        <v>12</v>
      </c>
      <c r="B17" s="3051"/>
      <c r="C17" s="1105" t="s">
        <v>55</v>
      </c>
      <c r="D17" s="1106"/>
      <c r="E17" s="1106"/>
      <c r="F17" s="1106"/>
      <c r="G17" s="1106"/>
      <c r="H17" s="1106"/>
      <c r="I17" s="1109">
        <v>3.4500000000000003E-2</v>
      </c>
      <c r="J17" s="1106">
        <f t="shared" si="0"/>
        <v>0</v>
      </c>
      <c r="K17" s="1106">
        <f t="shared" si="0"/>
        <v>0</v>
      </c>
      <c r="L17" s="1106">
        <f t="shared" si="0"/>
        <v>0</v>
      </c>
      <c r="M17" s="447">
        <f t="shared" si="0"/>
        <v>0</v>
      </c>
      <c r="N17" s="1108">
        <f t="shared" si="0"/>
        <v>0</v>
      </c>
    </row>
    <row r="18" spans="1:14">
      <c r="A18" s="1104">
        <f t="shared" si="1"/>
        <v>13</v>
      </c>
      <c r="B18" s="3051"/>
      <c r="C18" s="1105" t="s">
        <v>566</v>
      </c>
      <c r="D18" s="1106"/>
      <c r="E18" s="1106"/>
      <c r="F18" s="1106"/>
      <c r="G18" s="1106"/>
      <c r="H18" s="1106"/>
      <c r="I18" s="1109">
        <v>4.8000000000000001E-2</v>
      </c>
      <c r="J18" s="1106">
        <f t="shared" si="0"/>
        <v>0</v>
      </c>
      <c r="K18" s="1106">
        <f t="shared" si="0"/>
        <v>0</v>
      </c>
      <c r="L18" s="1106">
        <f t="shared" si="0"/>
        <v>0</v>
      </c>
      <c r="M18" s="447">
        <f t="shared" si="0"/>
        <v>0</v>
      </c>
      <c r="N18" s="1108">
        <f t="shared" si="0"/>
        <v>0</v>
      </c>
    </row>
    <row r="19" spans="1:14">
      <c r="A19" s="1104">
        <f t="shared" si="1"/>
        <v>14</v>
      </c>
      <c r="B19" s="3051"/>
      <c r="C19" s="1105" t="s">
        <v>56</v>
      </c>
      <c r="D19" s="1106"/>
      <c r="E19" s="1106"/>
      <c r="F19" s="1106"/>
      <c r="G19" s="1106"/>
      <c r="H19" s="1106"/>
      <c r="I19" s="1109">
        <v>6.1499999999999999E-2</v>
      </c>
      <c r="J19" s="1106">
        <f t="shared" si="0"/>
        <v>0</v>
      </c>
      <c r="K19" s="1106">
        <f t="shared" si="0"/>
        <v>0</v>
      </c>
      <c r="L19" s="1106">
        <f t="shared" si="0"/>
        <v>0</v>
      </c>
      <c r="M19" s="447">
        <f t="shared" si="0"/>
        <v>0</v>
      </c>
      <c r="N19" s="1108">
        <f t="shared" si="0"/>
        <v>0</v>
      </c>
    </row>
    <row r="20" spans="1:14">
      <c r="A20" s="1104">
        <f t="shared" si="1"/>
        <v>15</v>
      </c>
      <c r="B20" s="3051"/>
      <c r="C20" s="1105" t="s">
        <v>57</v>
      </c>
      <c r="D20" s="1106"/>
      <c r="E20" s="1106"/>
      <c r="F20" s="1106"/>
      <c r="G20" s="1106"/>
      <c r="H20" s="1106"/>
      <c r="I20" s="1109">
        <v>7.4999999999999997E-2</v>
      </c>
      <c r="J20" s="1106">
        <f t="shared" si="0"/>
        <v>0</v>
      </c>
      <c r="K20" s="1106">
        <f t="shared" si="0"/>
        <v>0</v>
      </c>
      <c r="L20" s="1106">
        <f t="shared" si="0"/>
        <v>0</v>
      </c>
      <c r="M20" s="447">
        <f t="shared" si="0"/>
        <v>0</v>
      </c>
      <c r="N20" s="1108">
        <f t="shared" si="0"/>
        <v>0</v>
      </c>
    </row>
    <row r="21" spans="1:14">
      <c r="A21" s="1104">
        <f t="shared" si="1"/>
        <v>16</v>
      </c>
      <c r="B21" s="3051"/>
      <c r="C21" s="1105" t="s">
        <v>58</v>
      </c>
      <c r="D21" s="1106"/>
      <c r="E21" s="1106"/>
      <c r="F21" s="1106"/>
      <c r="G21" s="1106"/>
      <c r="H21" s="1106"/>
      <c r="I21" s="1109">
        <v>0.1075</v>
      </c>
      <c r="J21" s="1106">
        <f t="shared" si="0"/>
        <v>0</v>
      </c>
      <c r="K21" s="1106">
        <f t="shared" si="0"/>
        <v>0</v>
      </c>
      <c r="L21" s="1106">
        <f t="shared" si="0"/>
        <v>0</v>
      </c>
      <c r="M21" s="447">
        <f t="shared" si="0"/>
        <v>0</v>
      </c>
      <c r="N21" s="1108">
        <f t="shared" si="0"/>
        <v>0</v>
      </c>
    </row>
    <row r="22" spans="1:14">
      <c r="A22" s="1104">
        <f t="shared" si="1"/>
        <v>17</v>
      </c>
      <c r="B22" s="3051"/>
      <c r="C22" s="1105" t="s">
        <v>59</v>
      </c>
      <c r="D22" s="1106"/>
      <c r="E22" s="1106"/>
      <c r="F22" s="1106"/>
      <c r="G22" s="1106"/>
      <c r="H22" s="1106"/>
      <c r="I22" s="1109">
        <v>0.14000000000000001</v>
      </c>
      <c r="J22" s="1106">
        <f t="shared" si="0"/>
        <v>0</v>
      </c>
      <c r="K22" s="1106">
        <f t="shared" si="0"/>
        <v>0</v>
      </c>
      <c r="L22" s="1106">
        <f t="shared" si="0"/>
        <v>0</v>
      </c>
      <c r="M22" s="447">
        <f t="shared" si="0"/>
        <v>0</v>
      </c>
      <c r="N22" s="1108">
        <f t="shared" si="0"/>
        <v>0</v>
      </c>
    </row>
    <row r="23" spans="1:14">
      <c r="A23" s="1104">
        <f t="shared" si="1"/>
        <v>18</v>
      </c>
      <c r="B23" s="3051"/>
      <c r="C23" s="1105" t="s">
        <v>60</v>
      </c>
      <c r="D23" s="1106"/>
      <c r="E23" s="1106"/>
      <c r="F23" s="1106"/>
      <c r="G23" s="1106"/>
      <c r="H23" s="1106"/>
      <c r="I23" s="1109">
        <v>0.17249999999999999</v>
      </c>
      <c r="J23" s="1106">
        <f t="shared" si="0"/>
        <v>0</v>
      </c>
      <c r="K23" s="1106">
        <f t="shared" si="0"/>
        <v>0</v>
      </c>
      <c r="L23" s="1106">
        <f t="shared" si="0"/>
        <v>0</v>
      </c>
      <c r="M23" s="447">
        <f t="shared" si="0"/>
        <v>0</v>
      </c>
      <c r="N23" s="1108">
        <f t="shared" si="0"/>
        <v>0</v>
      </c>
    </row>
    <row r="24" spans="1:14">
      <c r="A24" s="1104">
        <f t="shared" si="1"/>
        <v>19</v>
      </c>
      <c r="B24" s="3051"/>
      <c r="C24" s="1105" t="s">
        <v>61</v>
      </c>
      <c r="D24" s="1106"/>
      <c r="E24" s="1106"/>
      <c r="F24" s="1106"/>
      <c r="G24" s="1106"/>
      <c r="H24" s="1106"/>
      <c r="I24" s="1109">
        <v>0.2112</v>
      </c>
      <c r="J24" s="1106">
        <f t="shared" si="0"/>
        <v>0</v>
      </c>
      <c r="K24" s="1106">
        <f t="shared" si="0"/>
        <v>0</v>
      </c>
      <c r="L24" s="1106">
        <f t="shared" si="0"/>
        <v>0</v>
      </c>
      <c r="M24" s="447">
        <f t="shared" si="0"/>
        <v>0</v>
      </c>
      <c r="N24" s="1108">
        <f t="shared" si="0"/>
        <v>0</v>
      </c>
    </row>
    <row r="25" spans="1:14">
      <c r="A25" s="1104">
        <f t="shared" si="1"/>
        <v>20</v>
      </c>
      <c r="B25" s="3051"/>
      <c r="C25" s="1105" t="s">
        <v>62</v>
      </c>
      <c r="D25" s="1106"/>
      <c r="E25" s="1106"/>
      <c r="F25" s="1106"/>
      <c r="G25" s="1106"/>
      <c r="H25" s="1106"/>
      <c r="I25" s="1109">
        <v>0.25</v>
      </c>
      <c r="J25" s="1106">
        <f t="shared" si="0"/>
        <v>0</v>
      </c>
      <c r="K25" s="1106">
        <f t="shared" si="0"/>
        <v>0</v>
      </c>
      <c r="L25" s="1106">
        <f t="shared" si="0"/>
        <v>0</v>
      </c>
      <c r="M25" s="447">
        <f t="shared" si="0"/>
        <v>0</v>
      </c>
      <c r="N25" s="1108">
        <f t="shared" si="0"/>
        <v>0</v>
      </c>
    </row>
    <row r="26" spans="1:14">
      <c r="A26" s="1104">
        <v>21</v>
      </c>
      <c r="B26" s="3052"/>
      <c r="C26" s="1110" t="s">
        <v>567</v>
      </c>
      <c r="D26" s="1111"/>
      <c r="E26" s="1111"/>
      <c r="F26" s="1111"/>
      <c r="G26" s="1111"/>
      <c r="H26" s="1111"/>
      <c r="I26" s="1112">
        <v>0.28870000000000001</v>
      </c>
      <c r="J26" s="1111">
        <f t="shared" si="0"/>
        <v>0</v>
      </c>
      <c r="K26" s="1111">
        <f t="shared" si="0"/>
        <v>0</v>
      </c>
      <c r="L26" s="1111">
        <f t="shared" si="0"/>
        <v>0</v>
      </c>
      <c r="M26" s="1113">
        <f t="shared" si="0"/>
        <v>0</v>
      </c>
      <c r="N26" s="1114">
        <f t="shared" si="0"/>
        <v>0</v>
      </c>
    </row>
    <row r="27" spans="1:14">
      <c r="A27" s="1115">
        <f t="shared" ref="A27:A50" si="2">A26+1</f>
        <v>22</v>
      </c>
      <c r="B27" s="3053" t="s">
        <v>6511</v>
      </c>
      <c r="C27" s="3053"/>
      <c r="D27" s="1116">
        <f>SUM(D6:D26)</f>
        <v>0</v>
      </c>
      <c r="E27" s="1116">
        <f>SUM(E6:E26)</f>
        <v>0</v>
      </c>
      <c r="F27" s="1116">
        <f>SUM(F6:F26)</f>
        <v>0</v>
      </c>
      <c r="G27" s="1116">
        <f>SUM(G6:G26)</f>
        <v>0</v>
      </c>
      <c r="H27" s="1116">
        <f>SUM(H6:H26)</f>
        <v>0</v>
      </c>
      <c r="I27" s="1117"/>
      <c r="J27" s="1116">
        <f>SUM(J6:J26)</f>
        <v>0</v>
      </c>
      <c r="K27" s="1116">
        <f>SUM(K6:K26)</f>
        <v>0</v>
      </c>
      <c r="L27" s="1116">
        <f>SUM(L6:L26)</f>
        <v>0</v>
      </c>
      <c r="M27" s="1116">
        <f>SUM(M6:M26)</f>
        <v>0</v>
      </c>
      <c r="N27" s="1118">
        <f>SUM(N6:N26)</f>
        <v>0</v>
      </c>
    </row>
    <row r="28" spans="1:14">
      <c r="A28" s="1119">
        <f t="shared" si="2"/>
        <v>23</v>
      </c>
      <c r="B28" s="3050" t="s">
        <v>6512</v>
      </c>
      <c r="C28" s="1099" t="s">
        <v>44</v>
      </c>
      <c r="D28" s="1100"/>
      <c r="E28" s="1100"/>
      <c r="F28" s="1100"/>
      <c r="G28" s="1100"/>
      <c r="H28" s="1100"/>
      <c r="I28" s="1101">
        <v>0</v>
      </c>
      <c r="J28" s="1120">
        <f t="shared" ref="J28:N48" si="3">ROUND(D28*$I28,0)</f>
        <v>0</v>
      </c>
      <c r="K28" s="1120">
        <f t="shared" si="3"/>
        <v>0</v>
      </c>
      <c r="L28" s="1120">
        <f t="shared" si="3"/>
        <v>0</v>
      </c>
      <c r="M28" s="1102">
        <f t="shared" si="3"/>
        <v>0</v>
      </c>
      <c r="N28" s="1103">
        <f t="shared" si="3"/>
        <v>0</v>
      </c>
    </row>
    <row r="29" spans="1:14">
      <c r="A29" s="1119">
        <f t="shared" si="2"/>
        <v>24</v>
      </c>
      <c r="B29" s="3051"/>
      <c r="C29" s="1105" t="s">
        <v>45</v>
      </c>
      <c r="D29" s="1106"/>
      <c r="E29" s="1106"/>
      <c r="F29" s="1106"/>
      <c r="G29" s="1106"/>
      <c r="H29" s="1106"/>
      <c r="I29" s="1107">
        <v>0</v>
      </c>
      <c r="J29" s="1106">
        <f t="shared" si="3"/>
        <v>0</v>
      </c>
      <c r="K29" s="1106">
        <f t="shared" si="3"/>
        <v>0</v>
      </c>
      <c r="L29" s="1106">
        <f t="shared" si="3"/>
        <v>0</v>
      </c>
      <c r="M29" s="447">
        <f t="shared" si="3"/>
        <v>0</v>
      </c>
      <c r="N29" s="1108">
        <f t="shared" si="3"/>
        <v>0</v>
      </c>
    </row>
    <row r="30" spans="1:14">
      <c r="A30" s="1119">
        <f t="shared" si="2"/>
        <v>25</v>
      </c>
      <c r="B30" s="3051"/>
      <c r="C30" s="1105" t="s">
        <v>46</v>
      </c>
      <c r="D30" s="1106"/>
      <c r="E30" s="1106"/>
      <c r="F30" s="1106"/>
      <c r="G30" s="1106"/>
      <c r="H30" s="1106"/>
      <c r="I30" s="1107">
        <v>0</v>
      </c>
      <c r="J30" s="1106">
        <f t="shared" si="3"/>
        <v>0</v>
      </c>
      <c r="K30" s="1106">
        <f t="shared" si="3"/>
        <v>0</v>
      </c>
      <c r="L30" s="1106">
        <f t="shared" si="3"/>
        <v>0</v>
      </c>
      <c r="M30" s="447">
        <f t="shared" si="3"/>
        <v>0</v>
      </c>
      <c r="N30" s="1108">
        <f t="shared" si="3"/>
        <v>0</v>
      </c>
    </row>
    <row r="31" spans="1:14">
      <c r="A31" s="1119">
        <f t="shared" si="2"/>
        <v>26</v>
      </c>
      <c r="B31" s="3051"/>
      <c r="C31" s="1105" t="s">
        <v>47</v>
      </c>
      <c r="D31" s="1106"/>
      <c r="E31" s="1106"/>
      <c r="F31" s="1106"/>
      <c r="G31" s="1106"/>
      <c r="H31" s="1106"/>
      <c r="I31" s="1109">
        <v>3.0999999999999999E-3</v>
      </c>
      <c r="J31" s="1106">
        <f t="shared" si="3"/>
        <v>0</v>
      </c>
      <c r="K31" s="1106">
        <f t="shared" si="3"/>
        <v>0</v>
      </c>
      <c r="L31" s="1106">
        <f t="shared" si="3"/>
        <v>0</v>
      </c>
      <c r="M31" s="447">
        <f t="shared" si="3"/>
        <v>0</v>
      </c>
      <c r="N31" s="1108">
        <f t="shared" si="3"/>
        <v>0</v>
      </c>
    </row>
    <row r="32" spans="1:14">
      <c r="A32" s="1119">
        <f t="shared" si="2"/>
        <v>27</v>
      </c>
      <c r="B32" s="3051"/>
      <c r="C32" s="1105" t="s">
        <v>48</v>
      </c>
      <c r="D32" s="1106"/>
      <c r="E32" s="1106"/>
      <c r="F32" s="1106"/>
      <c r="G32" s="1106"/>
      <c r="H32" s="1106"/>
      <c r="I32" s="1109">
        <v>6.1999999999999998E-3</v>
      </c>
      <c r="J32" s="1106">
        <f t="shared" si="3"/>
        <v>0</v>
      </c>
      <c r="K32" s="1106">
        <f t="shared" si="3"/>
        <v>0</v>
      </c>
      <c r="L32" s="1106">
        <f t="shared" si="3"/>
        <v>0</v>
      </c>
      <c r="M32" s="447">
        <f t="shared" si="3"/>
        <v>0</v>
      </c>
      <c r="N32" s="1108">
        <f t="shared" si="3"/>
        <v>0</v>
      </c>
    </row>
    <row r="33" spans="1:14">
      <c r="A33" s="1119">
        <f t="shared" si="2"/>
        <v>28</v>
      </c>
      <c r="B33" s="3051"/>
      <c r="C33" s="1105" t="s">
        <v>49</v>
      </c>
      <c r="D33" s="1106"/>
      <c r="E33" s="1106"/>
      <c r="F33" s="1106"/>
      <c r="G33" s="1106"/>
      <c r="H33" s="1106"/>
      <c r="I33" s="1109">
        <v>7.3999999999999995E-3</v>
      </c>
      <c r="J33" s="1106">
        <f t="shared" si="3"/>
        <v>0</v>
      </c>
      <c r="K33" s="1106">
        <f t="shared" si="3"/>
        <v>0</v>
      </c>
      <c r="L33" s="1106">
        <f t="shared" si="3"/>
        <v>0</v>
      </c>
      <c r="M33" s="447">
        <f t="shared" si="3"/>
        <v>0</v>
      </c>
      <c r="N33" s="1108">
        <f t="shared" si="3"/>
        <v>0</v>
      </c>
    </row>
    <row r="34" spans="1:14">
      <c r="A34" s="1119">
        <f t="shared" si="2"/>
        <v>29</v>
      </c>
      <c r="B34" s="3051"/>
      <c r="C34" s="1105" t="s">
        <v>50</v>
      </c>
      <c r="D34" s="1106"/>
      <c r="E34" s="1106"/>
      <c r="F34" s="1106"/>
      <c r="G34" s="1106"/>
      <c r="H34" s="1106"/>
      <c r="I34" s="1109">
        <v>8.6E-3</v>
      </c>
      <c r="J34" s="1106">
        <f t="shared" si="3"/>
        <v>0</v>
      </c>
      <c r="K34" s="1106">
        <f t="shared" si="3"/>
        <v>0</v>
      </c>
      <c r="L34" s="1106">
        <f t="shared" si="3"/>
        <v>0</v>
      </c>
      <c r="M34" s="447">
        <f t="shared" si="3"/>
        <v>0</v>
      </c>
      <c r="N34" s="1108">
        <f t="shared" si="3"/>
        <v>0</v>
      </c>
    </row>
    <row r="35" spans="1:14">
      <c r="A35" s="1119">
        <f t="shared" si="2"/>
        <v>30</v>
      </c>
      <c r="B35" s="3051"/>
      <c r="C35" s="1105" t="s">
        <v>51</v>
      </c>
      <c r="D35" s="1106"/>
      <c r="E35" s="1106"/>
      <c r="F35" s="1106"/>
      <c r="G35" s="1106"/>
      <c r="H35" s="1106"/>
      <c r="I35" s="1109">
        <v>9.7999999999999997E-3</v>
      </c>
      <c r="J35" s="1106">
        <f t="shared" si="3"/>
        <v>0</v>
      </c>
      <c r="K35" s="1106">
        <f t="shared" si="3"/>
        <v>0</v>
      </c>
      <c r="L35" s="1106">
        <f t="shared" si="3"/>
        <v>0</v>
      </c>
      <c r="M35" s="447">
        <f t="shared" si="3"/>
        <v>0</v>
      </c>
      <c r="N35" s="1108">
        <f t="shared" si="3"/>
        <v>0</v>
      </c>
    </row>
    <row r="36" spans="1:14">
      <c r="A36" s="1119">
        <f t="shared" si="2"/>
        <v>31</v>
      </c>
      <c r="B36" s="3051"/>
      <c r="C36" s="1105" t="s">
        <v>52</v>
      </c>
      <c r="D36" s="1106"/>
      <c r="E36" s="1106"/>
      <c r="F36" s="1106"/>
      <c r="G36" s="1106"/>
      <c r="H36" s="1106"/>
      <c r="I36" s="1109">
        <v>1.8033333333333332E-2</v>
      </c>
      <c r="J36" s="1106">
        <f t="shared" si="3"/>
        <v>0</v>
      </c>
      <c r="K36" s="1106">
        <f t="shared" si="3"/>
        <v>0</v>
      </c>
      <c r="L36" s="1106">
        <f t="shared" si="3"/>
        <v>0</v>
      </c>
      <c r="M36" s="447">
        <f t="shared" si="3"/>
        <v>0</v>
      </c>
      <c r="N36" s="1108">
        <f t="shared" si="3"/>
        <v>0</v>
      </c>
    </row>
    <row r="37" spans="1:14">
      <c r="A37" s="1119">
        <f t="shared" si="2"/>
        <v>32</v>
      </c>
      <c r="B37" s="3051"/>
      <c r="C37" s="1105" t="s">
        <v>53</v>
      </c>
      <c r="D37" s="1106"/>
      <c r="E37" s="1106"/>
      <c r="F37" s="1106"/>
      <c r="G37" s="1106"/>
      <c r="H37" s="1106"/>
      <c r="I37" s="1109">
        <v>2.6266666666666667E-2</v>
      </c>
      <c r="J37" s="1106">
        <f t="shared" si="3"/>
        <v>0</v>
      </c>
      <c r="K37" s="1106">
        <f t="shared" si="3"/>
        <v>0</v>
      </c>
      <c r="L37" s="1106">
        <f t="shared" si="3"/>
        <v>0</v>
      </c>
      <c r="M37" s="447">
        <f t="shared" si="3"/>
        <v>0</v>
      </c>
      <c r="N37" s="1108">
        <f t="shared" si="3"/>
        <v>0</v>
      </c>
    </row>
    <row r="38" spans="1:14">
      <c r="A38" s="1119">
        <f t="shared" si="2"/>
        <v>33</v>
      </c>
      <c r="B38" s="3051"/>
      <c r="C38" s="1105" t="s">
        <v>54</v>
      </c>
      <c r="D38" s="1106"/>
      <c r="E38" s="1106"/>
      <c r="F38" s="1106"/>
      <c r="G38" s="1106"/>
      <c r="H38" s="1106"/>
      <c r="I38" s="1109">
        <v>3.4500000000000003E-2</v>
      </c>
      <c r="J38" s="1106">
        <f t="shared" si="3"/>
        <v>0</v>
      </c>
      <c r="K38" s="1106">
        <f t="shared" si="3"/>
        <v>0</v>
      </c>
      <c r="L38" s="1106">
        <f t="shared" si="3"/>
        <v>0</v>
      </c>
      <c r="M38" s="447">
        <f t="shared" si="3"/>
        <v>0</v>
      </c>
      <c r="N38" s="1108">
        <f t="shared" si="3"/>
        <v>0</v>
      </c>
    </row>
    <row r="39" spans="1:14">
      <c r="A39" s="1119">
        <f t="shared" si="2"/>
        <v>34</v>
      </c>
      <c r="B39" s="3051"/>
      <c r="C39" s="1105" t="s">
        <v>55</v>
      </c>
      <c r="D39" s="1106"/>
      <c r="E39" s="1106"/>
      <c r="F39" s="1106"/>
      <c r="G39" s="1106"/>
      <c r="H39" s="1106"/>
      <c r="I39" s="1109">
        <v>4.8000000000000001E-2</v>
      </c>
      <c r="J39" s="1106">
        <f t="shared" si="3"/>
        <v>0</v>
      </c>
      <c r="K39" s="1106">
        <f t="shared" si="3"/>
        <v>0</v>
      </c>
      <c r="L39" s="1106">
        <f t="shared" si="3"/>
        <v>0</v>
      </c>
      <c r="M39" s="447">
        <f t="shared" si="3"/>
        <v>0</v>
      </c>
      <c r="N39" s="1108">
        <f t="shared" si="3"/>
        <v>0</v>
      </c>
    </row>
    <row r="40" spans="1:14">
      <c r="A40" s="1119">
        <f t="shared" si="2"/>
        <v>35</v>
      </c>
      <c r="B40" s="3051"/>
      <c r="C40" s="1105" t="s">
        <v>566</v>
      </c>
      <c r="D40" s="1106"/>
      <c r="E40" s="1106"/>
      <c r="F40" s="1106"/>
      <c r="G40" s="1106"/>
      <c r="H40" s="1106"/>
      <c r="I40" s="1109">
        <v>6.1499999999999999E-2</v>
      </c>
      <c r="J40" s="1106">
        <f t="shared" si="3"/>
        <v>0</v>
      </c>
      <c r="K40" s="1106">
        <f t="shared" si="3"/>
        <v>0</v>
      </c>
      <c r="L40" s="1106">
        <f t="shared" si="3"/>
        <v>0</v>
      </c>
      <c r="M40" s="447">
        <f t="shared" si="3"/>
        <v>0</v>
      </c>
      <c r="N40" s="1108">
        <f t="shared" si="3"/>
        <v>0</v>
      </c>
    </row>
    <row r="41" spans="1:14">
      <c r="A41" s="1119">
        <f t="shared" si="2"/>
        <v>36</v>
      </c>
      <c r="B41" s="3051"/>
      <c r="C41" s="1105" t="s">
        <v>56</v>
      </c>
      <c r="D41" s="1106"/>
      <c r="E41" s="1106"/>
      <c r="F41" s="1106"/>
      <c r="G41" s="1106"/>
      <c r="H41" s="1106"/>
      <c r="I41" s="1109">
        <v>7.4999999999999997E-2</v>
      </c>
      <c r="J41" s="1106">
        <f t="shared" si="3"/>
        <v>0</v>
      </c>
      <c r="K41" s="1106">
        <f t="shared" si="3"/>
        <v>0</v>
      </c>
      <c r="L41" s="1106">
        <f t="shared" si="3"/>
        <v>0</v>
      </c>
      <c r="M41" s="447">
        <f t="shared" si="3"/>
        <v>0</v>
      </c>
      <c r="N41" s="1108">
        <f t="shared" si="3"/>
        <v>0</v>
      </c>
    </row>
    <row r="42" spans="1:14">
      <c r="A42" s="1119">
        <f t="shared" si="2"/>
        <v>37</v>
      </c>
      <c r="B42" s="3051"/>
      <c r="C42" s="1105" t="s">
        <v>57</v>
      </c>
      <c r="D42" s="1106"/>
      <c r="E42" s="1106"/>
      <c r="F42" s="1106"/>
      <c r="G42" s="1106"/>
      <c r="H42" s="1106"/>
      <c r="I42" s="1109">
        <v>0.1075</v>
      </c>
      <c r="J42" s="1106">
        <f t="shared" si="3"/>
        <v>0</v>
      </c>
      <c r="K42" s="1106">
        <f t="shared" si="3"/>
        <v>0</v>
      </c>
      <c r="L42" s="1106">
        <f t="shared" si="3"/>
        <v>0</v>
      </c>
      <c r="M42" s="447">
        <f t="shared" si="3"/>
        <v>0</v>
      </c>
      <c r="N42" s="1108">
        <f t="shared" si="3"/>
        <v>0</v>
      </c>
    </row>
    <row r="43" spans="1:14">
      <c r="A43" s="1119">
        <f t="shared" si="2"/>
        <v>38</v>
      </c>
      <c r="B43" s="3051"/>
      <c r="C43" s="1105" t="s">
        <v>58</v>
      </c>
      <c r="D43" s="1106"/>
      <c r="E43" s="1106"/>
      <c r="F43" s="1106"/>
      <c r="G43" s="1106"/>
      <c r="H43" s="1106"/>
      <c r="I43" s="1109">
        <v>0.14000000000000001</v>
      </c>
      <c r="J43" s="1106">
        <f t="shared" si="3"/>
        <v>0</v>
      </c>
      <c r="K43" s="1106">
        <f t="shared" si="3"/>
        <v>0</v>
      </c>
      <c r="L43" s="1106">
        <f t="shared" si="3"/>
        <v>0</v>
      </c>
      <c r="M43" s="447">
        <f t="shared" si="3"/>
        <v>0</v>
      </c>
      <c r="N43" s="1108">
        <f t="shared" si="3"/>
        <v>0</v>
      </c>
    </row>
    <row r="44" spans="1:14">
      <c r="A44" s="1119">
        <f t="shared" si="2"/>
        <v>39</v>
      </c>
      <c r="B44" s="3051"/>
      <c r="C44" s="1105" t="s">
        <v>59</v>
      </c>
      <c r="D44" s="1106"/>
      <c r="E44" s="1106"/>
      <c r="F44" s="1106"/>
      <c r="G44" s="1106"/>
      <c r="H44" s="1106"/>
      <c r="I44" s="1109">
        <v>0.17249999999999999</v>
      </c>
      <c r="J44" s="1106">
        <f t="shared" si="3"/>
        <v>0</v>
      </c>
      <c r="K44" s="1106">
        <f t="shared" si="3"/>
        <v>0</v>
      </c>
      <c r="L44" s="1106">
        <f t="shared" si="3"/>
        <v>0</v>
      </c>
      <c r="M44" s="447">
        <f t="shared" si="3"/>
        <v>0</v>
      </c>
      <c r="N44" s="1108">
        <f t="shared" si="3"/>
        <v>0</v>
      </c>
    </row>
    <row r="45" spans="1:14">
      <c r="A45" s="1119">
        <f t="shared" si="2"/>
        <v>40</v>
      </c>
      <c r="B45" s="3051"/>
      <c r="C45" s="1105" t="s">
        <v>60</v>
      </c>
      <c r="D45" s="1106"/>
      <c r="E45" s="1106"/>
      <c r="F45" s="1106"/>
      <c r="G45" s="1106"/>
      <c r="H45" s="1106"/>
      <c r="I45" s="1109">
        <v>0.2112</v>
      </c>
      <c r="J45" s="1106">
        <f t="shared" si="3"/>
        <v>0</v>
      </c>
      <c r="K45" s="1106">
        <f t="shared" si="3"/>
        <v>0</v>
      </c>
      <c r="L45" s="1106">
        <f t="shared" si="3"/>
        <v>0</v>
      </c>
      <c r="M45" s="447">
        <f t="shared" si="3"/>
        <v>0</v>
      </c>
      <c r="N45" s="1108">
        <f t="shared" si="3"/>
        <v>0</v>
      </c>
    </row>
    <row r="46" spans="1:14">
      <c r="A46" s="1119">
        <f t="shared" si="2"/>
        <v>41</v>
      </c>
      <c r="B46" s="3051"/>
      <c r="C46" s="1105" t="s">
        <v>61</v>
      </c>
      <c r="D46" s="1106"/>
      <c r="E46" s="1106"/>
      <c r="F46" s="1106"/>
      <c r="G46" s="1106"/>
      <c r="H46" s="1106"/>
      <c r="I46" s="1109">
        <v>0.25</v>
      </c>
      <c r="J46" s="1106">
        <f t="shared" si="3"/>
        <v>0</v>
      </c>
      <c r="K46" s="1106">
        <f t="shared" si="3"/>
        <v>0</v>
      </c>
      <c r="L46" s="1106">
        <f t="shared" si="3"/>
        <v>0</v>
      </c>
      <c r="M46" s="447">
        <f t="shared" si="3"/>
        <v>0</v>
      </c>
      <c r="N46" s="1108">
        <f t="shared" si="3"/>
        <v>0</v>
      </c>
    </row>
    <row r="47" spans="1:14">
      <c r="A47" s="1119">
        <f t="shared" si="2"/>
        <v>42</v>
      </c>
      <c r="B47" s="3051"/>
      <c r="C47" s="1105" t="s">
        <v>62</v>
      </c>
      <c r="D47" s="1106"/>
      <c r="E47" s="1106"/>
      <c r="F47" s="1106"/>
      <c r="G47" s="1106"/>
      <c r="H47" s="1106"/>
      <c r="I47" s="1109">
        <v>0.28870000000000001</v>
      </c>
      <c r="J47" s="1106">
        <f t="shared" si="3"/>
        <v>0</v>
      </c>
      <c r="K47" s="1106">
        <f t="shared" si="3"/>
        <v>0</v>
      </c>
      <c r="L47" s="1106">
        <f t="shared" si="3"/>
        <v>0</v>
      </c>
      <c r="M47" s="447">
        <f t="shared" si="3"/>
        <v>0</v>
      </c>
      <c r="N47" s="1108">
        <f t="shared" si="3"/>
        <v>0</v>
      </c>
    </row>
    <row r="48" spans="1:14">
      <c r="A48" s="1119">
        <f t="shared" si="2"/>
        <v>43</v>
      </c>
      <c r="B48" s="3052"/>
      <c r="C48" s="1110" t="s">
        <v>63</v>
      </c>
      <c r="D48" s="1111"/>
      <c r="E48" s="1111"/>
      <c r="F48" s="1111"/>
      <c r="G48" s="1111"/>
      <c r="H48" s="1111"/>
      <c r="I48" s="1112">
        <v>0.3</v>
      </c>
      <c r="J48" s="1111">
        <f t="shared" si="3"/>
        <v>0</v>
      </c>
      <c r="K48" s="1111">
        <f t="shared" si="3"/>
        <v>0</v>
      </c>
      <c r="L48" s="1111">
        <f t="shared" si="3"/>
        <v>0</v>
      </c>
      <c r="M48" s="1113">
        <f t="shared" si="3"/>
        <v>0</v>
      </c>
      <c r="N48" s="1114">
        <f t="shared" si="3"/>
        <v>0</v>
      </c>
    </row>
    <row r="49" spans="1:14">
      <c r="A49" s="1119">
        <f t="shared" si="2"/>
        <v>44</v>
      </c>
      <c r="B49" s="3059" t="s">
        <v>6513</v>
      </c>
      <c r="C49" s="3059"/>
      <c r="D49" s="1121">
        <f>SUM(D28:D48)</f>
        <v>0</v>
      </c>
      <c r="E49" s="1121">
        <f>SUM(E28:E48)</f>
        <v>0</v>
      </c>
      <c r="F49" s="1121">
        <f>SUM(F28:F48)</f>
        <v>0</v>
      </c>
      <c r="G49" s="1121">
        <f>SUM(G28:G48)</f>
        <v>0</v>
      </c>
      <c r="H49" s="1121">
        <f>SUM(H28:H48)</f>
        <v>0</v>
      </c>
      <c r="I49" s="1122"/>
      <c r="J49" s="1121">
        <f>SUM(J28:J48)</f>
        <v>0</v>
      </c>
      <c r="K49" s="1121">
        <f>SUM(K28:K48)</f>
        <v>0</v>
      </c>
      <c r="L49" s="1121">
        <f>SUM(L28:L48)</f>
        <v>0</v>
      </c>
      <c r="M49" s="1121">
        <f>SUM(M28:M48)</f>
        <v>0</v>
      </c>
      <c r="N49" s="1123">
        <f>SUM(N28:N48)</f>
        <v>0</v>
      </c>
    </row>
    <row r="50" spans="1:14" ht="16.5" thickBot="1">
      <c r="A50" s="1124">
        <f t="shared" si="2"/>
        <v>45</v>
      </c>
      <c r="B50" s="3069" t="s">
        <v>6514</v>
      </c>
      <c r="C50" s="3069"/>
      <c r="D50" s="1125">
        <f>D49+D27</f>
        <v>0</v>
      </c>
      <c r="E50" s="1125">
        <f>E49+E27</f>
        <v>0</v>
      </c>
      <c r="F50" s="1125">
        <f>F49+F27</f>
        <v>0</v>
      </c>
      <c r="G50" s="1125">
        <f>G49+G27</f>
        <v>0</v>
      </c>
      <c r="H50" s="1125">
        <f>H49+H27</f>
        <v>0</v>
      </c>
      <c r="I50" s="1126"/>
      <c r="J50" s="1126"/>
      <c r="K50" s="1126"/>
      <c r="L50" s="1126"/>
      <c r="M50" s="1126"/>
      <c r="N50" s="1127"/>
    </row>
    <row r="52" spans="1:14" ht="16.5">
      <c r="A52" s="1128" t="s">
        <v>6515</v>
      </c>
      <c r="B52" s="130" t="s">
        <v>6516</v>
      </c>
    </row>
    <row r="53" spans="1:14" ht="16.5">
      <c r="A53" s="1128" t="s">
        <v>6517</v>
      </c>
      <c r="B53" s="130" t="s">
        <v>6518</v>
      </c>
    </row>
    <row r="54" spans="1:14" ht="16.5">
      <c r="A54" s="1128" t="s">
        <v>6519</v>
      </c>
      <c r="B54" s="130" t="s">
        <v>6520</v>
      </c>
    </row>
  </sheetData>
  <mergeCells count="14">
    <mergeCell ref="D3:E3"/>
    <mergeCell ref="L3:L4"/>
    <mergeCell ref="M3:N3"/>
    <mergeCell ref="G3:H3"/>
    <mergeCell ref="F3:F4"/>
    <mergeCell ref="I3:I4"/>
    <mergeCell ref="J3:K3"/>
    <mergeCell ref="A3:A5"/>
    <mergeCell ref="B3:B4"/>
    <mergeCell ref="B27:C27"/>
    <mergeCell ref="B49:C49"/>
    <mergeCell ref="B50:C50"/>
    <mergeCell ref="B6:B26"/>
    <mergeCell ref="B28:B48"/>
  </mergeCells>
  <phoneticPr fontId="28" type="noConversion"/>
  <printOptions horizontalCentered="1"/>
  <pageMargins left="0.39370078740157483" right="0.19685039370078741" top="0.39370078740157483" bottom="0.39370078740157483" header="0" footer="0"/>
  <pageSetup paperSize="9" scale="60" orientation="landscape"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pageSetUpPr fitToPage="1"/>
  </sheetPr>
  <dimension ref="A1:F15"/>
  <sheetViews>
    <sheetView workbookViewId="0">
      <selection activeCell="A125" sqref="A1:XFD1048576"/>
    </sheetView>
  </sheetViews>
  <sheetFormatPr defaultColWidth="9" defaultRowHeight="14.25"/>
  <cols>
    <col min="1" max="1" width="31.75" style="53" customWidth="1"/>
    <col min="2" max="2" width="68.375" style="53" customWidth="1"/>
    <col min="3" max="3" width="12.25" style="53" customWidth="1"/>
    <col min="4" max="4" width="12.125" style="53" customWidth="1"/>
    <col min="5" max="5" width="10.5" style="53" customWidth="1"/>
    <col min="6" max="6" width="16.125" style="53" customWidth="1"/>
    <col min="7" max="16384" width="9" style="53"/>
  </cols>
  <sheetData>
    <row r="1" spans="1:6">
      <c r="A1" s="215" t="str">
        <f>表03!A1</f>
        <v xml:space="preserve"> 保險股份有限公司    年度(月)報表</v>
      </c>
      <c r="B1" s="1059"/>
      <c r="C1" s="1060"/>
      <c r="D1" s="1060"/>
      <c r="E1" s="1060"/>
      <c r="F1" s="1060"/>
    </row>
    <row r="2" spans="1:6" ht="15" thickBot="1">
      <c r="A2" s="323" t="s">
        <v>921</v>
      </c>
      <c r="B2" s="1059"/>
      <c r="C2" s="1060"/>
      <c r="D2" s="1060"/>
      <c r="E2" s="1060"/>
      <c r="F2" s="1061" t="s">
        <v>188</v>
      </c>
    </row>
    <row r="3" spans="1:6" ht="42.75">
      <c r="A3" s="1062" t="s">
        <v>229</v>
      </c>
      <c r="B3" s="1063" t="s">
        <v>144</v>
      </c>
      <c r="C3" s="1064" t="s">
        <v>146</v>
      </c>
      <c r="D3" s="1065" t="s">
        <v>145</v>
      </c>
      <c r="E3" s="1066" t="s">
        <v>177</v>
      </c>
      <c r="F3" s="1067" t="s">
        <v>240</v>
      </c>
    </row>
    <row r="4" spans="1:6">
      <c r="A4" s="1068" t="s">
        <v>1027</v>
      </c>
      <c r="B4" s="1069" t="s">
        <v>717</v>
      </c>
      <c r="C4" s="1070">
        <f>表03!H13</f>
        <v>0</v>
      </c>
      <c r="D4" s="1071"/>
      <c r="E4" s="1072">
        <v>7.4999999999999997E-2</v>
      </c>
      <c r="F4" s="1073">
        <f>ROUND(C4*E4,0)</f>
        <v>0</v>
      </c>
    </row>
    <row r="5" spans="1:6">
      <c r="A5" s="1068" t="s">
        <v>1028</v>
      </c>
      <c r="B5" s="1069" t="s">
        <v>1072</v>
      </c>
      <c r="C5" s="1070">
        <f>表03!H15</f>
        <v>0</v>
      </c>
      <c r="D5" s="1071"/>
      <c r="E5" s="1072">
        <v>0.01</v>
      </c>
      <c r="F5" s="1073">
        <f>ROUND(C5*E5,0)</f>
        <v>0</v>
      </c>
    </row>
    <row r="6" spans="1:6">
      <c r="A6" s="1068" t="s">
        <v>1029</v>
      </c>
      <c r="B6" s="1069" t="s">
        <v>718</v>
      </c>
      <c r="C6" s="1070">
        <f>表03!H8</f>
        <v>0</v>
      </c>
      <c r="D6" s="1071"/>
      <c r="E6" s="1072">
        <v>3.7499999999999999E-2</v>
      </c>
      <c r="F6" s="1073">
        <f>ROUND(C6*E6,0)</f>
        <v>0</v>
      </c>
    </row>
    <row r="7" spans="1:6">
      <c r="A7" s="1068" t="s">
        <v>1030</v>
      </c>
      <c r="B7" s="1069"/>
      <c r="C7" s="1070">
        <f>SUM(C8:C10)</f>
        <v>0</v>
      </c>
      <c r="D7" s="1071"/>
      <c r="E7" s="1072"/>
      <c r="F7" s="1073">
        <f>SUM(F8:F10)</f>
        <v>0</v>
      </c>
    </row>
    <row r="8" spans="1:6">
      <c r="A8" s="1074" t="s">
        <v>1031</v>
      </c>
      <c r="B8" s="1069" t="s">
        <v>719</v>
      </c>
      <c r="C8" s="1075">
        <f>表03!H12+表03!H14</f>
        <v>0</v>
      </c>
      <c r="D8" s="1071"/>
      <c r="E8" s="1072">
        <v>0.52500000000000002</v>
      </c>
      <c r="F8" s="1073">
        <f>ROUND(C8*E8,0)</f>
        <v>0</v>
      </c>
    </row>
    <row r="9" spans="1:6">
      <c r="A9" s="1074" t="s">
        <v>1032</v>
      </c>
      <c r="B9" s="1069" t="s">
        <v>1452</v>
      </c>
      <c r="C9" s="1075">
        <f>表03!H65+表03!H67</f>
        <v>0</v>
      </c>
      <c r="D9" s="1071"/>
      <c r="E9" s="1072">
        <v>0.375</v>
      </c>
      <c r="F9" s="1073">
        <f>ROUND(C9*E9,0)</f>
        <v>0</v>
      </c>
    </row>
    <row r="10" spans="1:6">
      <c r="A10" s="1074" t="s">
        <v>1033</v>
      </c>
      <c r="B10" s="1069" t="s">
        <v>1073</v>
      </c>
      <c r="C10" s="1075">
        <f>表03!H16+表03!H18</f>
        <v>0</v>
      </c>
      <c r="D10" s="1071"/>
      <c r="E10" s="1072">
        <v>0.45</v>
      </c>
      <c r="F10" s="1073">
        <f>ROUND(C10*E10,0)</f>
        <v>0</v>
      </c>
    </row>
    <row r="11" spans="1:6">
      <c r="A11" s="1076" t="s">
        <v>1034</v>
      </c>
      <c r="B11" s="1077" t="s">
        <v>1074</v>
      </c>
      <c r="C11" s="1075">
        <f>表03!H17+表03!H19</f>
        <v>0</v>
      </c>
      <c r="D11" s="1078"/>
      <c r="E11" s="1072">
        <v>3.7499999999999999E-2</v>
      </c>
      <c r="F11" s="1073">
        <f>ROUND(C11*E11,0)</f>
        <v>0</v>
      </c>
    </row>
    <row r="12" spans="1:6" ht="58.9" customHeight="1">
      <c r="A12" s="1076" t="s">
        <v>889</v>
      </c>
      <c r="B12" s="1077" t="s">
        <v>1246</v>
      </c>
      <c r="C12" s="1075">
        <f>'表30-4-1'!C13+'表30-4-2'!C13</f>
        <v>0</v>
      </c>
      <c r="D12" s="1078"/>
      <c r="E12" s="1079"/>
      <c r="F12" s="1073">
        <f>'表30-4-1'!E13+'表30-4-2'!E13</f>
        <v>0</v>
      </c>
    </row>
    <row r="13" spans="1:6" ht="15" thickBot="1">
      <c r="A13" s="1080" t="s">
        <v>191</v>
      </c>
      <c r="B13" s="1081"/>
      <c r="C13" s="1082">
        <f>SUM(C4:C6,C8:C12)</f>
        <v>0</v>
      </c>
      <c r="D13" s="1083"/>
      <c r="E13" s="1084"/>
      <c r="F13" s="1085">
        <f>SUM(F4:F6,F8:F12)</f>
        <v>0</v>
      </c>
    </row>
    <row r="14" spans="1:6">
      <c r="A14" s="326" t="s">
        <v>192</v>
      </c>
      <c r="B14" s="326"/>
      <c r="C14" s="1086"/>
      <c r="D14" s="1086"/>
      <c r="E14" s="1087"/>
      <c r="F14" s="1086"/>
    </row>
    <row r="15" spans="1:6">
      <c r="A15" s="53" t="s">
        <v>193</v>
      </c>
    </row>
  </sheetData>
  <phoneticPr fontId="28" type="noConversion"/>
  <printOptions horizontalCentered="1"/>
  <pageMargins left="0.39370078740157483" right="0.19685039370078741" top="0.39370078740157483" bottom="0.39370078740157483" header="0" footer="0.19685039370078741"/>
  <pageSetup paperSize="9" scale="93" fitToHeight="2" orientation="landscape" cellComments="asDisplayed"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pageSetUpPr fitToPage="1"/>
  </sheetPr>
  <dimension ref="A1:E29"/>
  <sheetViews>
    <sheetView zoomScaleNormal="100" workbookViewId="0">
      <selection activeCell="A125" sqref="A1:XFD1048576"/>
    </sheetView>
  </sheetViews>
  <sheetFormatPr defaultColWidth="9" defaultRowHeight="15.75"/>
  <cols>
    <col min="1" max="1" width="9" style="52"/>
    <col min="2" max="2" width="18.5" style="52" customWidth="1"/>
    <col min="3" max="4" width="18.375" style="52" customWidth="1"/>
    <col min="5" max="5" width="17.125" style="52" bestFit="1" customWidth="1"/>
    <col min="6" max="16384" width="9" style="52"/>
  </cols>
  <sheetData>
    <row r="1" spans="1:5" ht="16.5">
      <c r="A1" s="956" t="s">
        <v>592</v>
      </c>
      <c r="B1" s="1031"/>
      <c r="C1" s="1031"/>
      <c r="D1" s="1031"/>
      <c r="E1" s="1031"/>
    </row>
    <row r="2" spans="1:5" ht="30.75" customHeight="1" thickBot="1">
      <c r="A2" s="3084" t="s">
        <v>1284</v>
      </c>
      <c r="B2" s="3084"/>
      <c r="C2" s="3084"/>
      <c r="D2" s="3084"/>
      <c r="E2" s="1032" t="s">
        <v>890</v>
      </c>
    </row>
    <row r="3" spans="1:5" ht="21.75" customHeight="1">
      <c r="A3" s="3075" t="s">
        <v>891</v>
      </c>
      <c r="B3" s="1033" t="s">
        <v>892</v>
      </c>
      <c r="C3" s="3078" t="s">
        <v>893</v>
      </c>
      <c r="D3" s="3080" t="s">
        <v>894</v>
      </c>
      <c r="E3" s="3082" t="s">
        <v>895</v>
      </c>
    </row>
    <row r="4" spans="1:5" ht="21.75" customHeight="1">
      <c r="A4" s="3076"/>
      <c r="B4" s="1034" t="s">
        <v>896</v>
      </c>
      <c r="C4" s="3079"/>
      <c r="D4" s="3081"/>
      <c r="E4" s="3083"/>
    </row>
    <row r="5" spans="1:5" ht="16.5" thickBot="1">
      <c r="A5" s="3077"/>
      <c r="B5" s="1035" t="s">
        <v>897</v>
      </c>
      <c r="C5" s="1035" t="s">
        <v>898</v>
      </c>
      <c r="D5" s="1035" t="s">
        <v>899</v>
      </c>
      <c r="E5" s="1036" t="s">
        <v>900</v>
      </c>
    </row>
    <row r="6" spans="1:5">
      <c r="A6" s="1037">
        <v>1</v>
      </c>
      <c r="B6" s="1038" t="s">
        <v>44</v>
      </c>
      <c r="C6" s="1039"/>
      <c r="D6" s="1040">
        <v>2.5499999999999998E-2</v>
      </c>
      <c r="E6" s="1041">
        <f t="shared" ref="E6:E12" si="0">ROUND(C6*D6,0)</f>
        <v>0</v>
      </c>
    </row>
    <row r="7" spans="1:5">
      <c r="A7" s="1042">
        <v>2</v>
      </c>
      <c r="B7" s="1043" t="s">
        <v>901</v>
      </c>
      <c r="C7" s="1044"/>
      <c r="D7" s="1045">
        <v>2.6599999999999999E-2</v>
      </c>
      <c r="E7" s="1046">
        <f t="shared" si="0"/>
        <v>0</v>
      </c>
    </row>
    <row r="8" spans="1:5">
      <c r="A8" s="1042">
        <v>3</v>
      </c>
      <c r="B8" s="1043" t="s">
        <v>371</v>
      </c>
      <c r="C8" s="1044"/>
      <c r="D8" s="1045">
        <v>2.7799999999999998E-2</v>
      </c>
      <c r="E8" s="1046">
        <f t="shared" si="0"/>
        <v>0</v>
      </c>
    </row>
    <row r="9" spans="1:5">
      <c r="A9" s="1042">
        <v>4</v>
      </c>
      <c r="B9" s="1043" t="s">
        <v>902</v>
      </c>
      <c r="C9" s="1044"/>
      <c r="D9" s="1045">
        <v>3.4099999999999998E-2</v>
      </c>
      <c r="E9" s="1046">
        <f t="shared" si="0"/>
        <v>0</v>
      </c>
    </row>
    <row r="10" spans="1:5">
      <c r="A10" s="1042">
        <v>5</v>
      </c>
      <c r="B10" s="1043" t="s">
        <v>903</v>
      </c>
      <c r="C10" s="1044"/>
      <c r="D10" s="1047">
        <v>6.7100000000000007E-2</v>
      </c>
      <c r="E10" s="1046">
        <f t="shared" si="0"/>
        <v>0</v>
      </c>
    </row>
    <row r="11" spans="1:5">
      <c r="A11" s="1042">
        <v>6</v>
      </c>
      <c r="B11" s="1043" t="s">
        <v>372</v>
      </c>
      <c r="C11" s="1044"/>
      <c r="D11" s="1047">
        <v>0.14219999999999999</v>
      </c>
      <c r="E11" s="1046">
        <f t="shared" si="0"/>
        <v>0</v>
      </c>
    </row>
    <row r="12" spans="1:5">
      <c r="A12" s="1042">
        <v>7</v>
      </c>
      <c r="B12" s="1043" t="s">
        <v>904</v>
      </c>
      <c r="C12" s="1044"/>
      <c r="D12" s="1047">
        <v>0.32369999999999999</v>
      </c>
      <c r="E12" s="1046">
        <f t="shared" si="0"/>
        <v>0</v>
      </c>
    </row>
    <row r="13" spans="1:5" ht="16.5" thickBot="1">
      <c r="A13" s="1048">
        <v>8</v>
      </c>
      <c r="B13" s="1049" t="s">
        <v>905</v>
      </c>
      <c r="C13" s="1050">
        <f>SUM(C6:C12)</f>
        <v>0</v>
      </c>
      <c r="D13" s="1051"/>
      <c r="E13" s="1052">
        <f>SUM(E6:E12)</f>
        <v>0</v>
      </c>
    </row>
    <row r="16" spans="1:5" ht="16.5">
      <c r="A16" s="1053" t="s">
        <v>906</v>
      </c>
      <c r="B16" s="1053"/>
      <c r="C16" s="1031"/>
      <c r="D16" s="1031"/>
      <c r="E16" s="1031"/>
    </row>
    <row r="17" spans="1:5" ht="16.5">
      <c r="A17" s="1054">
        <v>1</v>
      </c>
      <c r="B17" s="1053" t="s">
        <v>1285</v>
      </c>
      <c r="C17" s="1031"/>
      <c r="D17" s="1031"/>
      <c r="E17" s="1031"/>
    </row>
    <row r="18" spans="1:5" ht="16.5">
      <c r="A18" s="1054"/>
      <c r="B18" s="1053" t="s">
        <v>907</v>
      </c>
      <c r="C18" s="1031"/>
      <c r="D18" s="1031"/>
      <c r="E18" s="1031"/>
    </row>
    <row r="19" spans="1:5">
      <c r="A19" s="1054">
        <v>2</v>
      </c>
      <c r="B19" s="1053" t="s">
        <v>908</v>
      </c>
    </row>
    <row r="20" spans="1:5">
      <c r="A20" s="1054"/>
      <c r="B20" s="1053" t="s">
        <v>909</v>
      </c>
    </row>
    <row r="21" spans="1:5">
      <c r="A21" s="1054">
        <v>3</v>
      </c>
      <c r="B21" s="1053" t="s">
        <v>910</v>
      </c>
    </row>
    <row r="22" spans="1:5">
      <c r="B22" s="1053" t="s">
        <v>911</v>
      </c>
    </row>
    <row r="23" spans="1:5">
      <c r="A23" s="1054">
        <v>4</v>
      </c>
      <c r="B23" s="1053" t="s">
        <v>912</v>
      </c>
    </row>
    <row r="25" spans="1:5">
      <c r="B25" s="1055" t="s">
        <v>932</v>
      </c>
      <c r="C25" s="1055" t="s">
        <v>65</v>
      </c>
    </row>
    <row r="26" spans="1:5">
      <c r="B26" s="1056" t="s">
        <v>913</v>
      </c>
      <c r="C26" s="1057">
        <f>D9</f>
        <v>3.4099999999999998E-2</v>
      </c>
    </row>
    <row r="27" spans="1:5" ht="28.5">
      <c r="B27" s="1056" t="s">
        <v>914</v>
      </c>
      <c r="C27" s="1058">
        <f>D10</f>
        <v>6.7100000000000007E-2</v>
      </c>
    </row>
    <row r="28" spans="1:5">
      <c r="B28" s="1056" t="s">
        <v>915</v>
      </c>
      <c r="C28" s="1058">
        <f>D11</f>
        <v>0.14219999999999999</v>
      </c>
    </row>
    <row r="29" spans="1:5">
      <c r="B29" s="1056" t="s">
        <v>916</v>
      </c>
      <c r="C29" s="1058">
        <f>D12</f>
        <v>0.32369999999999999</v>
      </c>
    </row>
  </sheetData>
  <mergeCells count="5">
    <mergeCell ref="A3:A5"/>
    <mergeCell ref="C3:C4"/>
    <mergeCell ref="D3:D4"/>
    <mergeCell ref="E3:E4"/>
    <mergeCell ref="A2:D2"/>
  </mergeCells>
  <phoneticPr fontId="28" type="noConversion"/>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pageSetUpPr fitToPage="1"/>
  </sheetPr>
  <dimension ref="A1:E29"/>
  <sheetViews>
    <sheetView zoomScaleNormal="100" workbookViewId="0">
      <selection activeCell="A125" sqref="A1:XFD1048576"/>
    </sheetView>
  </sheetViews>
  <sheetFormatPr defaultColWidth="9" defaultRowHeight="15.75"/>
  <cols>
    <col min="1" max="1" width="9" style="52"/>
    <col min="2" max="2" width="18.5" style="52" customWidth="1"/>
    <col min="3" max="4" width="18.375" style="52" customWidth="1"/>
    <col min="5" max="5" width="17.125" style="52" bestFit="1" customWidth="1"/>
    <col min="6" max="16384" width="9" style="52"/>
  </cols>
  <sheetData>
    <row r="1" spans="1:5" ht="16.5">
      <c r="A1" s="956" t="s">
        <v>592</v>
      </c>
      <c r="B1" s="1031"/>
      <c r="C1" s="1031"/>
      <c r="D1" s="1031"/>
      <c r="E1" s="1031"/>
    </row>
    <row r="2" spans="1:5" ht="36" customHeight="1" thickBot="1">
      <c r="A2" s="3084" t="s">
        <v>1279</v>
      </c>
      <c r="B2" s="3084"/>
      <c r="C2" s="3084"/>
      <c r="D2" s="3084"/>
      <c r="E2" s="1032" t="s">
        <v>1247</v>
      </c>
    </row>
    <row r="3" spans="1:5" ht="21.75" customHeight="1">
      <c r="A3" s="3075" t="s">
        <v>185</v>
      </c>
      <c r="B3" s="1033" t="s">
        <v>176</v>
      </c>
      <c r="C3" s="3078" t="s">
        <v>1248</v>
      </c>
      <c r="D3" s="3080" t="s">
        <v>1249</v>
      </c>
      <c r="E3" s="3082" t="s">
        <v>1250</v>
      </c>
    </row>
    <row r="4" spans="1:5" ht="21.75" customHeight="1">
      <c r="A4" s="3076"/>
      <c r="B4" s="1034" t="s">
        <v>1251</v>
      </c>
      <c r="C4" s="3079"/>
      <c r="D4" s="3081"/>
      <c r="E4" s="3083"/>
    </row>
    <row r="5" spans="1:5" ht="16.5" thickBot="1">
      <c r="A5" s="3077"/>
      <c r="B5" s="1035" t="s">
        <v>179</v>
      </c>
      <c r="C5" s="1035" t="s">
        <v>187</v>
      </c>
      <c r="D5" s="1035" t="s">
        <v>331</v>
      </c>
      <c r="E5" s="1036" t="s">
        <v>1252</v>
      </c>
    </row>
    <row r="6" spans="1:5">
      <c r="A6" s="1037">
        <v>1</v>
      </c>
      <c r="B6" s="1038" t="s">
        <v>44</v>
      </c>
      <c r="C6" s="1039"/>
      <c r="D6" s="1040">
        <v>4.0000000000000001E-3</v>
      </c>
      <c r="E6" s="1041">
        <f t="shared" ref="E6:E12" si="0">ROUND(C6*D6,0)</f>
        <v>0</v>
      </c>
    </row>
    <row r="7" spans="1:5">
      <c r="A7" s="1042">
        <v>2</v>
      </c>
      <c r="B7" s="1043" t="s">
        <v>901</v>
      </c>
      <c r="C7" s="1044"/>
      <c r="D7" s="1045">
        <v>5.1000000000000004E-3</v>
      </c>
      <c r="E7" s="1046">
        <f t="shared" si="0"/>
        <v>0</v>
      </c>
    </row>
    <row r="8" spans="1:5">
      <c r="A8" s="1042">
        <v>3</v>
      </c>
      <c r="B8" s="1043" t="s">
        <v>371</v>
      </c>
      <c r="C8" s="1044"/>
      <c r="D8" s="1045">
        <v>6.3E-3</v>
      </c>
      <c r="E8" s="1046">
        <f t="shared" si="0"/>
        <v>0</v>
      </c>
    </row>
    <row r="9" spans="1:5">
      <c r="A9" s="1042">
        <v>4</v>
      </c>
      <c r="B9" s="1043" t="s">
        <v>902</v>
      </c>
      <c r="C9" s="1044"/>
      <c r="D9" s="1045">
        <v>1.2500000000000001E-2</v>
      </c>
      <c r="E9" s="1046">
        <f t="shared" si="0"/>
        <v>0</v>
      </c>
    </row>
    <row r="10" spans="1:5">
      <c r="A10" s="1042">
        <v>5</v>
      </c>
      <c r="B10" s="1043" t="s">
        <v>903</v>
      </c>
      <c r="C10" s="1044"/>
      <c r="D10" s="1047">
        <v>4.5499999999999999E-2</v>
      </c>
      <c r="E10" s="1046">
        <f t="shared" si="0"/>
        <v>0</v>
      </c>
    </row>
    <row r="11" spans="1:5">
      <c r="A11" s="1042">
        <v>6</v>
      </c>
      <c r="B11" s="1043" t="s">
        <v>372</v>
      </c>
      <c r="C11" s="1044"/>
      <c r="D11" s="1047">
        <v>0.1207</v>
      </c>
      <c r="E11" s="1046">
        <f t="shared" si="0"/>
        <v>0</v>
      </c>
    </row>
    <row r="12" spans="1:5">
      <c r="A12" s="1042">
        <v>7</v>
      </c>
      <c r="B12" s="1043" t="s">
        <v>904</v>
      </c>
      <c r="C12" s="1044"/>
      <c r="D12" s="1047">
        <v>0.30209999999999998</v>
      </c>
      <c r="E12" s="1046">
        <f t="shared" si="0"/>
        <v>0</v>
      </c>
    </row>
    <row r="13" spans="1:5" ht="16.5" thickBot="1">
      <c r="A13" s="1048">
        <v>8</v>
      </c>
      <c r="B13" s="1049" t="s">
        <v>1253</v>
      </c>
      <c r="C13" s="1050">
        <f>SUM(C6:C12)</f>
        <v>0</v>
      </c>
      <c r="D13" s="1051"/>
      <c r="E13" s="1052">
        <f>SUM(E6:E12)</f>
        <v>0</v>
      </c>
    </row>
    <row r="16" spans="1:5" ht="16.5">
      <c r="A16" s="1053" t="s">
        <v>1254</v>
      </c>
      <c r="B16" s="1053"/>
      <c r="C16" s="1031"/>
      <c r="D16" s="1031"/>
      <c r="E16" s="1031"/>
    </row>
    <row r="17" spans="1:5" ht="16.5">
      <c r="A17" s="1054">
        <v>1</v>
      </c>
      <c r="B17" s="1053" t="s">
        <v>1280</v>
      </c>
      <c r="C17" s="1031"/>
      <c r="D17" s="1031"/>
      <c r="E17" s="1031"/>
    </row>
    <row r="18" spans="1:5" ht="16.5">
      <c r="A18" s="1054"/>
      <c r="B18" s="1053" t="s">
        <v>1255</v>
      </c>
      <c r="C18" s="1031"/>
      <c r="D18" s="1031"/>
      <c r="E18" s="1031"/>
    </row>
    <row r="19" spans="1:5">
      <c r="A19" s="1054">
        <v>2</v>
      </c>
      <c r="B19" s="1053" t="s">
        <v>1256</v>
      </c>
    </row>
    <row r="20" spans="1:5">
      <c r="A20" s="1054"/>
      <c r="B20" s="1053" t="s">
        <v>1257</v>
      </c>
    </row>
    <row r="21" spans="1:5">
      <c r="A21" s="1054">
        <v>3</v>
      </c>
      <c r="B21" s="1053" t="s">
        <v>1258</v>
      </c>
    </row>
    <row r="22" spans="1:5">
      <c r="B22" s="1053" t="s">
        <v>1259</v>
      </c>
    </row>
    <row r="23" spans="1:5">
      <c r="A23" s="1054">
        <v>4</v>
      </c>
      <c r="B23" s="1053" t="s">
        <v>1260</v>
      </c>
    </row>
    <row r="25" spans="1:5">
      <c r="B25" s="1055" t="s">
        <v>932</v>
      </c>
      <c r="C25" s="1055" t="s">
        <v>65</v>
      </c>
    </row>
    <row r="26" spans="1:5">
      <c r="B26" s="1056" t="s">
        <v>913</v>
      </c>
      <c r="C26" s="1057">
        <f>D9</f>
        <v>1.2500000000000001E-2</v>
      </c>
    </row>
    <row r="27" spans="1:5" ht="28.5">
      <c r="B27" s="1056" t="s">
        <v>914</v>
      </c>
      <c r="C27" s="1058">
        <f>D10</f>
        <v>4.5499999999999999E-2</v>
      </c>
    </row>
    <row r="28" spans="1:5">
      <c r="B28" s="1056" t="s">
        <v>915</v>
      </c>
      <c r="C28" s="1058">
        <f>D11</f>
        <v>0.1207</v>
      </c>
    </row>
    <row r="29" spans="1:5">
      <c r="B29" s="1056" t="s">
        <v>916</v>
      </c>
      <c r="C29" s="1058">
        <f>D12</f>
        <v>0.30209999999999998</v>
      </c>
    </row>
  </sheetData>
  <mergeCells count="5">
    <mergeCell ref="A2:D2"/>
    <mergeCell ref="A3:A5"/>
    <mergeCell ref="C3:C4"/>
    <mergeCell ref="D3:D4"/>
    <mergeCell ref="E3:E4"/>
  </mergeCells>
  <phoneticPr fontId="28" type="noConversion"/>
  <pageMargins left="0.7" right="0.7" top="0.75" bottom="0.75" header="0.3" footer="0.3"/>
  <pageSetup paperSize="9" scale="97" orientation="landscape"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pageSetUpPr fitToPage="1"/>
  </sheetPr>
  <dimension ref="A1:AG145"/>
  <sheetViews>
    <sheetView topLeftCell="A121" zoomScaleNormal="100" zoomScaleSheetLayoutView="100" workbookViewId="0">
      <selection activeCell="A125" sqref="A1:XFD1048576"/>
    </sheetView>
  </sheetViews>
  <sheetFormatPr defaultColWidth="8.875" defaultRowHeight="16.5"/>
  <cols>
    <col min="1" max="1" width="41" style="50" customWidth="1"/>
    <col min="2" max="2" width="53.25" style="50" customWidth="1"/>
    <col min="3" max="4" width="16" style="49" customWidth="1"/>
    <col min="5" max="5" width="11.5" style="49" customWidth="1"/>
    <col min="6" max="6" width="16" style="49" customWidth="1"/>
    <col min="7" max="7" width="8.875" style="50" customWidth="1"/>
    <col min="8" max="11" width="8.875" style="1002" customWidth="1"/>
    <col min="12" max="13" width="8.875" style="50" customWidth="1"/>
    <col min="14" max="19" width="8.875" style="1002" customWidth="1"/>
    <col min="20" max="16384" width="8.875" style="50"/>
  </cols>
  <sheetData>
    <row r="1" spans="1:33" s="958" customFormat="1" ht="14.25">
      <c r="A1" s="956" t="str">
        <f>表03!A1</f>
        <v xml:space="preserve"> 保險股份有限公司    年度(月)報表</v>
      </c>
      <c r="B1" s="957"/>
      <c r="C1" s="957"/>
      <c r="D1" s="957"/>
      <c r="E1" s="957"/>
      <c r="F1" s="957"/>
      <c r="H1" s="50"/>
      <c r="I1" s="50"/>
      <c r="J1" s="50"/>
      <c r="K1" s="50"/>
      <c r="L1" s="50"/>
      <c r="M1" s="50"/>
      <c r="N1" s="50"/>
      <c r="O1" s="50"/>
      <c r="P1" s="50"/>
      <c r="Q1" s="50"/>
      <c r="R1" s="50"/>
      <c r="S1" s="50"/>
      <c r="T1" s="50"/>
      <c r="U1" s="50"/>
      <c r="V1" s="50"/>
      <c r="W1" s="50"/>
      <c r="X1" s="50"/>
      <c r="Y1" s="50"/>
      <c r="Z1" s="50"/>
      <c r="AA1" s="50"/>
      <c r="AB1" s="50"/>
      <c r="AC1" s="50"/>
      <c r="AD1" s="50"/>
      <c r="AE1" s="50"/>
      <c r="AF1" s="50"/>
      <c r="AG1" s="50"/>
    </row>
    <row r="2" spans="1:33" s="51" customFormat="1" ht="15" thickBot="1">
      <c r="A2" s="959" t="s">
        <v>6244</v>
      </c>
      <c r="B2" s="960"/>
      <c r="C2" s="961"/>
      <c r="D2" s="961"/>
      <c r="E2" s="961"/>
      <c r="F2" s="962" t="s">
        <v>6245</v>
      </c>
    </row>
    <row r="3" spans="1:33" s="967" customFormat="1" ht="30">
      <c r="A3" s="963" t="s">
        <v>6192</v>
      </c>
      <c r="B3" s="964" t="s">
        <v>6144</v>
      </c>
      <c r="C3" s="965" t="s">
        <v>6193</v>
      </c>
      <c r="D3" s="776" t="s">
        <v>6246</v>
      </c>
      <c r="E3" s="964" t="s">
        <v>6247</v>
      </c>
      <c r="F3" s="966" t="s">
        <v>6196</v>
      </c>
    </row>
    <row r="4" spans="1:33" ht="14.25">
      <c r="A4" s="968" t="s">
        <v>6248</v>
      </c>
      <c r="B4" s="969"/>
      <c r="C4" s="970">
        <f>C5+C62</f>
        <v>0</v>
      </c>
      <c r="D4" s="971"/>
      <c r="E4" s="972"/>
      <c r="F4" s="973">
        <f>F5+F62</f>
        <v>0</v>
      </c>
      <c r="H4" s="50"/>
      <c r="I4" s="50"/>
      <c r="J4" s="50"/>
      <c r="K4" s="50"/>
      <c r="N4" s="50"/>
      <c r="O4" s="50"/>
      <c r="P4" s="50"/>
      <c r="Q4" s="50"/>
      <c r="R4" s="50"/>
      <c r="S4" s="50"/>
    </row>
    <row r="5" spans="1:33" ht="14.25">
      <c r="A5" s="974" t="s">
        <v>6249</v>
      </c>
      <c r="B5" s="975"/>
      <c r="C5" s="976">
        <f>C6+C47</f>
        <v>0</v>
      </c>
      <c r="D5" s="977"/>
      <c r="E5" s="978"/>
      <c r="F5" s="979">
        <f>F6+F47</f>
        <v>0</v>
      </c>
      <c r="H5" s="50"/>
      <c r="I5" s="50"/>
      <c r="J5" s="50"/>
      <c r="K5" s="50"/>
      <c r="N5" s="50"/>
      <c r="O5" s="50"/>
      <c r="P5" s="50"/>
      <c r="Q5" s="50"/>
      <c r="R5" s="50"/>
      <c r="S5" s="50"/>
    </row>
    <row r="6" spans="1:33" ht="14.25">
      <c r="A6" s="980" t="s">
        <v>6250</v>
      </c>
      <c r="B6" s="975"/>
      <c r="C6" s="976">
        <f>C7+C38</f>
        <v>0</v>
      </c>
      <c r="D6" s="981"/>
      <c r="E6" s="982"/>
      <c r="F6" s="979">
        <f>F7+F38</f>
        <v>0</v>
      </c>
      <c r="H6" s="50"/>
      <c r="I6" s="50"/>
      <c r="J6" s="50"/>
      <c r="K6" s="50"/>
      <c r="N6" s="50"/>
      <c r="O6" s="50"/>
      <c r="P6" s="50"/>
      <c r="Q6" s="50"/>
      <c r="R6" s="50"/>
      <c r="S6" s="50"/>
    </row>
    <row r="7" spans="1:33" ht="14.25">
      <c r="A7" s="983" t="s">
        <v>6251</v>
      </c>
      <c r="B7" s="975"/>
      <c r="C7" s="976">
        <f>SUM(C8:C37)</f>
        <v>0</v>
      </c>
      <c r="D7" s="981"/>
      <c r="E7" s="982"/>
      <c r="F7" s="979">
        <f>SUM(F8:F37)</f>
        <v>0</v>
      </c>
      <c r="H7" s="50"/>
      <c r="I7" s="50"/>
      <c r="J7" s="50"/>
      <c r="K7" s="50"/>
      <c r="N7" s="50"/>
      <c r="O7" s="50"/>
      <c r="P7" s="50"/>
      <c r="Q7" s="50"/>
      <c r="R7" s="50"/>
      <c r="S7" s="50"/>
    </row>
    <row r="8" spans="1:33" ht="14.25">
      <c r="A8" s="984" t="s">
        <v>6252</v>
      </c>
      <c r="B8" s="975" t="s">
        <v>6253</v>
      </c>
      <c r="C8" s="976">
        <f>'表24-1'!K9</f>
        <v>0</v>
      </c>
      <c r="D8" s="981"/>
      <c r="E8" s="978">
        <v>0.29170000000000001</v>
      </c>
      <c r="F8" s="979">
        <f t="shared" ref="F8:F36" si="0">ROUND(C8*E8,0)</f>
        <v>0</v>
      </c>
      <c r="H8" s="50"/>
      <c r="I8" s="50"/>
      <c r="J8" s="50"/>
      <c r="K8" s="50"/>
      <c r="N8" s="50"/>
      <c r="O8" s="50"/>
      <c r="P8" s="50"/>
      <c r="Q8" s="50"/>
      <c r="R8" s="50"/>
      <c r="S8" s="50"/>
    </row>
    <row r="9" spans="1:33" ht="14.25">
      <c r="A9" s="984" t="s">
        <v>6254</v>
      </c>
      <c r="B9" s="975" t="s">
        <v>6255</v>
      </c>
      <c r="C9" s="976">
        <f>'表24-1'!K10</f>
        <v>0</v>
      </c>
      <c r="D9" s="981"/>
      <c r="E9" s="978">
        <v>0.29170000000000001</v>
      </c>
      <c r="F9" s="979">
        <f t="shared" si="0"/>
        <v>0</v>
      </c>
      <c r="H9" s="50"/>
      <c r="I9" s="50"/>
      <c r="J9" s="50"/>
      <c r="K9" s="50"/>
      <c r="N9" s="50"/>
      <c r="O9" s="50"/>
      <c r="P9" s="50"/>
      <c r="Q9" s="50"/>
      <c r="R9" s="50"/>
      <c r="S9" s="50"/>
    </row>
    <row r="10" spans="1:33" ht="14.25">
      <c r="A10" s="984" t="s">
        <v>6256</v>
      </c>
      <c r="B10" s="975" t="s">
        <v>6257</v>
      </c>
      <c r="C10" s="976">
        <f>'表24-1'!K11</f>
        <v>0</v>
      </c>
      <c r="D10" s="981"/>
      <c r="E10" s="978">
        <v>0.29170000000000001</v>
      </c>
      <c r="F10" s="979">
        <f t="shared" si="0"/>
        <v>0</v>
      </c>
      <c r="H10" s="50"/>
      <c r="I10" s="50"/>
      <c r="J10" s="50"/>
      <c r="K10" s="50"/>
      <c r="N10" s="50"/>
      <c r="O10" s="50"/>
      <c r="P10" s="50"/>
      <c r="Q10" s="50"/>
      <c r="R10" s="50"/>
      <c r="S10" s="50"/>
    </row>
    <row r="11" spans="1:33" ht="14.25">
      <c r="A11" s="984" t="s">
        <v>6258</v>
      </c>
      <c r="B11" s="975" t="s">
        <v>6259</v>
      </c>
      <c r="C11" s="976">
        <f>'表24-1'!K12</f>
        <v>0</v>
      </c>
      <c r="D11" s="981"/>
      <c r="E11" s="978">
        <v>0.29170000000000001</v>
      </c>
      <c r="F11" s="979">
        <f t="shared" si="0"/>
        <v>0</v>
      </c>
      <c r="H11" s="50"/>
      <c r="I11" s="50"/>
      <c r="J11" s="50"/>
      <c r="K11" s="50"/>
      <c r="N11" s="50"/>
      <c r="O11" s="50"/>
      <c r="P11" s="50"/>
      <c r="Q11" s="50"/>
      <c r="R11" s="50"/>
      <c r="S11" s="50"/>
    </row>
    <row r="12" spans="1:33" ht="14.25">
      <c r="A12" s="984" t="s">
        <v>6260</v>
      </c>
      <c r="B12" s="975" t="s">
        <v>6261</v>
      </c>
      <c r="C12" s="976">
        <f>'表24-1'!K13</f>
        <v>0</v>
      </c>
      <c r="D12" s="981"/>
      <c r="E12" s="978">
        <v>0.18459999999999999</v>
      </c>
      <c r="F12" s="979">
        <f t="shared" si="0"/>
        <v>0</v>
      </c>
      <c r="H12" s="50"/>
      <c r="I12" s="50"/>
      <c r="J12" s="50"/>
      <c r="K12" s="50"/>
      <c r="N12" s="50"/>
      <c r="O12" s="50"/>
      <c r="P12" s="50"/>
      <c r="Q12" s="50"/>
      <c r="R12" s="50"/>
      <c r="S12" s="50"/>
    </row>
    <row r="13" spans="1:33" ht="14.25">
      <c r="A13" s="984" t="s">
        <v>6262</v>
      </c>
      <c r="B13" s="975" t="s">
        <v>6263</v>
      </c>
      <c r="C13" s="976">
        <f>'表24-1'!K14</f>
        <v>0</v>
      </c>
      <c r="D13" s="981"/>
      <c r="E13" s="978">
        <v>0.18459999999999999</v>
      </c>
      <c r="F13" s="979">
        <f t="shared" si="0"/>
        <v>0</v>
      </c>
      <c r="H13" s="50"/>
      <c r="I13" s="50"/>
      <c r="J13" s="50"/>
      <c r="K13" s="50"/>
      <c r="N13" s="50"/>
      <c r="O13" s="50"/>
      <c r="P13" s="50"/>
      <c r="Q13" s="50"/>
      <c r="R13" s="50"/>
      <c r="S13" s="50"/>
    </row>
    <row r="14" spans="1:33" ht="14.25">
      <c r="A14" s="984" t="s">
        <v>6264</v>
      </c>
      <c r="B14" s="975" t="s">
        <v>6265</v>
      </c>
      <c r="C14" s="976">
        <f>'表24-1'!K15</f>
        <v>0</v>
      </c>
      <c r="D14" s="981"/>
      <c r="E14" s="978">
        <v>1.0096000000000001</v>
      </c>
      <c r="F14" s="979">
        <f t="shared" si="0"/>
        <v>0</v>
      </c>
      <c r="H14" s="50"/>
      <c r="I14" s="50"/>
      <c r="J14" s="50"/>
      <c r="K14" s="50"/>
      <c r="N14" s="50"/>
      <c r="O14" s="50"/>
      <c r="P14" s="50"/>
      <c r="Q14" s="50"/>
      <c r="R14" s="50"/>
      <c r="S14" s="50"/>
    </row>
    <row r="15" spans="1:33" ht="14.25">
      <c r="A15" s="984" t="s">
        <v>6266</v>
      </c>
      <c r="B15" s="975" t="s">
        <v>6267</v>
      </c>
      <c r="C15" s="976">
        <f>'表24-1'!K16</f>
        <v>0</v>
      </c>
      <c r="D15" s="981"/>
      <c r="E15" s="978">
        <v>0.22409999999999999</v>
      </c>
      <c r="F15" s="979">
        <f t="shared" si="0"/>
        <v>0</v>
      </c>
      <c r="H15" s="50"/>
      <c r="I15" s="50"/>
      <c r="J15" s="50"/>
      <c r="K15" s="50"/>
      <c r="N15" s="50"/>
      <c r="O15" s="50"/>
      <c r="P15" s="50"/>
      <c r="Q15" s="50"/>
      <c r="R15" s="50"/>
      <c r="S15" s="50"/>
    </row>
    <row r="16" spans="1:33" ht="14.25">
      <c r="A16" s="984" t="s">
        <v>6268</v>
      </c>
      <c r="B16" s="975" t="s">
        <v>6269</v>
      </c>
      <c r="C16" s="976">
        <f>'表24-1'!K17</f>
        <v>0</v>
      </c>
      <c r="D16" s="981"/>
      <c r="E16" s="978">
        <v>7.7195</v>
      </c>
      <c r="F16" s="979">
        <f t="shared" si="0"/>
        <v>0</v>
      </c>
      <c r="H16" s="50"/>
      <c r="I16" s="50"/>
      <c r="J16" s="50"/>
      <c r="K16" s="50"/>
      <c r="N16" s="50"/>
      <c r="O16" s="50"/>
      <c r="P16" s="50"/>
      <c r="Q16" s="50"/>
      <c r="R16" s="50"/>
      <c r="S16" s="50"/>
    </row>
    <row r="17" spans="1:19" ht="14.25">
      <c r="A17" s="984" t="s">
        <v>6270</v>
      </c>
      <c r="B17" s="975" t="s">
        <v>6271</v>
      </c>
      <c r="C17" s="976">
        <f>'表24-1'!K18</f>
        <v>0</v>
      </c>
      <c r="D17" s="981"/>
      <c r="E17" s="978">
        <v>9.4399999999999998E-2</v>
      </c>
      <c r="F17" s="979">
        <f t="shared" si="0"/>
        <v>0</v>
      </c>
      <c r="H17" s="50"/>
      <c r="I17" s="50"/>
      <c r="J17" s="50"/>
      <c r="K17" s="50"/>
      <c r="N17" s="50"/>
      <c r="O17" s="50"/>
      <c r="P17" s="50"/>
      <c r="Q17" s="50"/>
      <c r="R17" s="50"/>
      <c r="S17" s="50"/>
    </row>
    <row r="18" spans="1:19" ht="14.25">
      <c r="A18" s="984" t="s">
        <v>6272</v>
      </c>
      <c r="B18" s="975" t="s">
        <v>6273</v>
      </c>
      <c r="C18" s="976">
        <f>'表24-1'!K19</f>
        <v>0</v>
      </c>
      <c r="D18" s="981"/>
      <c r="E18" s="978">
        <v>9.4399999999999998E-2</v>
      </c>
      <c r="F18" s="979">
        <f t="shared" si="0"/>
        <v>0</v>
      </c>
      <c r="H18" s="50"/>
      <c r="I18" s="50"/>
      <c r="J18" s="50"/>
      <c r="K18" s="50"/>
      <c r="N18" s="50"/>
      <c r="O18" s="50"/>
      <c r="P18" s="50"/>
      <c r="Q18" s="50"/>
      <c r="R18" s="50"/>
      <c r="S18" s="50"/>
    </row>
    <row r="19" spans="1:19" ht="14.25">
      <c r="A19" s="984" t="s">
        <v>6274</v>
      </c>
      <c r="B19" s="975" t="s">
        <v>6275</v>
      </c>
      <c r="C19" s="976">
        <f>'表24-1'!K20</f>
        <v>0</v>
      </c>
      <c r="D19" s="981"/>
      <c r="E19" s="978">
        <v>9.4399999999999998E-2</v>
      </c>
      <c r="F19" s="979">
        <f t="shared" si="0"/>
        <v>0</v>
      </c>
      <c r="H19" s="50"/>
      <c r="I19" s="50"/>
      <c r="J19" s="50"/>
      <c r="K19" s="50"/>
      <c r="N19" s="50"/>
      <c r="O19" s="50"/>
      <c r="P19" s="50"/>
      <c r="Q19" s="50"/>
      <c r="R19" s="50"/>
      <c r="S19" s="50"/>
    </row>
    <row r="20" spans="1:19" ht="14.25">
      <c r="A20" s="984" t="s">
        <v>6276</v>
      </c>
      <c r="B20" s="975" t="s">
        <v>6277</v>
      </c>
      <c r="C20" s="976">
        <f>'表24-1'!K21</f>
        <v>0</v>
      </c>
      <c r="D20" s="981"/>
      <c r="E20" s="978">
        <v>9.4399999999999998E-2</v>
      </c>
      <c r="F20" s="979">
        <f t="shared" si="0"/>
        <v>0</v>
      </c>
      <c r="H20" s="50"/>
      <c r="I20" s="50"/>
      <c r="J20" s="50"/>
      <c r="K20" s="50"/>
      <c r="N20" s="50"/>
      <c r="O20" s="50"/>
      <c r="P20" s="50"/>
      <c r="Q20" s="50"/>
      <c r="R20" s="50"/>
      <c r="S20" s="50"/>
    </row>
    <row r="21" spans="1:19" ht="14.25">
      <c r="A21" s="984" t="s">
        <v>6278</v>
      </c>
      <c r="B21" s="975" t="s">
        <v>6279</v>
      </c>
      <c r="C21" s="976">
        <f>'表24-1'!K22</f>
        <v>0</v>
      </c>
      <c r="D21" s="981"/>
      <c r="E21" s="978">
        <v>0</v>
      </c>
      <c r="F21" s="979">
        <f t="shared" si="0"/>
        <v>0</v>
      </c>
      <c r="H21" s="50"/>
      <c r="I21" s="50"/>
      <c r="J21" s="50"/>
      <c r="K21" s="50"/>
      <c r="N21" s="50"/>
      <c r="O21" s="50"/>
      <c r="P21" s="50"/>
      <c r="Q21" s="50"/>
      <c r="R21" s="50"/>
      <c r="S21" s="50"/>
    </row>
    <row r="22" spans="1:19" ht="14.25">
      <c r="A22" s="984" t="s">
        <v>6280</v>
      </c>
      <c r="B22" s="975" t="s">
        <v>6281</v>
      </c>
      <c r="C22" s="976">
        <f>'表24-1'!K23</f>
        <v>0</v>
      </c>
      <c r="D22" s="981"/>
      <c r="E22" s="978">
        <v>0</v>
      </c>
      <c r="F22" s="979">
        <f t="shared" si="0"/>
        <v>0</v>
      </c>
      <c r="H22" s="50"/>
      <c r="I22" s="50"/>
      <c r="J22" s="50"/>
      <c r="K22" s="50"/>
      <c r="N22" s="50"/>
      <c r="O22" s="50"/>
      <c r="P22" s="50"/>
      <c r="Q22" s="50"/>
      <c r="R22" s="50"/>
      <c r="S22" s="50"/>
    </row>
    <row r="23" spans="1:19" ht="14.25">
      <c r="A23" s="984" t="s">
        <v>6282</v>
      </c>
      <c r="B23" s="975" t="s">
        <v>6283</v>
      </c>
      <c r="C23" s="976">
        <f>'表24-1'!K24</f>
        <v>0</v>
      </c>
      <c r="D23" s="981"/>
      <c r="E23" s="978">
        <v>0</v>
      </c>
      <c r="F23" s="979">
        <f t="shared" si="0"/>
        <v>0</v>
      </c>
      <c r="H23" s="50"/>
      <c r="I23" s="50"/>
      <c r="J23" s="50"/>
      <c r="K23" s="50"/>
      <c r="N23" s="50"/>
      <c r="O23" s="50"/>
      <c r="P23" s="50"/>
      <c r="Q23" s="50"/>
      <c r="R23" s="50"/>
      <c r="S23" s="50"/>
    </row>
    <row r="24" spans="1:19" ht="14.25">
      <c r="A24" s="984" t="s">
        <v>6284</v>
      </c>
      <c r="B24" s="975" t="s">
        <v>6285</v>
      </c>
      <c r="C24" s="976">
        <f>'表24-1'!K25</f>
        <v>0</v>
      </c>
      <c r="D24" s="981"/>
      <c r="E24" s="978">
        <v>0.75539999999999996</v>
      </c>
      <c r="F24" s="979">
        <f t="shared" si="0"/>
        <v>0</v>
      </c>
      <c r="H24" s="50"/>
      <c r="I24" s="50"/>
      <c r="J24" s="50"/>
      <c r="K24" s="50"/>
      <c r="N24" s="50"/>
      <c r="O24" s="50"/>
      <c r="P24" s="50"/>
      <c r="Q24" s="50"/>
      <c r="R24" s="50"/>
      <c r="S24" s="50"/>
    </row>
    <row r="25" spans="1:19" ht="14.25">
      <c r="A25" s="984" t="s">
        <v>6286</v>
      </c>
      <c r="B25" s="975" t="s">
        <v>6287</v>
      </c>
      <c r="C25" s="976">
        <f>'表24-1'!K26</f>
        <v>0</v>
      </c>
      <c r="D25" s="981"/>
      <c r="E25" s="978">
        <v>0.75539999999999996</v>
      </c>
      <c r="F25" s="979">
        <f t="shared" si="0"/>
        <v>0</v>
      </c>
      <c r="H25" s="50"/>
      <c r="I25" s="50"/>
      <c r="J25" s="50"/>
      <c r="K25" s="50"/>
      <c r="N25" s="50"/>
      <c r="O25" s="50"/>
      <c r="P25" s="50"/>
      <c r="Q25" s="50"/>
      <c r="R25" s="50"/>
      <c r="S25" s="50"/>
    </row>
    <row r="26" spans="1:19" ht="14.25">
      <c r="A26" s="984" t="s">
        <v>6288</v>
      </c>
      <c r="B26" s="975" t="s">
        <v>6289</v>
      </c>
      <c r="C26" s="976">
        <f>'表24-1'!K27</f>
        <v>0</v>
      </c>
      <c r="D26" s="981"/>
      <c r="E26" s="978">
        <v>1.2151000000000001</v>
      </c>
      <c r="F26" s="979">
        <f t="shared" si="0"/>
        <v>0</v>
      </c>
      <c r="H26" s="50"/>
      <c r="I26" s="50"/>
      <c r="J26" s="50"/>
      <c r="K26" s="50"/>
      <c r="N26" s="50"/>
      <c r="O26" s="50"/>
      <c r="P26" s="50"/>
      <c r="Q26" s="50"/>
      <c r="R26" s="50"/>
      <c r="S26" s="50"/>
    </row>
    <row r="27" spans="1:19" ht="14.25">
      <c r="A27" s="984" t="s">
        <v>6290</v>
      </c>
      <c r="B27" s="975" t="s">
        <v>6291</v>
      </c>
      <c r="C27" s="976">
        <f>'表24-1'!K28</f>
        <v>0</v>
      </c>
      <c r="D27" s="981"/>
      <c r="E27" s="978">
        <v>7.7195</v>
      </c>
      <c r="F27" s="979">
        <f t="shared" si="0"/>
        <v>0</v>
      </c>
      <c r="H27" s="50"/>
      <c r="I27" s="50"/>
      <c r="J27" s="50"/>
      <c r="K27" s="50"/>
      <c r="N27" s="50"/>
      <c r="O27" s="50"/>
      <c r="P27" s="50"/>
      <c r="Q27" s="50"/>
      <c r="R27" s="50"/>
      <c r="S27" s="50"/>
    </row>
    <row r="28" spans="1:19" ht="14.25">
      <c r="A28" s="984" t="s">
        <v>6292</v>
      </c>
      <c r="B28" s="975" t="s">
        <v>6293</v>
      </c>
      <c r="C28" s="976">
        <f>'表24-1'!K29</f>
        <v>0</v>
      </c>
      <c r="D28" s="981"/>
      <c r="E28" s="978">
        <v>0.12809999999999999</v>
      </c>
      <c r="F28" s="979">
        <f t="shared" si="0"/>
        <v>0</v>
      </c>
      <c r="H28" s="50"/>
      <c r="I28" s="50"/>
      <c r="J28" s="50"/>
      <c r="K28" s="50"/>
      <c r="N28" s="50"/>
      <c r="O28" s="50"/>
      <c r="P28" s="50"/>
      <c r="Q28" s="50"/>
      <c r="R28" s="50"/>
      <c r="S28" s="50"/>
    </row>
    <row r="29" spans="1:19" ht="14.25">
      <c r="A29" s="984" t="s">
        <v>6294</v>
      </c>
      <c r="B29" s="975" t="s">
        <v>6295</v>
      </c>
      <c r="C29" s="976">
        <f>'表24-1'!K30</f>
        <v>0</v>
      </c>
      <c r="D29" s="981"/>
      <c r="E29" s="978">
        <v>0.12809999999999999</v>
      </c>
      <c r="F29" s="979">
        <f t="shared" si="0"/>
        <v>0</v>
      </c>
      <c r="H29" s="50"/>
      <c r="I29" s="50"/>
      <c r="J29" s="50"/>
      <c r="K29" s="50"/>
      <c r="N29" s="50"/>
      <c r="O29" s="50"/>
      <c r="P29" s="50"/>
      <c r="Q29" s="50"/>
      <c r="R29" s="50"/>
      <c r="S29" s="50"/>
    </row>
    <row r="30" spans="1:19" ht="14.25">
      <c r="A30" s="984" t="s">
        <v>6296</v>
      </c>
      <c r="B30" s="975" t="s">
        <v>6297</v>
      </c>
      <c r="C30" s="976">
        <f>'表24-1'!K31</f>
        <v>0</v>
      </c>
      <c r="D30" s="981"/>
      <c r="E30" s="978">
        <v>0.12809999999999999</v>
      </c>
      <c r="F30" s="979">
        <f t="shared" si="0"/>
        <v>0</v>
      </c>
      <c r="H30" s="50"/>
      <c r="I30" s="50"/>
      <c r="J30" s="50"/>
      <c r="K30" s="50"/>
      <c r="N30" s="50"/>
      <c r="O30" s="50"/>
      <c r="P30" s="50"/>
      <c r="Q30" s="50"/>
      <c r="R30" s="50"/>
      <c r="S30" s="50"/>
    </row>
    <row r="31" spans="1:19" ht="14.25">
      <c r="A31" s="984" t="s">
        <v>6298</v>
      </c>
      <c r="B31" s="975" t="s">
        <v>6299</v>
      </c>
      <c r="C31" s="976">
        <f>'表24-1'!K32</f>
        <v>0</v>
      </c>
      <c r="D31" s="981"/>
      <c r="E31" s="978">
        <v>0.36</v>
      </c>
      <c r="F31" s="979">
        <f t="shared" si="0"/>
        <v>0</v>
      </c>
      <c r="H31" s="50"/>
      <c r="I31" s="50"/>
      <c r="J31" s="50"/>
      <c r="K31" s="50"/>
      <c r="N31" s="50"/>
      <c r="O31" s="50"/>
      <c r="P31" s="50"/>
      <c r="Q31" s="50"/>
      <c r="R31" s="50"/>
      <c r="S31" s="50"/>
    </row>
    <row r="32" spans="1:19" ht="14.25">
      <c r="A32" s="984" t="s">
        <v>6300</v>
      </c>
      <c r="B32" s="975" t="s">
        <v>6301</v>
      </c>
      <c r="C32" s="976">
        <f>'表24-1'!K33</f>
        <v>0</v>
      </c>
      <c r="D32" s="981"/>
      <c r="E32" s="978">
        <v>0.75539999999999996</v>
      </c>
      <c r="F32" s="979">
        <f t="shared" si="0"/>
        <v>0</v>
      </c>
      <c r="H32" s="50"/>
      <c r="I32" s="50"/>
      <c r="J32" s="50"/>
      <c r="K32" s="50"/>
      <c r="N32" s="50"/>
      <c r="O32" s="50"/>
      <c r="P32" s="50"/>
      <c r="Q32" s="50"/>
      <c r="R32" s="50"/>
      <c r="S32" s="50"/>
    </row>
    <row r="33" spans="1:19" ht="14.25">
      <c r="A33" s="984" t="s">
        <v>6302</v>
      </c>
      <c r="B33" s="975" t="s">
        <v>6303</v>
      </c>
      <c r="C33" s="976">
        <f>'表24-1'!K34</f>
        <v>0</v>
      </c>
      <c r="D33" s="981"/>
      <c r="E33" s="978">
        <v>0.47339999999999999</v>
      </c>
      <c r="F33" s="979">
        <f t="shared" si="0"/>
        <v>0</v>
      </c>
      <c r="H33" s="50"/>
      <c r="I33" s="50"/>
      <c r="J33" s="50"/>
      <c r="K33" s="50"/>
      <c r="N33" s="50"/>
      <c r="O33" s="50"/>
      <c r="P33" s="50"/>
      <c r="Q33" s="50"/>
      <c r="R33" s="50"/>
      <c r="S33" s="50"/>
    </row>
    <row r="34" spans="1:19" ht="14.25">
      <c r="A34" s="984" t="s">
        <v>6304</v>
      </c>
      <c r="B34" s="975" t="s">
        <v>6305</v>
      </c>
      <c r="C34" s="976">
        <f>'表24-1'!K35</f>
        <v>0</v>
      </c>
      <c r="D34" s="981"/>
      <c r="E34" s="978">
        <v>0.47339999999999999</v>
      </c>
      <c r="F34" s="979">
        <f t="shared" si="0"/>
        <v>0</v>
      </c>
      <c r="H34" s="50"/>
      <c r="I34" s="50"/>
      <c r="J34" s="50"/>
      <c r="K34" s="50"/>
      <c r="N34" s="50"/>
      <c r="O34" s="50"/>
      <c r="P34" s="50"/>
      <c r="Q34" s="50"/>
      <c r="R34" s="50"/>
      <c r="S34" s="50"/>
    </row>
    <row r="35" spans="1:19" ht="14.25">
      <c r="A35" s="984" t="s">
        <v>6306</v>
      </c>
      <c r="B35" s="975" t="s">
        <v>6307</v>
      </c>
      <c r="C35" s="976">
        <f>'表24-1'!K36</f>
        <v>0</v>
      </c>
      <c r="D35" s="981"/>
      <c r="E35" s="978">
        <v>0.2399</v>
      </c>
      <c r="F35" s="979">
        <f t="shared" si="0"/>
        <v>0</v>
      </c>
      <c r="H35" s="50"/>
      <c r="I35" s="50"/>
      <c r="J35" s="50"/>
      <c r="K35" s="50"/>
      <c r="N35" s="50"/>
      <c r="O35" s="50"/>
      <c r="P35" s="50"/>
      <c r="Q35" s="50"/>
      <c r="R35" s="50"/>
      <c r="S35" s="50"/>
    </row>
    <row r="36" spans="1:19" ht="14.25">
      <c r="A36" s="984" t="s">
        <v>6308</v>
      </c>
      <c r="B36" s="975" t="s">
        <v>6309</v>
      </c>
      <c r="C36" s="976">
        <f>'表24-1'!K37</f>
        <v>0</v>
      </c>
      <c r="D36" s="981"/>
      <c r="E36" s="978">
        <v>0.2399</v>
      </c>
      <c r="F36" s="979">
        <f t="shared" si="0"/>
        <v>0</v>
      </c>
      <c r="H36" s="50"/>
      <c r="I36" s="50"/>
      <c r="J36" s="50"/>
      <c r="K36" s="50"/>
      <c r="N36" s="50"/>
      <c r="O36" s="50"/>
      <c r="P36" s="50"/>
      <c r="Q36" s="50"/>
      <c r="R36" s="50"/>
      <c r="S36" s="50"/>
    </row>
    <row r="37" spans="1:19" ht="14.25">
      <c r="A37" s="984" t="s">
        <v>6310</v>
      </c>
      <c r="B37" s="975" t="s">
        <v>6311</v>
      </c>
      <c r="C37" s="976">
        <f>'表24-1'!K38</f>
        <v>0</v>
      </c>
      <c r="D37" s="981"/>
      <c r="E37" s="978">
        <v>0.1351</v>
      </c>
      <c r="F37" s="979">
        <f>ROUND(C37*E37,0)</f>
        <v>0</v>
      </c>
      <c r="H37" s="50"/>
      <c r="I37" s="50"/>
      <c r="J37" s="50"/>
      <c r="K37" s="50"/>
      <c r="N37" s="50"/>
      <c r="O37" s="50"/>
      <c r="P37" s="50"/>
      <c r="Q37" s="50"/>
      <c r="R37" s="50"/>
      <c r="S37" s="50"/>
    </row>
    <row r="38" spans="1:19" ht="14.25">
      <c r="A38" s="983" t="s">
        <v>6312</v>
      </c>
      <c r="B38" s="975"/>
      <c r="C38" s="976">
        <f>SUM(C39:C46)</f>
        <v>0</v>
      </c>
      <c r="D38" s="981"/>
      <c r="E38" s="978"/>
      <c r="F38" s="979">
        <f>SUM(F39:F46)</f>
        <v>0</v>
      </c>
      <c r="H38" s="50"/>
      <c r="I38" s="50"/>
      <c r="J38" s="50"/>
      <c r="K38" s="50"/>
      <c r="N38" s="50"/>
      <c r="O38" s="50"/>
      <c r="P38" s="50"/>
      <c r="Q38" s="50"/>
      <c r="R38" s="50"/>
      <c r="S38" s="50"/>
    </row>
    <row r="39" spans="1:19" ht="14.25">
      <c r="A39" s="984" t="s">
        <v>6313</v>
      </c>
      <c r="B39" s="975" t="s">
        <v>6314</v>
      </c>
      <c r="C39" s="976">
        <f>'表24-1'!K40</f>
        <v>0</v>
      </c>
      <c r="D39" s="981"/>
      <c r="E39" s="978">
        <v>0.60589999999999999</v>
      </c>
      <c r="F39" s="979">
        <f t="shared" ref="F39:F46" si="1">ROUND(C39*E39,0)</f>
        <v>0</v>
      </c>
      <c r="H39" s="50"/>
      <c r="I39" s="50"/>
      <c r="J39" s="50"/>
      <c r="K39" s="50"/>
      <c r="N39" s="50"/>
      <c r="O39" s="50"/>
      <c r="P39" s="50"/>
      <c r="Q39" s="50"/>
      <c r="R39" s="50"/>
      <c r="S39" s="50"/>
    </row>
    <row r="40" spans="1:19" ht="14.25">
      <c r="A40" s="984" t="s">
        <v>6315</v>
      </c>
      <c r="B40" s="975" t="s">
        <v>6316</v>
      </c>
      <c r="C40" s="976">
        <f>'表24-1'!K41</f>
        <v>0</v>
      </c>
      <c r="D40" s="981"/>
      <c r="E40" s="978">
        <v>0.4158</v>
      </c>
      <c r="F40" s="979">
        <f t="shared" si="1"/>
        <v>0</v>
      </c>
      <c r="H40" s="50"/>
      <c r="I40" s="50"/>
      <c r="J40" s="50"/>
      <c r="K40" s="50"/>
      <c r="N40" s="50"/>
      <c r="O40" s="50"/>
      <c r="P40" s="50"/>
      <c r="Q40" s="50"/>
      <c r="R40" s="50"/>
      <c r="S40" s="50"/>
    </row>
    <row r="41" spans="1:19" ht="14.25">
      <c r="A41" s="984" t="s">
        <v>6317</v>
      </c>
      <c r="B41" s="975" t="s">
        <v>6318</v>
      </c>
      <c r="C41" s="976">
        <f>'表24-1'!K42</f>
        <v>0</v>
      </c>
      <c r="D41" s="981"/>
      <c r="E41" s="978">
        <v>0.4158</v>
      </c>
      <c r="F41" s="979">
        <f t="shared" si="1"/>
        <v>0</v>
      </c>
      <c r="H41" s="50"/>
      <c r="I41" s="50"/>
      <c r="J41" s="50"/>
      <c r="K41" s="50"/>
      <c r="N41" s="50"/>
      <c r="O41" s="50"/>
      <c r="P41" s="50"/>
      <c r="Q41" s="50"/>
      <c r="R41" s="50"/>
      <c r="S41" s="50"/>
    </row>
    <row r="42" spans="1:19" ht="14.25">
      <c r="A42" s="984" t="s">
        <v>6319</v>
      </c>
      <c r="B42" s="975" t="s">
        <v>6320</v>
      </c>
      <c r="C42" s="976">
        <f>'表24-1'!K43</f>
        <v>0</v>
      </c>
      <c r="D42" s="981"/>
      <c r="E42" s="978">
        <v>0.4158</v>
      </c>
      <c r="F42" s="979">
        <f t="shared" si="1"/>
        <v>0</v>
      </c>
      <c r="H42" s="50"/>
      <c r="I42" s="50"/>
      <c r="J42" s="50"/>
      <c r="K42" s="50"/>
      <c r="N42" s="50"/>
      <c r="O42" s="50"/>
      <c r="P42" s="50"/>
      <c r="Q42" s="50"/>
      <c r="R42" s="50"/>
      <c r="S42" s="50"/>
    </row>
    <row r="43" spans="1:19" ht="14.25">
      <c r="A43" s="984" t="s">
        <v>6321</v>
      </c>
      <c r="B43" s="975" t="s">
        <v>6322</v>
      </c>
      <c r="C43" s="976">
        <f>'表24-1'!K44</f>
        <v>0</v>
      </c>
      <c r="D43" s="981"/>
      <c r="E43" s="978">
        <v>0.4647</v>
      </c>
      <c r="F43" s="979">
        <f t="shared" si="1"/>
        <v>0</v>
      </c>
      <c r="H43" s="50"/>
      <c r="I43" s="50"/>
      <c r="J43" s="50"/>
      <c r="K43" s="50"/>
      <c r="N43" s="50"/>
      <c r="O43" s="50"/>
      <c r="P43" s="50"/>
      <c r="Q43" s="50"/>
      <c r="R43" s="50"/>
      <c r="S43" s="50"/>
    </row>
    <row r="44" spans="1:19" ht="14.25">
      <c r="A44" s="984" t="s">
        <v>6323</v>
      </c>
      <c r="B44" s="975" t="s">
        <v>6324</v>
      </c>
      <c r="C44" s="976">
        <f>'表24-1'!K45</f>
        <v>0</v>
      </c>
      <c r="D44" s="981"/>
      <c r="E44" s="978">
        <v>1.1553</v>
      </c>
      <c r="F44" s="979">
        <f t="shared" si="1"/>
        <v>0</v>
      </c>
      <c r="H44" s="50"/>
      <c r="I44" s="50"/>
      <c r="J44" s="50"/>
      <c r="K44" s="50"/>
      <c r="N44" s="50"/>
      <c r="O44" s="50"/>
      <c r="P44" s="50"/>
      <c r="Q44" s="50"/>
      <c r="R44" s="50"/>
      <c r="S44" s="50"/>
    </row>
    <row r="45" spans="1:19" ht="14.25">
      <c r="A45" s="984" t="s">
        <v>6325</v>
      </c>
      <c r="B45" s="975" t="s">
        <v>6326</v>
      </c>
      <c r="C45" s="976">
        <f>'表24-1'!K46</f>
        <v>0</v>
      </c>
      <c r="D45" s="981"/>
      <c r="E45" s="978">
        <v>0.60589999999999999</v>
      </c>
      <c r="F45" s="979">
        <f t="shared" si="1"/>
        <v>0</v>
      </c>
      <c r="H45" s="50"/>
      <c r="I45" s="50"/>
      <c r="J45" s="50"/>
      <c r="K45" s="50"/>
      <c r="N45" s="50"/>
      <c r="O45" s="50"/>
      <c r="P45" s="50"/>
      <c r="Q45" s="50"/>
      <c r="R45" s="50"/>
      <c r="S45" s="50"/>
    </row>
    <row r="46" spans="1:19" ht="14.25">
      <c r="A46" s="984" t="s">
        <v>6327</v>
      </c>
      <c r="B46" s="975" t="s">
        <v>6328</v>
      </c>
      <c r="C46" s="976">
        <f>'表24-1'!K47</f>
        <v>0</v>
      </c>
      <c r="D46" s="981"/>
      <c r="E46" s="978">
        <v>0.67479999999999996</v>
      </c>
      <c r="F46" s="979">
        <f t="shared" si="1"/>
        <v>0</v>
      </c>
      <c r="H46" s="50"/>
      <c r="I46" s="50"/>
      <c r="J46" s="50"/>
      <c r="K46" s="50"/>
      <c r="N46" s="50"/>
      <c r="O46" s="50"/>
      <c r="P46" s="50"/>
      <c r="Q46" s="50"/>
      <c r="R46" s="50"/>
      <c r="S46" s="50"/>
    </row>
    <row r="47" spans="1:19" ht="14.25">
      <c r="A47" s="980" t="s">
        <v>6329</v>
      </c>
      <c r="B47" s="975"/>
      <c r="C47" s="976">
        <f>C48+C56</f>
        <v>0</v>
      </c>
      <c r="D47" s="981"/>
      <c r="E47" s="982"/>
      <c r="F47" s="979">
        <f>F48+F56</f>
        <v>0</v>
      </c>
      <c r="H47" s="50"/>
      <c r="I47" s="50"/>
      <c r="J47" s="50"/>
      <c r="K47" s="50"/>
      <c r="N47" s="50"/>
      <c r="O47" s="50"/>
      <c r="P47" s="50"/>
      <c r="Q47" s="50"/>
      <c r="R47" s="50"/>
      <c r="S47" s="50"/>
    </row>
    <row r="48" spans="1:19" ht="14.25">
      <c r="A48" s="983" t="s">
        <v>6330</v>
      </c>
      <c r="B48" s="975"/>
      <c r="C48" s="976">
        <f>SUM(C49:C55)</f>
        <v>0</v>
      </c>
      <c r="D48" s="981"/>
      <c r="E48" s="982"/>
      <c r="F48" s="979">
        <f>SUM(F49:F55)</f>
        <v>0</v>
      </c>
      <c r="H48" s="50"/>
      <c r="I48" s="50"/>
      <c r="J48" s="50"/>
      <c r="K48" s="50"/>
      <c r="N48" s="50"/>
      <c r="O48" s="50"/>
      <c r="P48" s="50"/>
      <c r="Q48" s="50"/>
      <c r="R48" s="50"/>
      <c r="S48" s="50"/>
    </row>
    <row r="49" spans="1:19" ht="14.25">
      <c r="A49" s="984" t="s">
        <v>6331</v>
      </c>
      <c r="B49" s="975" t="s">
        <v>6332</v>
      </c>
      <c r="C49" s="976">
        <f>'表24-2'!K9</f>
        <v>0</v>
      </c>
      <c r="D49" s="981"/>
      <c r="E49" s="978">
        <v>3.0000000000000001E-3</v>
      </c>
      <c r="F49" s="979">
        <f t="shared" ref="F49:F55" si="2">ROUND(C49*E49,0)</f>
        <v>0</v>
      </c>
      <c r="H49" s="50"/>
      <c r="I49" s="50"/>
      <c r="J49" s="50"/>
      <c r="K49" s="50"/>
      <c r="N49" s="50"/>
      <c r="O49" s="50"/>
      <c r="P49" s="50"/>
      <c r="Q49" s="50"/>
      <c r="R49" s="50"/>
      <c r="S49" s="50"/>
    </row>
    <row r="50" spans="1:19" ht="14.25">
      <c r="A50" s="984" t="s">
        <v>6333</v>
      </c>
      <c r="B50" s="975" t="s">
        <v>6334</v>
      </c>
      <c r="C50" s="976">
        <f>'表24-2'!K10</f>
        <v>0</v>
      </c>
      <c r="D50" s="981"/>
      <c r="E50" s="978">
        <v>0.02</v>
      </c>
      <c r="F50" s="979">
        <f t="shared" si="2"/>
        <v>0</v>
      </c>
      <c r="H50" s="50"/>
      <c r="I50" s="50"/>
      <c r="J50" s="50"/>
      <c r="K50" s="50"/>
      <c r="N50" s="50"/>
      <c r="O50" s="50"/>
      <c r="P50" s="50"/>
      <c r="Q50" s="50"/>
      <c r="R50" s="50"/>
      <c r="S50" s="50"/>
    </row>
    <row r="51" spans="1:19" ht="14.25">
      <c r="A51" s="984" t="s">
        <v>6335</v>
      </c>
      <c r="B51" s="975" t="s">
        <v>6336</v>
      </c>
      <c r="C51" s="976">
        <f>'表24-2'!K11</f>
        <v>0</v>
      </c>
      <c r="D51" s="981"/>
      <c r="E51" s="978">
        <v>0.1351</v>
      </c>
      <c r="F51" s="979">
        <f t="shared" si="2"/>
        <v>0</v>
      </c>
      <c r="H51" s="50"/>
      <c r="I51" s="50"/>
      <c r="J51" s="50"/>
      <c r="K51" s="50"/>
      <c r="N51" s="50"/>
      <c r="O51" s="50"/>
      <c r="P51" s="50"/>
      <c r="Q51" s="50"/>
      <c r="R51" s="50"/>
      <c r="S51" s="50"/>
    </row>
    <row r="52" spans="1:19" ht="14.25">
      <c r="A52" s="984" t="s">
        <v>6337</v>
      </c>
      <c r="B52" s="975" t="s">
        <v>6338</v>
      </c>
      <c r="C52" s="976">
        <f>'表24-2'!K12</f>
        <v>0</v>
      </c>
      <c r="D52" s="981"/>
      <c r="E52" s="985">
        <v>7.5000000000000002E-4</v>
      </c>
      <c r="F52" s="979">
        <f t="shared" si="2"/>
        <v>0</v>
      </c>
      <c r="H52" s="50"/>
      <c r="I52" s="50"/>
      <c r="J52" s="50"/>
      <c r="K52" s="50"/>
      <c r="N52" s="50"/>
      <c r="O52" s="50"/>
      <c r="P52" s="50"/>
      <c r="Q52" s="50"/>
      <c r="R52" s="50"/>
      <c r="S52" s="50"/>
    </row>
    <row r="53" spans="1:19" ht="14.25">
      <c r="A53" s="984" t="s">
        <v>6339</v>
      </c>
      <c r="B53" s="975" t="s">
        <v>6340</v>
      </c>
      <c r="C53" s="976">
        <f>'表24-2'!K13</f>
        <v>0</v>
      </c>
      <c r="D53" s="981"/>
      <c r="E53" s="985">
        <v>0</v>
      </c>
      <c r="F53" s="979">
        <f t="shared" si="2"/>
        <v>0</v>
      </c>
      <c r="H53" s="50"/>
      <c r="I53" s="50"/>
      <c r="J53" s="50"/>
      <c r="K53" s="50"/>
      <c r="N53" s="50"/>
      <c r="O53" s="50"/>
      <c r="P53" s="50"/>
      <c r="Q53" s="50"/>
      <c r="R53" s="50"/>
      <c r="S53" s="50"/>
    </row>
    <row r="54" spans="1:19" ht="14.25">
      <c r="A54" s="984" t="s">
        <v>6341</v>
      </c>
      <c r="B54" s="975" t="s">
        <v>6342</v>
      </c>
      <c r="C54" s="976">
        <f>'表24-2'!K14</f>
        <v>0</v>
      </c>
      <c r="D54" s="981"/>
      <c r="E54" s="985">
        <v>1.2500000000000001E-2</v>
      </c>
      <c r="F54" s="979">
        <f t="shared" si="2"/>
        <v>0</v>
      </c>
      <c r="H54" s="50"/>
      <c r="I54" s="50"/>
      <c r="J54" s="50"/>
      <c r="K54" s="50"/>
      <c r="N54" s="50"/>
      <c r="O54" s="50"/>
      <c r="P54" s="50"/>
      <c r="Q54" s="50"/>
      <c r="R54" s="50"/>
      <c r="S54" s="50"/>
    </row>
    <row r="55" spans="1:19" ht="14.25">
      <c r="A55" s="984" t="s">
        <v>6343</v>
      </c>
      <c r="B55" s="975" t="s">
        <v>6344</v>
      </c>
      <c r="C55" s="976">
        <f>'表24-2'!K15</f>
        <v>0</v>
      </c>
      <c r="D55" s="981"/>
      <c r="E55" s="985">
        <v>1.2500000000000001E-2</v>
      </c>
      <c r="F55" s="979">
        <f t="shared" si="2"/>
        <v>0</v>
      </c>
      <c r="H55" s="50"/>
      <c r="I55" s="50"/>
      <c r="J55" s="50"/>
      <c r="K55" s="50"/>
      <c r="N55" s="50"/>
      <c r="O55" s="50"/>
      <c r="P55" s="50"/>
      <c r="Q55" s="50"/>
      <c r="R55" s="50"/>
      <c r="S55" s="50"/>
    </row>
    <row r="56" spans="1:19" ht="14.25">
      <c r="A56" s="983" t="s">
        <v>6345</v>
      </c>
      <c r="B56" s="975"/>
      <c r="C56" s="976">
        <f>SUM(C57:C61)</f>
        <v>0</v>
      </c>
      <c r="D56" s="981"/>
      <c r="E56" s="978"/>
      <c r="F56" s="979">
        <f>SUM(F57:F61)</f>
        <v>0</v>
      </c>
      <c r="H56" s="50"/>
      <c r="I56" s="50"/>
      <c r="J56" s="50"/>
      <c r="K56" s="50"/>
      <c r="N56" s="50"/>
      <c r="O56" s="50"/>
      <c r="P56" s="50"/>
      <c r="Q56" s="50"/>
      <c r="R56" s="50"/>
      <c r="S56" s="50"/>
    </row>
    <row r="57" spans="1:19" ht="14.25">
      <c r="A57" s="984" t="s">
        <v>6346</v>
      </c>
      <c r="B57" s="975" t="s">
        <v>6347</v>
      </c>
      <c r="C57" s="976">
        <f>'表24-2'!K17</f>
        <v>0</v>
      </c>
      <c r="D57" s="981"/>
      <c r="E57" s="978">
        <v>3.0000000000000001E-3</v>
      </c>
      <c r="F57" s="979">
        <f>ROUND(C57*E57,0)</f>
        <v>0</v>
      </c>
      <c r="H57" s="50"/>
      <c r="I57" s="50"/>
      <c r="J57" s="50"/>
      <c r="K57" s="50"/>
      <c r="N57" s="50"/>
      <c r="O57" s="50"/>
      <c r="P57" s="50"/>
      <c r="Q57" s="50"/>
      <c r="R57" s="50"/>
      <c r="S57" s="50"/>
    </row>
    <row r="58" spans="1:19" ht="14.25">
      <c r="A58" s="984" t="s">
        <v>6348</v>
      </c>
      <c r="B58" s="975" t="s">
        <v>6349</v>
      </c>
      <c r="C58" s="976">
        <f>'表24-2'!K18</f>
        <v>0</v>
      </c>
      <c r="D58" s="981"/>
      <c r="E58" s="978">
        <v>0.02</v>
      </c>
      <c r="F58" s="979">
        <f>ROUND(C58*E58,0)</f>
        <v>0</v>
      </c>
      <c r="H58" s="50"/>
      <c r="I58" s="50"/>
      <c r="J58" s="50"/>
      <c r="K58" s="50"/>
      <c r="N58" s="50"/>
      <c r="O58" s="50"/>
      <c r="P58" s="50"/>
      <c r="Q58" s="50"/>
      <c r="R58" s="50"/>
      <c r="S58" s="50"/>
    </row>
    <row r="59" spans="1:19" ht="14.25">
      <c r="A59" s="984" t="s">
        <v>6350</v>
      </c>
      <c r="B59" s="975" t="s">
        <v>6351</v>
      </c>
      <c r="C59" s="976">
        <f>'表24-2'!K19</f>
        <v>0</v>
      </c>
      <c r="D59" s="981"/>
      <c r="E59" s="978">
        <v>0.1351</v>
      </c>
      <c r="F59" s="979">
        <f>ROUND(C59*E59,0)</f>
        <v>0</v>
      </c>
      <c r="H59" s="50"/>
      <c r="I59" s="50"/>
      <c r="J59" s="50"/>
      <c r="K59" s="50"/>
      <c r="N59" s="50"/>
      <c r="O59" s="50"/>
      <c r="P59" s="50"/>
      <c r="Q59" s="50"/>
      <c r="R59" s="50"/>
      <c r="S59" s="50"/>
    </row>
    <row r="60" spans="1:19" ht="14.25">
      <c r="A60" s="984" t="s">
        <v>6352</v>
      </c>
      <c r="B60" s="975" t="s">
        <v>6353</v>
      </c>
      <c r="C60" s="976">
        <f>'表24-2'!K20</f>
        <v>0</v>
      </c>
      <c r="D60" s="981"/>
      <c r="E60" s="985">
        <v>7.5000000000000002E-4</v>
      </c>
      <c r="F60" s="979">
        <f>ROUND(C60*E60,0)</f>
        <v>0</v>
      </c>
      <c r="H60" s="50"/>
      <c r="I60" s="50"/>
      <c r="J60" s="50"/>
      <c r="K60" s="50"/>
      <c r="N60" s="50"/>
      <c r="O60" s="50"/>
      <c r="P60" s="50"/>
      <c r="Q60" s="50"/>
      <c r="R60" s="50"/>
      <c r="S60" s="50"/>
    </row>
    <row r="61" spans="1:19" ht="14.25">
      <c r="A61" s="984" t="s">
        <v>6354</v>
      </c>
      <c r="B61" s="975" t="s">
        <v>6355</v>
      </c>
      <c r="C61" s="976">
        <f>'表24-2'!K21</f>
        <v>0</v>
      </c>
      <c r="D61" s="981"/>
      <c r="E61" s="985">
        <v>0</v>
      </c>
      <c r="F61" s="979">
        <f>ROUND(C61*E61,0)</f>
        <v>0</v>
      </c>
      <c r="H61" s="50"/>
      <c r="I61" s="50"/>
      <c r="J61" s="50"/>
      <c r="K61" s="50"/>
      <c r="N61" s="50"/>
      <c r="O61" s="50"/>
      <c r="P61" s="50"/>
      <c r="Q61" s="50"/>
      <c r="R61" s="50"/>
      <c r="S61" s="50"/>
    </row>
    <row r="62" spans="1:19" ht="14.25">
      <c r="A62" s="974" t="s">
        <v>6356</v>
      </c>
      <c r="B62" s="975"/>
      <c r="C62" s="976">
        <f>C63+C66</f>
        <v>0</v>
      </c>
      <c r="D62" s="981"/>
      <c r="E62" s="978"/>
      <c r="F62" s="979">
        <f>F63+F66</f>
        <v>0</v>
      </c>
      <c r="H62" s="50"/>
      <c r="I62" s="50"/>
      <c r="J62" s="50"/>
      <c r="K62" s="50"/>
      <c r="N62" s="50"/>
      <c r="O62" s="50"/>
      <c r="P62" s="50"/>
      <c r="Q62" s="50"/>
      <c r="R62" s="50"/>
      <c r="S62" s="50"/>
    </row>
    <row r="63" spans="1:19" ht="14.25">
      <c r="A63" s="980" t="s">
        <v>6357</v>
      </c>
      <c r="B63" s="975"/>
      <c r="C63" s="976">
        <f>SUM(C64:C65)</f>
        <v>0</v>
      </c>
      <c r="D63" s="981"/>
      <c r="E63" s="978"/>
      <c r="F63" s="979">
        <f>SUM(F64:F65)</f>
        <v>0</v>
      </c>
      <c r="H63" s="50"/>
      <c r="I63" s="50"/>
      <c r="J63" s="50"/>
      <c r="K63" s="50"/>
      <c r="N63" s="50"/>
      <c r="O63" s="50"/>
      <c r="P63" s="50"/>
      <c r="Q63" s="50"/>
      <c r="R63" s="50"/>
      <c r="S63" s="50"/>
    </row>
    <row r="64" spans="1:19" ht="14.25">
      <c r="A64" s="983" t="s">
        <v>6358</v>
      </c>
      <c r="B64" s="975" t="s">
        <v>6359</v>
      </c>
      <c r="C64" s="976">
        <f>'表24-1'!W8</f>
        <v>0</v>
      </c>
      <c r="D64" s="981"/>
      <c r="E64" s="978">
        <v>0.21840000000000001</v>
      </c>
      <c r="F64" s="979">
        <f>ROUND(C64*E64,0)</f>
        <v>0</v>
      </c>
      <c r="H64" s="50"/>
      <c r="I64" s="50"/>
      <c r="J64" s="50"/>
      <c r="K64" s="50"/>
      <c r="N64" s="50"/>
      <c r="O64" s="50"/>
      <c r="P64" s="50"/>
      <c r="Q64" s="50"/>
      <c r="R64" s="50"/>
      <c r="S64" s="50"/>
    </row>
    <row r="65" spans="1:19" ht="14.25">
      <c r="A65" s="983" t="s">
        <v>6360</v>
      </c>
      <c r="B65" s="975" t="s">
        <v>6361</v>
      </c>
      <c r="C65" s="976">
        <f>'表24-1'!W39</f>
        <v>0</v>
      </c>
      <c r="D65" s="981"/>
      <c r="E65" s="978">
        <v>0.49819999999999998</v>
      </c>
      <c r="F65" s="979">
        <f>ROUND(C65*E65,0)</f>
        <v>0</v>
      </c>
      <c r="H65" s="50"/>
      <c r="I65" s="50"/>
      <c r="J65" s="50"/>
      <c r="K65" s="50"/>
      <c r="N65" s="50"/>
      <c r="O65" s="50"/>
      <c r="P65" s="50"/>
      <c r="Q65" s="50"/>
      <c r="R65" s="50"/>
      <c r="S65" s="50"/>
    </row>
    <row r="66" spans="1:19" ht="14.25">
      <c r="A66" s="980" t="s">
        <v>6362</v>
      </c>
      <c r="B66" s="975"/>
      <c r="C66" s="976">
        <f>SUM(C67:C68)</f>
        <v>0</v>
      </c>
      <c r="D66" s="981"/>
      <c r="E66" s="978"/>
      <c r="F66" s="979">
        <f>SUM(F67:F68)</f>
        <v>0</v>
      </c>
      <c r="H66" s="50"/>
      <c r="I66" s="50"/>
      <c r="J66" s="50"/>
      <c r="K66" s="50"/>
      <c r="N66" s="50"/>
      <c r="O66" s="50"/>
      <c r="P66" s="50"/>
      <c r="Q66" s="50"/>
      <c r="R66" s="50"/>
      <c r="S66" s="50"/>
    </row>
    <row r="67" spans="1:19" ht="14.25">
      <c r="A67" s="983" t="s">
        <v>6363</v>
      </c>
      <c r="B67" s="975" t="s">
        <v>6364</v>
      </c>
      <c r="C67" s="976">
        <f>'表24-2'!W8</f>
        <v>0</v>
      </c>
      <c r="D67" s="981"/>
      <c r="E67" s="978">
        <v>0.1351</v>
      </c>
      <c r="F67" s="979">
        <f>ROUND(C67*E67,0)</f>
        <v>0</v>
      </c>
      <c r="H67" s="50"/>
      <c r="I67" s="50"/>
      <c r="J67" s="50"/>
      <c r="K67" s="50"/>
      <c r="N67" s="50"/>
      <c r="O67" s="50"/>
      <c r="P67" s="50"/>
      <c r="Q67" s="50"/>
      <c r="R67" s="50"/>
      <c r="S67" s="50"/>
    </row>
    <row r="68" spans="1:19" ht="14.25">
      <c r="A68" s="983" t="s">
        <v>6365</v>
      </c>
      <c r="B68" s="975" t="s">
        <v>6366</v>
      </c>
      <c r="C68" s="976">
        <f>'表24-2'!W16</f>
        <v>0</v>
      </c>
      <c r="D68" s="981"/>
      <c r="E68" s="978">
        <v>0.1351</v>
      </c>
      <c r="F68" s="979">
        <f>ROUND(C68*E68,0)</f>
        <v>0</v>
      </c>
      <c r="H68" s="50"/>
      <c r="I68" s="50"/>
      <c r="J68" s="50"/>
      <c r="K68" s="50"/>
      <c r="N68" s="50"/>
      <c r="O68" s="50"/>
      <c r="P68" s="50"/>
      <c r="Q68" s="50"/>
      <c r="R68" s="50"/>
      <c r="S68" s="50"/>
    </row>
    <row r="69" spans="1:19" ht="14.25">
      <c r="A69" s="986" t="s">
        <v>6367</v>
      </c>
      <c r="B69" s="975"/>
      <c r="C69" s="976">
        <f>F4</f>
        <v>0</v>
      </c>
      <c r="D69" s="977"/>
      <c r="E69" s="978">
        <v>1</v>
      </c>
      <c r="F69" s="979">
        <f>ROUND(C69*E69,0)</f>
        <v>0</v>
      </c>
      <c r="H69" s="50"/>
      <c r="I69" s="50"/>
      <c r="J69" s="50"/>
      <c r="K69" s="50"/>
      <c r="N69" s="50"/>
      <c r="O69" s="50"/>
      <c r="P69" s="50"/>
      <c r="Q69" s="50"/>
      <c r="R69" s="50"/>
      <c r="S69" s="50"/>
    </row>
    <row r="70" spans="1:19" ht="14.25">
      <c r="A70" s="986" t="s">
        <v>6368</v>
      </c>
      <c r="B70" s="975"/>
      <c r="C70" s="976">
        <f>F69</f>
        <v>0</v>
      </c>
      <c r="D70" s="977"/>
      <c r="E70" s="978">
        <f>'表30-11'!D70</f>
        <v>1</v>
      </c>
      <c r="F70" s="979">
        <f>ROUND(C70*E70,0)</f>
        <v>0</v>
      </c>
      <c r="H70" s="50"/>
      <c r="I70" s="50"/>
      <c r="J70" s="50"/>
      <c r="K70" s="50"/>
      <c r="N70" s="50"/>
      <c r="O70" s="50"/>
      <c r="P70" s="50"/>
      <c r="Q70" s="50"/>
      <c r="R70" s="50"/>
      <c r="S70" s="50"/>
    </row>
    <row r="71" spans="1:19" ht="15" thickBot="1">
      <c r="A71" s="987" t="s">
        <v>6369</v>
      </c>
      <c r="B71" s="988"/>
      <c r="C71" s="989">
        <f>C4</f>
        <v>0</v>
      </c>
      <c r="D71" s="990"/>
      <c r="E71" s="990">
        <f>'表30-12'!G13</f>
        <v>0</v>
      </c>
      <c r="F71" s="991">
        <f>ROUND(C71*E71,0)</f>
        <v>0</v>
      </c>
      <c r="H71" s="50"/>
      <c r="I71" s="50"/>
      <c r="J71" s="50"/>
      <c r="K71" s="50"/>
      <c r="N71" s="50"/>
      <c r="O71" s="50"/>
      <c r="P71" s="50"/>
      <c r="Q71" s="50"/>
      <c r="R71" s="50"/>
      <c r="S71" s="50"/>
    </row>
    <row r="72" spans="1:19" ht="15.75" thickTop="1" thickBot="1">
      <c r="A72" s="992" t="s">
        <v>6370</v>
      </c>
      <c r="B72" s="993"/>
      <c r="C72" s="994">
        <f>C4</f>
        <v>0</v>
      </c>
      <c r="D72" s="995"/>
      <c r="E72" s="995"/>
      <c r="F72" s="996">
        <f>F70+F71</f>
        <v>0</v>
      </c>
      <c r="H72" s="50"/>
      <c r="I72" s="50"/>
      <c r="J72" s="50"/>
      <c r="K72" s="50"/>
      <c r="N72" s="50"/>
      <c r="O72" s="50"/>
      <c r="P72" s="50"/>
      <c r="Q72" s="50"/>
      <c r="R72" s="50"/>
      <c r="S72" s="50"/>
    </row>
    <row r="73" spans="1:19" ht="14.25">
      <c r="A73" s="997" t="s">
        <v>6371</v>
      </c>
      <c r="B73" s="998"/>
      <c r="C73" s="999">
        <f>C74+C131</f>
        <v>0</v>
      </c>
      <c r="D73" s="999">
        <f>D74+D131</f>
        <v>0</v>
      </c>
      <c r="E73" s="1000"/>
      <c r="F73" s="1001">
        <f>F74+F131</f>
        <v>0</v>
      </c>
    </row>
    <row r="74" spans="1:19">
      <c r="A74" s="1003" t="s">
        <v>6372</v>
      </c>
      <c r="B74" s="1004"/>
      <c r="C74" s="1005">
        <f>C75+C116</f>
        <v>0</v>
      </c>
      <c r="D74" s="1006">
        <f>D75+D116</f>
        <v>0</v>
      </c>
      <c r="E74" s="972"/>
      <c r="F74" s="979">
        <f>F75+F116</f>
        <v>0</v>
      </c>
    </row>
    <row r="75" spans="1:19">
      <c r="A75" s="980" t="s">
        <v>6373</v>
      </c>
      <c r="B75" s="1007"/>
      <c r="C75" s="1008">
        <f>C76+C107</f>
        <v>0</v>
      </c>
      <c r="D75" s="1009">
        <f>D76+D107</f>
        <v>0</v>
      </c>
      <c r="E75" s="978"/>
      <c r="F75" s="979">
        <f>F76+F107</f>
        <v>0</v>
      </c>
    </row>
    <row r="76" spans="1:19">
      <c r="A76" s="983" t="s">
        <v>6374</v>
      </c>
      <c r="B76" s="1007"/>
      <c r="C76" s="1008">
        <f>SUM(C77:C106)</f>
        <v>0</v>
      </c>
      <c r="D76" s="1009">
        <f>SUM(D77:D106)</f>
        <v>0</v>
      </c>
      <c r="E76" s="978"/>
      <c r="F76" s="979">
        <f>SUM(F77:F106)</f>
        <v>0</v>
      </c>
    </row>
    <row r="77" spans="1:19">
      <c r="A77" s="984" t="s">
        <v>6375</v>
      </c>
      <c r="B77" s="1007" t="s">
        <v>6376</v>
      </c>
      <c r="C77" s="1008">
        <f>'表22-3'!E8</f>
        <v>0</v>
      </c>
      <c r="D77" s="1010"/>
      <c r="E77" s="978">
        <v>0.29170000000000001</v>
      </c>
      <c r="F77" s="979">
        <f>ROUND((C77+D77)*E77,0)</f>
        <v>0</v>
      </c>
    </row>
    <row r="78" spans="1:19">
      <c r="A78" s="984" t="s">
        <v>6377</v>
      </c>
      <c r="B78" s="1007" t="s">
        <v>6378</v>
      </c>
      <c r="C78" s="1008">
        <f>'表22-3'!E9</f>
        <v>0</v>
      </c>
      <c r="D78" s="1010"/>
      <c r="E78" s="978">
        <v>0.29170000000000001</v>
      </c>
      <c r="F78" s="979">
        <f t="shared" ref="F78:F115" si="3">ROUND((C78+D78)*E78,0)</f>
        <v>0</v>
      </c>
    </row>
    <row r="79" spans="1:19">
      <c r="A79" s="984" t="s">
        <v>6379</v>
      </c>
      <c r="B79" s="1007" t="s">
        <v>6380</v>
      </c>
      <c r="C79" s="1008">
        <f>'表22-3'!E10</f>
        <v>0</v>
      </c>
      <c r="D79" s="1010"/>
      <c r="E79" s="978">
        <v>0.29170000000000001</v>
      </c>
      <c r="F79" s="979">
        <f t="shared" si="3"/>
        <v>0</v>
      </c>
    </row>
    <row r="80" spans="1:19">
      <c r="A80" s="984" t="s">
        <v>6381</v>
      </c>
      <c r="B80" s="1007" t="s">
        <v>6382</v>
      </c>
      <c r="C80" s="1008">
        <f>'表22-3'!E11</f>
        <v>0</v>
      </c>
      <c r="D80" s="1010"/>
      <c r="E80" s="978">
        <v>0.29170000000000001</v>
      </c>
      <c r="F80" s="979">
        <f t="shared" si="3"/>
        <v>0</v>
      </c>
    </row>
    <row r="81" spans="1:6">
      <c r="A81" s="984" t="s">
        <v>6383</v>
      </c>
      <c r="B81" s="1007" t="s">
        <v>6384</v>
      </c>
      <c r="C81" s="1008">
        <f>'表22-3'!E12</f>
        <v>0</v>
      </c>
      <c r="D81" s="1010"/>
      <c r="E81" s="978">
        <v>0.18459999999999999</v>
      </c>
      <c r="F81" s="979">
        <f t="shared" si="3"/>
        <v>0</v>
      </c>
    </row>
    <row r="82" spans="1:6">
      <c r="A82" s="984" t="s">
        <v>6385</v>
      </c>
      <c r="B82" s="1007" t="s">
        <v>6386</v>
      </c>
      <c r="C82" s="1008">
        <f>'表22-3'!E13</f>
        <v>0</v>
      </c>
      <c r="D82" s="1010"/>
      <c r="E82" s="978">
        <v>0.18459999999999999</v>
      </c>
      <c r="F82" s="979">
        <f t="shared" si="3"/>
        <v>0</v>
      </c>
    </row>
    <row r="83" spans="1:6">
      <c r="A83" s="984" t="s">
        <v>6387</v>
      </c>
      <c r="B83" s="1007" t="s">
        <v>6388</v>
      </c>
      <c r="C83" s="1008">
        <f>'表22-3'!E14</f>
        <v>0</v>
      </c>
      <c r="D83" s="1010"/>
      <c r="E83" s="978">
        <v>1.0096000000000001</v>
      </c>
      <c r="F83" s="979">
        <f t="shared" si="3"/>
        <v>0</v>
      </c>
    </row>
    <row r="84" spans="1:6">
      <c r="A84" s="984" t="s">
        <v>6389</v>
      </c>
      <c r="B84" s="1007" t="s">
        <v>6390</v>
      </c>
      <c r="C84" s="1008">
        <f>'表22-3'!E15</f>
        <v>0</v>
      </c>
      <c r="D84" s="1010"/>
      <c r="E84" s="978">
        <v>0.22409999999999999</v>
      </c>
      <c r="F84" s="979">
        <f t="shared" si="3"/>
        <v>0</v>
      </c>
    </row>
    <row r="85" spans="1:6">
      <c r="A85" s="984" t="s">
        <v>6391</v>
      </c>
      <c r="B85" s="1007" t="s">
        <v>6392</v>
      </c>
      <c r="C85" s="1008">
        <f>'表22-3'!E16</f>
        <v>0</v>
      </c>
      <c r="D85" s="1010"/>
      <c r="E85" s="978">
        <v>7.7195</v>
      </c>
      <c r="F85" s="979">
        <f t="shared" si="3"/>
        <v>0</v>
      </c>
    </row>
    <row r="86" spans="1:6">
      <c r="A86" s="984" t="s">
        <v>6393</v>
      </c>
      <c r="B86" s="1007" t="s">
        <v>6394</v>
      </c>
      <c r="C86" s="1008">
        <f>'表22-3'!E17</f>
        <v>0</v>
      </c>
      <c r="D86" s="1010"/>
      <c r="E86" s="978">
        <v>9.4399999999999998E-2</v>
      </c>
      <c r="F86" s="979">
        <f t="shared" si="3"/>
        <v>0</v>
      </c>
    </row>
    <row r="87" spans="1:6">
      <c r="A87" s="984" t="s">
        <v>6395</v>
      </c>
      <c r="B87" s="1007" t="s">
        <v>6396</v>
      </c>
      <c r="C87" s="1008">
        <f>'表22-3'!E18</f>
        <v>0</v>
      </c>
      <c r="D87" s="1010"/>
      <c r="E87" s="978">
        <v>9.4399999999999998E-2</v>
      </c>
      <c r="F87" s="979">
        <f t="shared" si="3"/>
        <v>0</v>
      </c>
    </row>
    <row r="88" spans="1:6">
      <c r="A88" s="984" t="s">
        <v>6397</v>
      </c>
      <c r="B88" s="1007" t="s">
        <v>6398</v>
      </c>
      <c r="C88" s="1008">
        <f>'表22-3'!E19</f>
        <v>0</v>
      </c>
      <c r="D88" s="1010"/>
      <c r="E88" s="978">
        <v>9.4399999999999998E-2</v>
      </c>
      <c r="F88" s="979">
        <f t="shared" si="3"/>
        <v>0</v>
      </c>
    </row>
    <row r="89" spans="1:6">
      <c r="A89" s="984" t="s">
        <v>6399</v>
      </c>
      <c r="B89" s="1007" t="s">
        <v>6400</v>
      </c>
      <c r="C89" s="1008">
        <f>'表22-3'!E20</f>
        <v>0</v>
      </c>
      <c r="D89" s="1010"/>
      <c r="E89" s="978">
        <v>9.4399999999999998E-2</v>
      </c>
      <c r="F89" s="979">
        <f t="shared" si="3"/>
        <v>0</v>
      </c>
    </row>
    <row r="90" spans="1:6">
      <c r="A90" s="984" t="s">
        <v>6401</v>
      </c>
      <c r="B90" s="1007" t="s">
        <v>6402</v>
      </c>
      <c r="C90" s="1008">
        <f>'表22-3'!E21</f>
        <v>0</v>
      </c>
      <c r="D90" s="1010"/>
      <c r="E90" s="978">
        <v>0</v>
      </c>
      <c r="F90" s="979">
        <f t="shared" si="3"/>
        <v>0</v>
      </c>
    </row>
    <row r="91" spans="1:6">
      <c r="A91" s="984" t="s">
        <v>6403</v>
      </c>
      <c r="B91" s="1007" t="s">
        <v>6404</v>
      </c>
      <c r="C91" s="1008">
        <f>'表22-3'!E22</f>
        <v>0</v>
      </c>
      <c r="D91" s="1010"/>
      <c r="E91" s="978">
        <v>0</v>
      </c>
      <c r="F91" s="979">
        <f t="shared" si="3"/>
        <v>0</v>
      </c>
    </row>
    <row r="92" spans="1:6">
      <c r="A92" s="984" t="s">
        <v>6282</v>
      </c>
      <c r="B92" s="1007" t="s">
        <v>6405</v>
      </c>
      <c r="C92" s="1008">
        <f>'表22-3'!E23</f>
        <v>0</v>
      </c>
      <c r="D92" s="1010"/>
      <c r="E92" s="978">
        <v>0</v>
      </c>
      <c r="F92" s="979">
        <f t="shared" si="3"/>
        <v>0</v>
      </c>
    </row>
    <row r="93" spans="1:6">
      <c r="A93" s="984" t="s">
        <v>6406</v>
      </c>
      <c r="B93" s="1007" t="s">
        <v>6407</v>
      </c>
      <c r="C93" s="1008">
        <f>'表22-3'!E24</f>
        <v>0</v>
      </c>
      <c r="D93" s="1010"/>
      <c r="E93" s="978">
        <v>0.75539999999999996</v>
      </c>
      <c r="F93" s="979">
        <f t="shared" si="3"/>
        <v>0</v>
      </c>
    </row>
    <row r="94" spans="1:6">
      <c r="A94" s="984" t="s">
        <v>6408</v>
      </c>
      <c r="B94" s="1007" t="s">
        <v>6409</v>
      </c>
      <c r="C94" s="1008">
        <f>'表22-3'!E25</f>
        <v>0</v>
      </c>
      <c r="D94" s="1010"/>
      <c r="E94" s="978">
        <v>0.75539999999999996</v>
      </c>
      <c r="F94" s="979">
        <f t="shared" si="3"/>
        <v>0</v>
      </c>
    </row>
    <row r="95" spans="1:6">
      <c r="A95" s="984" t="s">
        <v>6410</v>
      </c>
      <c r="B95" s="1007" t="s">
        <v>6411</v>
      </c>
      <c r="C95" s="1008">
        <f>'表22-3'!E26</f>
        <v>0</v>
      </c>
      <c r="D95" s="1010"/>
      <c r="E95" s="978">
        <v>1.2151000000000001</v>
      </c>
      <c r="F95" s="979">
        <f t="shared" si="3"/>
        <v>0</v>
      </c>
    </row>
    <row r="96" spans="1:6">
      <c r="A96" s="984" t="s">
        <v>6412</v>
      </c>
      <c r="B96" s="1007" t="s">
        <v>6413</v>
      </c>
      <c r="C96" s="1008">
        <f>'表22-3'!E27</f>
        <v>0</v>
      </c>
      <c r="D96" s="1010"/>
      <c r="E96" s="978">
        <v>7.7195</v>
      </c>
      <c r="F96" s="979">
        <f t="shared" si="3"/>
        <v>0</v>
      </c>
    </row>
    <row r="97" spans="1:6">
      <c r="A97" s="984" t="s">
        <v>6414</v>
      </c>
      <c r="B97" s="1007" t="s">
        <v>6415</v>
      </c>
      <c r="C97" s="1008">
        <f>'表22-3'!E28</f>
        <v>0</v>
      </c>
      <c r="D97" s="1010"/>
      <c r="E97" s="978">
        <v>0.12809999999999999</v>
      </c>
      <c r="F97" s="979">
        <f t="shared" si="3"/>
        <v>0</v>
      </c>
    </row>
    <row r="98" spans="1:6">
      <c r="A98" s="984" t="s">
        <v>6416</v>
      </c>
      <c r="B98" s="1007" t="s">
        <v>6417</v>
      </c>
      <c r="C98" s="1008">
        <f>'表22-3'!E29</f>
        <v>0</v>
      </c>
      <c r="D98" s="1010"/>
      <c r="E98" s="978">
        <v>0.12809999999999999</v>
      </c>
      <c r="F98" s="979">
        <f t="shared" si="3"/>
        <v>0</v>
      </c>
    </row>
    <row r="99" spans="1:6">
      <c r="A99" s="984" t="s">
        <v>6418</v>
      </c>
      <c r="B99" s="1007" t="s">
        <v>6419</v>
      </c>
      <c r="C99" s="1008">
        <f>'表22-3'!E30</f>
        <v>0</v>
      </c>
      <c r="D99" s="1010"/>
      <c r="E99" s="978">
        <v>0.12809999999999999</v>
      </c>
      <c r="F99" s="979">
        <f t="shared" si="3"/>
        <v>0</v>
      </c>
    </row>
    <row r="100" spans="1:6">
      <c r="A100" s="984" t="s">
        <v>6420</v>
      </c>
      <c r="B100" s="1007" t="s">
        <v>6421</v>
      </c>
      <c r="C100" s="1008">
        <f>'表22-3'!E31</f>
        <v>0</v>
      </c>
      <c r="D100" s="1010"/>
      <c r="E100" s="978">
        <v>0.36</v>
      </c>
      <c r="F100" s="979">
        <f t="shared" si="3"/>
        <v>0</v>
      </c>
    </row>
    <row r="101" spans="1:6">
      <c r="A101" s="984" t="s">
        <v>6422</v>
      </c>
      <c r="B101" s="1007" t="s">
        <v>6423</v>
      </c>
      <c r="C101" s="1008">
        <f>'表22-3'!E32</f>
        <v>0</v>
      </c>
      <c r="D101" s="1010"/>
      <c r="E101" s="978">
        <v>0.75539999999999996</v>
      </c>
      <c r="F101" s="979">
        <f t="shared" si="3"/>
        <v>0</v>
      </c>
    </row>
    <row r="102" spans="1:6">
      <c r="A102" s="984" t="s">
        <v>6424</v>
      </c>
      <c r="B102" s="1007" t="s">
        <v>6425</v>
      </c>
      <c r="C102" s="1008">
        <f>'表22-3'!E33</f>
        <v>0</v>
      </c>
      <c r="D102" s="1010"/>
      <c r="E102" s="978">
        <v>0.47339999999999999</v>
      </c>
      <c r="F102" s="979">
        <f t="shared" si="3"/>
        <v>0</v>
      </c>
    </row>
    <row r="103" spans="1:6">
      <c r="A103" s="984" t="s">
        <v>6426</v>
      </c>
      <c r="B103" s="1007" t="s">
        <v>6427</v>
      </c>
      <c r="C103" s="1008">
        <f>'表22-3'!E34</f>
        <v>0</v>
      </c>
      <c r="D103" s="1010"/>
      <c r="E103" s="978">
        <v>0.47339999999999999</v>
      </c>
      <c r="F103" s="979">
        <f t="shared" si="3"/>
        <v>0</v>
      </c>
    </row>
    <row r="104" spans="1:6">
      <c r="A104" s="984" t="s">
        <v>6428</v>
      </c>
      <c r="B104" s="1007" t="s">
        <v>6429</v>
      </c>
      <c r="C104" s="1008">
        <f>'表22-3'!E35</f>
        <v>0</v>
      </c>
      <c r="D104" s="1010"/>
      <c r="E104" s="978">
        <v>0.2399</v>
      </c>
      <c r="F104" s="979">
        <f t="shared" si="3"/>
        <v>0</v>
      </c>
    </row>
    <row r="105" spans="1:6">
      <c r="A105" s="984" t="s">
        <v>6430</v>
      </c>
      <c r="B105" s="1007" t="s">
        <v>6431</v>
      </c>
      <c r="C105" s="1008">
        <f>'表22-3'!E36</f>
        <v>0</v>
      </c>
      <c r="D105" s="1010"/>
      <c r="E105" s="978">
        <v>0.2399</v>
      </c>
      <c r="F105" s="979">
        <f t="shared" si="3"/>
        <v>0</v>
      </c>
    </row>
    <row r="106" spans="1:6">
      <c r="A106" s="984" t="s">
        <v>6432</v>
      </c>
      <c r="B106" s="1007" t="s">
        <v>6433</v>
      </c>
      <c r="C106" s="1008">
        <f>'表22-3'!E37</f>
        <v>0</v>
      </c>
      <c r="D106" s="1010"/>
      <c r="E106" s="978">
        <v>0.1351</v>
      </c>
      <c r="F106" s="979">
        <f>ROUND((C106+D106)*E106,0)</f>
        <v>0</v>
      </c>
    </row>
    <row r="107" spans="1:6">
      <c r="A107" s="983" t="s">
        <v>6434</v>
      </c>
      <c r="B107" s="1007"/>
      <c r="C107" s="1008">
        <f>SUM(C108:C115)</f>
        <v>0</v>
      </c>
      <c r="D107" s="1009">
        <f>SUM(D108:D115)</f>
        <v>0</v>
      </c>
      <c r="E107" s="982"/>
      <c r="F107" s="979">
        <f>SUM(F108:F115)</f>
        <v>0</v>
      </c>
    </row>
    <row r="108" spans="1:6">
      <c r="A108" s="984" t="s">
        <v>6435</v>
      </c>
      <c r="B108" s="1007" t="s">
        <v>6436</v>
      </c>
      <c r="C108" s="1008">
        <f>'表22-3'!E39</f>
        <v>0</v>
      </c>
      <c r="D108" s="1010"/>
      <c r="E108" s="978">
        <v>0.60589999999999999</v>
      </c>
      <c r="F108" s="979">
        <f t="shared" si="3"/>
        <v>0</v>
      </c>
    </row>
    <row r="109" spans="1:6">
      <c r="A109" s="984" t="s">
        <v>6437</v>
      </c>
      <c r="B109" s="1007" t="s">
        <v>6438</v>
      </c>
      <c r="C109" s="1008">
        <f>'表22-3'!E40</f>
        <v>0</v>
      </c>
      <c r="D109" s="1010"/>
      <c r="E109" s="978">
        <v>0.4158</v>
      </c>
      <c r="F109" s="979">
        <f t="shared" si="3"/>
        <v>0</v>
      </c>
    </row>
    <row r="110" spans="1:6">
      <c r="A110" s="984" t="s">
        <v>6439</v>
      </c>
      <c r="B110" s="1007" t="s">
        <v>6440</v>
      </c>
      <c r="C110" s="1008">
        <f>'表22-3'!E41</f>
        <v>0</v>
      </c>
      <c r="D110" s="1010"/>
      <c r="E110" s="978">
        <v>0.4158</v>
      </c>
      <c r="F110" s="979">
        <f t="shared" si="3"/>
        <v>0</v>
      </c>
    </row>
    <row r="111" spans="1:6">
      <c r="A111" s="984" t="s">
        <v>6441</v>
      </c>
      <c r="B111" s="1007" t="s">
        <v>6442</v>
      </c>
      <c r="C111" s="1008">
        <f>'表22-3'!E42</f>
        <v>0</v>
      </c>
      <c r="D111" s="1010"/>
      <c r="E111" s="978">
        <v>0.4158</v>
      </c>
      <c r="F111" s="979">
        <f t="shared" si="3"/>
        <v>0</v>
      </c>
    </row>
    <row r="112" spans="1:6">
      <c r="A112" s="984" t="s">
        <v>6443</v>
      </c>
      <c r="B112" s="1007" t="s">
        <v>6444</v>
      </c>
      <c r="C112" s="1008">
        <f>'表22-3'!E43</f>
        <v>0</v>
      </c>
      <c r="D112" s="1010"/>
      <c r="E112" s="978">
        <v>0.4647</v>
      </c>
      <c r="F112" s="979">
        <f t="shared" si="3"/>
        <v>0</v>
      </c>
    </row>
    <row r="113" spans="1:6">
      <c r="A113" s="984" t="s">
        <v>6445</v>
      </c>
      <c r="B113" s="1007" t="s">
        <v>6446</v>
      </c>
      <c r="C113" s="1008">
        <f>'表22-3'!E44</f>
        <v>0</v>
      </c>
      <c r="D113" s="1010"/>
      <c r="E113" s="978">
        <v>1.1553</v>
      </c>
      <c r="F113" s="979">
        <f t="shared" si="3"/>
        <v>0</v>
      </c>
    </row>
    <row r="114" spans="1:6">
      <c r="A114" s="984" t="s">
        <v>6447</v>
      </c>
      <c r="B114" s="1007" t="s">
        <v>6448</v>
      </c>
      <c r="C114" s="1008">
        <f>'表22-3'!E45</f>
        <v>0</v>
      </c>
      <c r="D114" s="1010"/>
      <c r="E114" s="978">
        <v>0.60589999999999999</v>
      </c>
      <c r="F114" s="979">
        <f t="shared" si="3"/>
        <v>0</v>
      </c>
    </row>
    <row r="115" spans="1:6">
      <c r="A115" s="984" t="s">
        <v>6449</v>
      </c>
      <c r="B115" s="1007" t="s">
        <v>6450</v>
      </c>
      <c r="C115" s="1008">
        <f>'表22-3'!E46</f>
        <v>0</v>
      </c>
      <c r="D115" s="1010"/>
      <c r="E115" s="978">
        <v>0.67479999999999996</v>
      </c>
      <c r="F115" s="979">
        <f t="shared" si="3"/>
        <v>0</v>
      </c>
    </row>
    <row r="116" spans="1:6">
      <c r="A116" s="980" t="s">
        <v>6451</v>
      </c>
      <c r="B116" s="1007"/>
      <c r="C116" s="1008">
        <f>C117+C125</f>
        <v>0</v>
      </c>
      <c r="D116" s="1009">
        <f>D117+D125</f>
        <v>0</v>
      </c>
      <c r="E116" s="978"/>
      <c r="F116" s="979">
        <f>F117+F125</f>
        <v>0</v>
      </c>
    </row>
    <row r="117" spans="1:6">
      <c r="A117" s="983" t="s">
        <v>6452</v>
      </c>
      <c r="B117" s="1007"/>
      <c r="C117" s="1008">
        <f>SUM(C118:C124)</f>
        <v>0</v>
      </c>
      <c r="D117" s="1009">
        <f>SUM(D118:D124)</f>
        <v>0</v>
      </c>
      <c r="E117" s="978"/>
      <c r="F117" s="979">
        <f>SUM(F118:F124)</f>
        <v>0</v>
      </c>
    </row>
    <row r="118" spans="1:6">
      <c r="A118" s="984" t="s">
        <v>6453</v>
      </c>
      <c r="B118" s="1007" t="s">
        <v>6454</v>
      </c>
      <c r="C118" s="1008">
        <f>'表23-2'!F8</f>
        <v>0</v>
      </c>
      <c r="D118" s="1011"/>
      <c r="E118" s="978">
        <v>3.0000000000000001E-3</v>
      </c>
      <c r="F118" s="979">
        <f>ROUND((C118+D118)*E118,0)</f>
        <v>0</v>
      </c>
    </row>
    <row r="119" spans="1:6">
      <c r="A119" s="984" t="s">
        <v>6455</v>
      </c>
      <c r="B119" s="1007" t="s">
        <v>6456</v>
      </c>
      <c r="C119" s="1008">
        <f>'表23-2'!F9</f>
        <v>0</v>
      </c>
      <c r="D119" s="1011"/>
      <c r="E119" s="978">
        <v>0.02</v>
      </c>
      <c r="F119" s="979">
        <f>ROUND((C119+D119)*E119,0)</f>
        <v>0</v>
      </c>
    </row>
    <row r="120" spans="1:6">
      <c r="A120" s="984" t="s">
        <v>6457</v>
      </c>
      <c r="B120" s="1007" t="s">
        <v>6458</v>
      </c>
      <c r="C120" s="1008">
        <f>'表23-2'!F10</f>
        <v>0</v>
      </c>
      <c r="D120" s="1011"/>
      <c r="E120" s="978">
        <v>0.1351</v>
      </c>
      <c r="F120" s="979">
        <f>ROUND((C120+D120)*E120,0)</f>
        <v>0</v>
      </c>
    </row>
    <row r="121" spans="1:6">
      <c r="A121" s="984" t="s">
        <v>6459</v>
      </c>
      <c r="B121" s="1007" t="s">
        <v>6460</v>
      </c>
      <c r="C121" s="1008">
        <f>'表23-2'!F11</f>
        <v>0</v>
      </c>
      <c r="D121" s="1011"/>
      <c r="E121" s="985">
        <v>7.5000000000000002E-4</v>
      </c>
      <c r="F121" s="979">
        <f>ROUND((C121+D121)*E121,0)</f>
        <v>0</v>
      </c>
    </row>
    <row r="122" spans="1:6">
      <c r="A122" s="984" t="s">
        <v>6461</v>
      </c>
      <c r="B122" s="1007" t="s">
        <v>6462</v>
      </c>
      <c r="C122" s="1008">
        <f>'表23-2'!F12</f>
        <v>0</v>
      </c>
      <c r="D122" s="1011"/>
      <c r="E122" s="985">
        <v>0</v>
      </c>
      <c r="F122" s="979">
        <f>ROUND((C122+D122)*E122,0)</f>
        <v>0</v>
      </c>
    </row>
    <row r="123" spans="1:6">
      <c r="A123" s="984" t="s">
        <v>6463</v>
      </c>
      <c r="B123" s="1007" t="s">
        <v>6464</v>
      </c>
      <c r="C123" s="1008">
        <f>'表23-2'!F13</f>
        <v>0</v>
      </c>
      <c r="D123" s="1011"/>
      <c r="E123" s="985"/>
      <c r="F123" s="979">
        <f>'表30-5-1'!E4</f>
        <v>0</v>
      </c>
    </row>
    <row r="124" spans="1:6">
      <c r="A124" s="984" t="s">
        <v>6465</v>
      </c>
      <c r="B124" s="1007" t="s">
        <v>6466</v>
      </c>
      <c r="C124" s="1008">
        <f>'表23-2'!F14</f>
        <v>0</v>
      </c>
      <c r="D124" s="1011"/>
      <c r="E124" s="985"/>
      <c r="F124" s="979">
        <f>'表30-5-1'!E62</f>
        <v>0</v>
      </c>
    </row>
    <row r="125" spans="1:6">
      <c r="A125" s="983" t="s">
        <v>6467</v>
      </c>
      <c r="B125" s="1007"/>
      <c r="C125" s="1008">
        <f>SUM(C126:C130)</f>
        <v>0</v>
      </c>
      <c r="D125" s="1009">
        <f>SUM(D126:D130)</f>
        <v>0</v>
      </c>
      <c r="E125" s="982"/>
      <c r="F125" s="979">
        <f>SUM(F126:F130)</f>
        <v>0</v>
      </c>
    </row>
    <row r="126" spans="1:6">
      <c r="A126" s="984" t="s">
        <v>6468</v>
      </c>
      <c r="B126" s="1007" t="s">
        <v>6469</v>
      </c>
      <c r="C126" s="1008">
        <f>'表23-2'!F16</f>
        <v>0</v>
      </c>
      <c r="D126" s="1011"/>
      <c r="E126" s="978">
        <v>3.0000000000000001E-3</v>
      </c>
      <c r="F126" s="979">
        <f>ROUND((C126+D126)*E126,0)</f>
        <v>0</v>
      </c>
    </row>
    <row r="127" spans="1:6">
      <c r="A127" s="984" t="s">
        <v>6470</v>
      </c>
      <c r="B127" s="1007" t="s">
        <v>6471</v>
      </c>
      <c r="C127" s="1008">
        <f>'表23-2'!F17</f>
        <v>0</v>
      </c>
      <c r="D127" s="1011"/>
      <c r="E127" s="978">
        <v>0.02</v>
      </c>
      <c r="F127" s="979">
        <f>ROUND((C127+D127)*E127,0)</f>
        <v>0</v>
      </c>
    </row>
    <row r="128" spans="1:6">
      <c r="A128" s="984" t="s">
        <v>6472</v>
      </c>
      <c r="B128" s="1007" t="s">
        <v>6473</v>
      </c>
      <c r="C128" s="1008">
        <f>'表23-2'!F18</f>
        <v>0</v>
      </c>
      <c r="D128" s="1011"/>
      <c r="E128" s="978">
        <v>0.1351</v>
      </c>
      <c r="F128" s="979">
        <f>ROUND((C128+D128)*E128,0)</f>
        <v>0</v>
      </c>
    </row>
    <row r="129" spans="1:6">
      <c r="A129" s="984" t="s">
        <v>6474</v>
      </c>
      <c r="B129" s="1007" t="s">
        <v>6475</v>
      </c>
      <c r="C129" s="1008">
        <f>'表23-2'!F19</f>
        <v>0</v>
      </c>
      <c r="D129" s="1011"/>
      <c r="E129" s="985">
        <v>7.5000000000000002E-4</v>
      </c>
      <c r="F129" s="979">
        <f>ROUND((C129+D129)*E129,0)</f>
        <v>0</v>
      </c>
    </row>
    <row r="130" spans="1:6">
      <c r="A130" s="984" t="s">
        <v>6476</v>
      </c>
      <c r="B130" s="1007" t="s">
        <v>6477</v>
      </c>
      <c r="C130" s="1008">
        <f>'表23-2'!F20</f>
        <v>0</v>
      </c>
      <c r="D130" s="1012"/>
      <c r="E130" s="985">
        <v>0</v>
      </c>
      <c r="F130" s="979">
        <f>ROUND((C130+D130)*E130,0)</f>
        <v>0</v>
      </c>
    </row>
    <row r="131" spans="1:6">
      <c r="A131" s="974" t="s">
        <v>6478</v>
      </c>
      <c r="B131" s="1007"/>
      <c r="C131" s="1008">
        <f>C132+C135</f>
        <v>0</v>
      </c>
      <c r="D131" s="1009">
        <f>D132+D135</f>
        <v>0</v>
      </c>
      <c r="E131" s="978"/>
      <c r="F131" s="979">
        <f>F132+F135</f>
        <v>0</v>
      </c>
    </row>
    <row r="132" spans="1:6">
      <c r="A132" s="980" t="s">
        <v>6479</v>
      </c>
      <c r="B132" s="1007"/>
      <c r="C132" s="1008">
        <f>SUM(C133:C134)</f>
        <v>0</v>
      </c>
      <c r="D132" s="1009">
        <f>SUM(D133:D134)</f>
        <v>0</v>
      </c>
      <c r="E132" s="982"/>
      <c r="F132" s="979">
        <f>SUM(F133:F134)</f>
        <v>0</v>
      </c>
    </row>
    <row r="133" spans="1:6">
      <c r="A133" s="983" t="s">
        <v>6480</v>
      </c>
      <c r="B133" s="1007" t="s">
        <v>6481</v>
      </c>
      <c r="C133" s="1008">
        <f>'表22-3'!H7</f>
        <v>0</v>
      </c>
      <c r="D133" s="1013"/>
      <c r="E133" s="978">
        <v>0.21840000000000001</v>
      </c>
      <c r="F133" s="979">
        <f>ROUND((C133+D133)*E133,0)</f>
        <v>0</v>
      </c>
    </row>
    <row r="134" spans="1:6">
      <c r="A134" s="983" t="s">
        <v>6482</v>
      </c>
      <c r="B134" s="1007" t="s">
        <v>6483</v>
      </c>
      <c r="C134" s="1008">
        <f>'表22-3'!H38</f>
        <v>0</v>
      </c>
      <c r="D134" s="1013"/>
      <c r="E134" s="978">
        <v>0.49819999999999998</v>
      </c>
      <c r="F134" s="979">
        <f>ROUND((C134+D134)*E134,0)</f>
        <v>0</v>
      </c>
    </row>
    <row r="135" spans="1:6">
      <c r="A135" s="980" t="s">
        <v>6484</v>
      </c>
      <c r="B135" s="1007"/>
      <c r="C135" s="1008">
        <f>SUM(C136:C137)</f>
        <v>0</v>
      </c>
      <c r="D135" s="1009">
        <f>SUM(D136:D137)</f>
        <v>0</v>
      </c>
      <c r="E135" s="982"/>
      <c r="F135" s="979">
        <f>SUM(F136:F137)</f>
        <v>0</v>
      </c>
    </row>
    <row r="136" spans="1:6">
      <c r="A136" s="983" t="s">
        <v>6485</v>
      </c>
      <c r="B136" s="1007" t="s">
        <v>6486</v>
      </c>
      <c r="C136" s="1008">
        <f>'表22-4'!H7</f>
        <v>0</v>
      </c>
      <c r="D136" s="1010"/>
      <c r="E136" s="978">
        <v>0.1351</v>
      </c>
      <c r="F136" s="979">
        <f>ROUND((C136+D136)*E136,0)</f>
        <v>0</v>
      </c>
    </row>
    <row r="137" spans="1:6">
      <c r="A137" s="983" t="s">
        <v>6487</v>
      </c>
      <c r="B137" s="1007" t="s">
        <v>6488</v>
      </c>
      <c r="C137" s="1008">
        <f>'表22-4'!H15</f>
        <v>0</v>
      </c>
      <c r="D137" s="1010"/>
      <c r="E137" s="978">
        <v>0.1351</v>
      </c>
      <c r="F137" s="979">
        <f>ROUND((C137+D137)*E137,0)</f>
        <v>0</v>
      </c>
    </row>
    <row r="138" spans="1:6" ht="14.25">
      <c r="A138" s="986" t="s">
        <v>6489</v>
      </c>
      <c r="B138" s="975"/>
      <c r="C138" s="1014">
        <f>F73</f>
        <v>0</v>
      </c>
      <c r="D138" s="1010"/>
      <c r="E138" s="978">
        <v>1</v>
      </c>
      <c r="F138" s="979">
        <f>ROUND(C138*E138,0)</f>
        <v>0</v>
      </c>
    </row>
    <row r="139" spans="1:6" ht="14.25">
      <c r="A139" s="986" t="s">
        <v>6490</v>
      </c>
      <c r="B139" s="975"/>
      <c r="C139" s="1008">
        <f>F138</f>
        <v>0</v>
      </c>
      <c r="D139" s="1010"/>
      <c r="E139" s="978">
        <f>'表30-11'!D139</f>
        <v>1</v>
      </c>
      <c r="F139" s="979">
        <f>ROUND(C139*E139,0)</f>
        <v>0</v>
      </c>
    </row>
    <row r="140" spans="1:6" ht="14.25">
      <c r="A140" s="1015" t="s">
        <v>6491</v>
      </c>
      <c r="B140" s="1016"/>
      <c r="C140" s="1017">
        <f>C73</f>
        <v>0</v>
      </c>
      <c r="D140" s="1018">
        <f>D73</f>
        <v>0</v>
      </c>
      <c r="E140" s="1019">
        <f>'表30-12'!C20</f>
        <v>0</v>
      </c>
      <c r="F140" s="1020">
        <f>ROUND((C140+D140)*E140,0)</f>
        <v>0</v>
      </c>
    </row>
    <row r="141" spans="1:6" ht="17.25" thickBot="1">
      <c r="A141" s="1021" t="s">
        <v>6492</v>
      </c>
      <c r="B141" s="1022"/>
      <c r="C141" s="1023">
        <f>C73</f>
        <v>0</v>
      </c>
      <c r="D141" s="1024">
        <f>D73</f>
        <v>0</v>
      </c>
      <c r="E141" s="1022"/>
      <c r="F141" s="1025">
        <f>F139+F140</f>
        <v>0</v>
      </c>
    </row>
    <row r="142" spans="1:6" ht="18" thickTop="1" thickBot="1">
      <c r="A142" s="1026" t="s">
        <v>6493</v>
      </c>
      <c r="B142" s="1027"/>
      <c r="C142" s="1028">
        <f>C72+C141</f>
        <v>0</v>
      </c>
      <c r="D142" s="1029">
        <f>D72+D141</f>
        <v>0</v>
      </c>
      <c r="E142" s="1030"/>
      <c r="F142" s="996">
        <f>F72+F141</f>
        <v>0</v>
      </c>
    </row>
    <row r="143" spans="1:6">
      <c r="A143" s="50" t="s">
        <v>6494</v>
      </c>
      <c r="B143" s="49"/>
    </row>
    <row r="144" spans="1:6">
      <c r="A144" s="50" t="s">
        <v>6495</v>
      </c>
    </row>
    <row r="145" spans="1:1">
      <c r="A145" s="50" t="s">
        <v>6496</v>
      </c>
    </row>
  </sheetData>
  <phoneticPr fontId="28" type="noConversion"/>
  <printOptions horizontalCentered="1"/>
  <pageMargins left="0.39370078740157483" right="0.19685039370078741" top="0.39370078740157483" bottom="0.39370078740157483" header="0" footer="0"/>
  <pageSetup paperSize="9" scale="63" fitToHeight="0" orientation="portrait" r:id="rId1"/>
  <headerFooter alignWithMargins="0">
    <oddFooter>&amp;C&amp;P/&amp;N&amp;R&amp;"Times New Roman,標準"&amp;A</oddFooter>
  </headerFooter>
  <rowBreaks count="1" manualBreakCount="1">
    <brk id="72"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election activeCell="A125" sqref="A1:XFD1048576"/>
    </sheetView>
  </sheetViews>
  <sheetFormatPr defaultColWidth="9" defaultRowHeight="16.5"/>
  <cols>
    <col min="1" max="1" width="59.25" style="49" customWidth="1"/>
    <col min="2" max="2" width="30.5" style="49" customWidth="1"/>
    <col min="3" max="4" width="9" style="49"/>
    <col min="5" max="5" width="12.375" style="49" customWidth="1"/>
    <col min="6" max="16384" width="9" style="49"/>
  </cols>
  <sheetData>
    <row r="1" spans="1:5">
      <c r="A1" s="613" t="str">
        <f>表03!A1</f>
        <v xml:space="preserve"> 保險股份有限公司    年度(月)報表</v>
      </c>
    </row>
    <row r="2" spans="1:5" ht="17.25" thickBot="1">
      <c r="A2" s="613" t="s">
        <v>1289</v>
      </c>
      <c r="E2" s="907" t="s">
        <v>251</v>
      </c>
    </row>
    <row r="3" spans="1:5">
      <c r="A3" s="925" t="s">
        <v>1115</v>
      </c>
      <c r="B3" s="926" t="s">
        <v>1116</v>
      </c>
      <c r="C3" s="927" t="s">
        <v>64</v>
      </c>
      <c r="D3" s="928" t="s">
        <v>65</v>
      </c>
      <c r="E3" s="929" t="s">
        <v>1117</v>
      </c>
    </row>
    <row r="4" spans="1:5">
      <c r="A4" s="930" t="s">
        <v>1118</v>
      </c>
      <c r="B4" s="931"/>
      <c r="C4" s="932">
        <f>C5+C32+C59</f>
        <v>0</v>
      </c>
      <c r="D4" s="933"/>
      <c r="E4" s="934">
        <f>E5+E32+E59</f>
        <v>0</v>
      </c>
    </row>
    <row r="5" spans="1:5">
      <c r="A5" s="935" t="s">
        <v>1119</v>
      </c>
      <c r="B5" s="936"/>
      <c r="C5" s="937">
        <f>C6+C19</f>
        <v>0</v>
      </c>
      <c r="D5" s="938"/>
      <c r="E5" s="939">
        <f>E6+E19</f>
        <v>0</v>
      </c>
    </row>
    <row r="6" spans="1:5">
      <c r="A6" s="940" t="s">
        <v>1120</v>
      </c>
      <c r="B6" s="936"/>
      <c r="C6" s="937">
        <f>C7+C13</f>
        <v>0</v>
      </c>
      <c r="D6" s="941"/>
      <c r="E6" s="939">
        <f>E7+E13</f>
        <v>0</v>
      </c>
    </row>
    <row r="7" spans="1:5" ht="28.5">
      <c r="A7" s="942" t="s">
        <v>1121</v>
      </c>
      <c r="B7" s="936" t="s">
        <v>1122</v>
      </c>
      <c r="C7" s="943">
        <f>'表30-5-2'!I8</f>
        <v>0</v>
      </c>
      <c r="D7" s="944"/>
      <c r="E7" s="945">
        <f>SUM(E8:E12)</f>
        <v>0</v>
      </c>
    </row>
    <row r="8" spans="1:5">
      <c r="A8" s="946" t="s">
        <v>1123</v>
      </c>
      <c r="B8" s="936"/>
      <c r="C8" s="937">
        <f>IF(C7&lt;60000000000,C7,0)</f>
        <v>0</v>
      </c>
      <c r="D8" s="941">
        <v>1.5E-3</v>
      </c>
      <c r="E8" s="939">
        <f>ROUND(C8*D8,0)</f>
        <v>0</v>
      </c>
    </row>
    <row r="9" spans="1:5">
      <c r="A9" s="946" t="s">
        <v>1124</v>
      </c>
      <c r="B9" s="936"/>
      <c r="C9" s="937">
        <f>IF(AND(60000000000&lt;=C7,C7&lt;100000000000),C7,0)</f>
        <v>0</v>
      </c>
      <c r="D9" s="941">
        <v>1.3699999999999999E-3</v>
      </c>
      <c r="E9" s="939">
        <f>ROUND(C9*D9,0)</f>
        <v>0</v>
      </c>
    </row>
    <row r="10" spans="1:5">
      <c r="A10" s="946" t="s">
        <v>1125</v>
      </c>
      <c r="B10" s="936"/>
      <c r="C10" s="937">
        <f>IF(AND(100000000000&lt;=C7,C7&lt;200000000000),C7,0)</f>
        <v>0</v>
      </c>
      <c r="D10" s="941">
        <v>1.06E-3</v>
      </c>
      <c r="E10" s="939">
        <f>ROUND(C10*D10,0)</f>
        <v>0</v>
      </c>
    </row>
    <row r="11" spans="1:5">
      <c r="A11" s="946" t="s">
        <v>1126</v>
      </c>
      <c r="B11" s="936"/>
      <c r="C11" s="937">
        <f>IF(AND(200000000000&lt;=C7,C7&lt;1000000000000),C7,0)</f>
        <v>0</v>
      </c>
      <c r="D11" s="941">
        <v>7.5000000000000002E-4</v>
      </c>
      <c r="E11" s="939">
        <f>ROUND(C11*D11,0)</f>
        <v>0</v>
      </c>
    </row>
    <row r="12" spans="1:5">
      <c r="A12" s="946" t="s">
        <v>1127</v>
      </c>
      <c r="B12" s="936"/>
      <c r="C12" s="937">
        <f>IF(C7&gt;=1000000000000,C7,0)</f>
        <v>0</v>
      </c>
      <c r="D12" s="941">
        <v>3.4000000000000002E-4</v>
      </c>
      <c r="E12" s="939">
        <f>ROUND(C12*D12,0)</f>
        <v>0</v>
      </c>
    </row>
    <row r="13" spans="1:5" ht="28.5">
      <c r="A13" s="942" t="s">
        <v>1128</v>
      </c>
      <c r="B13" s="936" t="s">
        <v>1129</v>
      </c>
      <c r="C13" s="943">
        <f>'表30-5-2'!I9</f>
        <v>0</v>
      </c>
      <c r="D13" s="944"/>
      <c r="E13" s="945">
        <f>SUM(E14:E18)</f>
        <v>0</v>
      </c>
    </row>
    <row r="14" spans="1:5">
      <c r="A14" s="946" t="s">
        <v>1130</v>
      </c>
      <c r="B14" s="936"/>
      <c r="C14" s="937">
        <f>IF(C13&lt;60000000000,C13,0)</f>
        <v>0</v>
      </c>
      <c r="D14" s="941">
        <f>D8</f>
        <v>1.5E-3</v>
      </c>
      <c r="E14" s="939">
        <f>ROUND(C14*D14,0)</f>
        <v>0</v>
      </c>
    </row>
    <row r="15" spans="1:5">
      <c r="A15" s="946" t="s">
        <v>1124</v>
      </c>
      <c r="B15" s="936"/>
      <c r="C15" s="937">
        <f>IF(AND(60000000000&lt;=C13,C13&lt;100000000000),C13,0)</f>
        <v>0</v>
      </c>
      <c r="D15" s="941">
        <f>D9</f>
        <v>1.3699999999999999E-3</v>
      </c>
      <c r="E15" s="939">
        <f>ROUND(C15*D15,0)</f>
        <v>0</v>
      </c>
    </row>
    <row r="16" spans="1:5">
      <c r="A16" s="946" t="s">
        <v>1125</v>
      </c>
      <c r="B16" s="936"/>
      <c r="C16" s="937">
        <f>IF(AND(100000000000&lt;=C13,C13&lt;200000000000),C13,0)</f>
        <v>0</v>
      </c>
      <c r="D16" s="941">
        <f>D10</f>
        <v>1.06E-3</v>
      </c>
      <c r="E16" s="939">
        <f>ROUND(C16*D16,0)</f>
        <v>0</v>
      </c>
    </row>
    <row r="17" spans="1:5">
      <c r="A17" s="946" t="s">
        <v>1126</v>
      </c>
      <c r="B17" s="936"/>
      <c r="C17" s="937">
        <f>IF(AND(200000000000&lt;=C13,C13&lt;1000000000000),C13,0)</f>
        <v>0</v>
      </c>
      <c r="D17" s="941">
        <f>D11</f>
        <v>7.5000000000000002E-4</v>
      </c>
      <c r="E17" s="939">
        <f>ROUND(C17*D17,0)</f>
        <v>0</v>
      </c>
    </row>
    <row r="18" spans="1:5">
      <c r="A18" s="946" t="s">
        <v>1127</v>
      </c>
      <c r="B18" s="936"/>
      <c r="C18" s="937">
        <f>IF(C13&gt;=1000000000000,C13,0)</f>
        <v>0</v>
      </c>
      <c r="D18" s="941">
        <f>D12</f>
        <v>3.4000000000000002E-4</v>
      </c>
      <c r="E18" s="939">
        <f>ROUND(C18*D18,0)</f>
        <v>0</v>
      </c>
    </row>
    <row r="19" spans="1:5">
      <c r="A19" s="940" t="s">
        <v>1131</v>
      </c>
      <c r="B19" s="936"/>
      <c r="C19" s="937">
        <f>C20+C26</f>
        <v>0</v>
      </c>
      <c r="D19" s="941"/>
      <c r="E19" s="939">
        <f>E20+E26</f>
        <v>0</v>
      </c>
    </row>
    <row r="20" spans="1:5" ht="28.5">
      <c r="A20" s="942" t="s">
        <v>1132</v>
      </c>
      <c r="B20" s="936" t="s">
        <v>1133</v>
      </c>
      <c r="C20" s="943">
        <f>'表30-5-2'!I11</f>
        <v>0</v>
      </c>
      <c r="D20" s="944"/>
      <c r="E20" s="945">
        <f>SUM(E21:E25)</f>
        <v>0</v>
      </c>
    </row>
    <row r="21" spans="1:5">
      <c r="A21" s="946" t="s">
        <v>1134</v>
      </c>
      <c r="B21" s="936"/>
      <c r="C21" s="937">
        <f>IF(C20&lt;20000000000,C20,0)</f>
        <v>0</v>
      </c>
      <c r="D21" s="941">
        <v>1E-3</v>
      </c>
      <c r="E21" s="939">
        <f>ROUND(C21*D21,0)</f>
        <v>0</v>
      </c>
    </row>
    <row r="22" spans="1:5">
      <c r="A22" s="946" t="s">
        <v>1135</v>
      </c>
      <c r="B22" s="936"/>
      <c r="C22" s="937">
        <f>IF(AND(20000000000&lt;=C20,C20&lt;50000000000),C19,0)</f>
        <v>0</v>
      </c>
      <c r="D22" s="941">
        <v>8.7000000000000001E-4</v>
      </c>
      <c r="E22" s="939">
        <f>ROUND(C22*D22,0)</f>
        <v>0</v>
      </c>
    </row>
    <row r="23" spans="1:5">
      <c r="A23" s="946" t="s">
        <v>1136</v>
      </c>
      <c r="B23" s="936"/>
      <c r="C23" s="937">
        <f>IF(AND(50000000000&lt;=C20,C20&lt;100000000000),C20,0)</f>
        <v>0</v>
      </c>
      <c r="D23" s="941">
        <v>5.5000000000000003E-4</v>
      </c>
      <c r="E23" s="939">
        <f>ROUND(C23*D23,0)</f>
        <v>0</v>
      </c>
    </row>
    <row r="24" spans="1:5">
      <c r="A24" s="946" t="s">
        <v>1137</v>
      </c>
      <c r="B24" s="936"/>
      <c r="C24" s="937">
        <f>IF(AND(100000000000&lt;=C20,C20&lt;500000000000),C20,0)</f>
        <v>0</v>
      </c>
      <c r="D24" s="941">
        <v>3.8999999999999999E-4</v>
      </c>
      <c r="E24" s="939">
        <f>ROUND(C24*D24,0)</f>
        <v>0</v>
      </c>
    </row>
    <row r="25" spans="1:5">
      <c r="A25" s="946" t="s">
        <v>1138</v>
      </c>
      <c r="B25" s="936"/>
      <c r="C25" s="937">
        <f>IF(C20&gt;=500000000000,C20,0)</f>
        <v>0</v>
      </c>
      <c r="D25" s="941">
        <v>1.7000000000000001E-4</v>
      </c>
      <c r="E25" s="939">
        <f>ROUND(C25*D25,0)</f>
        <v>0</v>
      </c>
    </row>
    <row r="26" spans="1:5" ht="28.5">
      <c r="A26" s="942" t="s">
        <v>1139</v>
      </c>
      <c r="B26" s="936" t="s">
        <v>1140</v>
      </c>
      <c r="C26" s="943">
        <f>'表30-5-2'!I12</f>
        <v>0</v>
      </c>
      <c r="D26" s="944"/>
      <c r="E26" s="945">
        <f>SUM(E27:E31)</f>
        <v>0</v>
      </c>
    </row>
    <row r="27" spans="1:5">
      <c r="A27" s="946" t="s">
        <v>1134</v>
      </c>
      <c r="B27" s="936"/>
      <c r="C27" s="937">
        <f>IF(C26&lt;20000000000,C26,0)</f>
        <v>0</v>
      </c>
      <c r="D27" s="941">
        <f>D21</f>
        <v>1E-3</v>
      </c>
      <c r="E27" s="939">
        <f>ROUND(C27*D27,0)</f>
        <v>0</v>
      </c>
    </row>
    <row r="28" spans="1:5">
      <c r="A28" s="946" t="s">
        <v>1135</v>
      </c>
      <c r="B28" s="936"/>
      <c r="C28" s="937">
        <f>IF(AND(20000000000&lt;=C26,C26&lt;50000000000),C26,0)</f>
        <v>0</v>
      </c>
      <c r="D28" s="941">
        <f>D22</f>
        <v>8.7000000000000001E-4</v>
      </c>
      <c r="E28" s="939">
        <f>ROUND(C28*D28,0)</f>
        <v>0</v>
      </c>
    </row>
    <row r="29" spans="1:5">
      <c r="A29" s="946" t="s">
        <v>1136</v>
      </c>
      <c r="B29" s="936"/>
      <c r="C29" s="937">
        <f>IF(AND(50000000000&lt;=C26,C26&lt;100000000000),C26,0)</f>
        <v>0</v>
      </c>
      <c r="D29" s="941">
        <f>D23</f>
        <v>5.5000000000000003E-4</v>
      </c>
      <c r="E29" s="939">
        <f>ROUND(C29*D29,0)</f>
        <v>0</v>
      </c>
    </row>
    <row r="30" spans="1:5">
      <c r="A30" s="946" t="s">
        <v>1141</v>
      </c>
      <c r="B30" s="936"/>
      <c r="C30" s="937">
        <f>IF(AND(100000000000&lt;=C26,C26&lt;500000000000),C26,0)</f>
        <v>0</v>
      </c>
      <c r="D30" s="941">
        <f>D24</f>
        <v>3.8999999999999999E-4</v>
      </c>
      <c r="E30" s="939">
        <f>ROUND(C30*D30,0)</f>
        <v>0</v>
      </c>
    </row>
    <row r="31" spans="1:5">
      <c r="A31" s="946" t="s">
        <v>1142</v>
      </c>
      <c r="B31" s="936"/>
      <c r="C31" s="937">
        <f>IF(C26&gt;=500000000000,C26,0)</f>
        <v>0</v>
      </c>
      <c r="D31" s="941">
        <f>D25</f>
        <v>1.7000000000000001E-4</v>
      </c>
      <c r="E31" s="939">
        <f>ROUND(C31*D31,0)</f>
        <v>0</v>
      </c>
    </row>
    <row r="32" spans="1:5">
      <c r="A32" s="935" t="s">
        <v>1143</v>
      </c>
      <c r="B32" s="936"/>
      <c r="C32" s="937">
        <f>C33+C46</f>
        <v>0</v>
      </c>
      <c r="D32" s="941"/>
      <c r="E32" s="939">
        <f>E33+E46</f>
        <v>0</v>
      </c>
    </row>
    <row r="33" spans="1:5">
      <c r="A33" s="940" t="s">
        <v>1144</v>
      </c>
      <c r="B33" s="936"/>
      <c r="C33" s="937">
        <f>C34+C40</f>
        <v>0</v>
      </c>
      <c r="D33" s="941"/>
      <c r="E33" s="939">
        <f>E34+E40</f>
        <v>0</v>
      </c>
    </row>
    <row r="34" spans="1:5" ht="28.5">
      <c r="A34" s="942" t="s">
        <v>1145</v>
      </c>
      <c r="B34" s="936" t="s">
        <v>1146</v>
      </c>
      <c r="C34" s="943">
        <f>'表30-5-2'!I15</f>
        <v>0</v>
      </c>
      <c r="D34" s="944"/>
      <c r="E34" s="945">
        <f>SUM(E35:E39)</f>
        <v>0</v>
      </c>
    </row>
    <row r="35" spans="1:5">
      <c r="A35" s="946" t="s">
        <v>1134</v>
      </c>
      <c r="B35" s="936"/>
      <c r="C35" s="937">
        <f>IF(C34&lt;20000000000,C34,0)</f>
        <v>0</v>
      </c>
      <c r="D35" s="941">
        <v>2E-3</v>
      </c>
      <c r="E35" s="939">
        <f>ROUND(C35*D35,0)</f>
        <v>0</v>
      </c>
    </row>
    <row r="36" spans="1:5">
      <c r="A36" s="946" t="s">
        <v>1135</v>
      </c>
      <c r="B36" s="936"/>
      <c r="C36" s="937">
        <f>IF(AND(20000000000&lt;=C34,C34&lt;50000000000),C34,0)</f>
        <v>0</v>
      </c>
      <c r="D36" s="941">
        <v>1.73E-3</v>
      </c>
      <c r="E36" s="939">
        <f>ROUND(C36*D36,0)</f>
        <v>0</v>
      </c>
    </row>
    <row r="37" spans="1:5">
      <c r="A37" s="946" t="s">
        <v>1136</v>
      </c>
      <c r="B37" s="936"/>
      <c r="C37" s="937">
        <f>IF(AND(50000000000&lt;=C34,C34&lt;100000000000),C34,0)</f>
        <v>0</v>
      </c>
      <c r="D37" s="941">
        <v>1.1000000000000001E-3</v>
      </c>
      <c r="E37" s="939">
        <f>ROUND(C37*D37,0)</f>
        <v>0</v>
      </c>
    </row>
    <row r="38" spans="1:5">
      <c r="A38" s="946" t="s">
        <v>1137</v>
      </c>
      <c r="B38" s="936"/>
      <c r="C38" s="937">
        <f>IF(AND(100000000000&lt;=C34,C33&lt;500000000000),C34,0)</f>
        <v>0</v>
      </c>
      <c r="D38" s="941">
        <v>7.6999999999999996E-4</v>
      </c>
      <c r="E38" s="939">
        <f>ROUND(C38*D38,0)</f>
        <v>0</v>
      </c>
    </row>
    <row r="39" spans="1:5">
      <c r="A39" s="946" t="s">
        <v>1138</v>
      </c>
      <c r="B39" s="936"/>
      <c r="C39" s="937">
        <f>IF(C34&gt;=500000000000,C34,0)</f>
        <v>0</v>
      </c>
      <c r="D39" s="941">
        <v>3.5E-4</v>
      </c>
      <c r="E39" s="939">
        <f>ROUND(C39*D39,0)</f>
        <v>0</v>
      </c>
    </row>
    <row r="40" spans="1:5" ht="28.5">
      <c r="A40" s="942" t="s">
        <v>1147</v>
      </c>
      <c r="B40" s="936" t="s">
        <v>1148</v>
      </c>
      <c r="C40" s="943">
        <f>'表30-5-2'!I16</f>
        <v>0</v>
      </c>
      <c r="D40" s="944"/>
      <c r="E40" s="945">
        <f>SUM(E41:E45)</f>
        <v>0</v>
      </c>
    </row>
    <row r="41" spans="1:5">
      <c r="A41" s="946" t="s">
        <v>1149</v>
      </c>
      <c r="B41" s="936"/>
      <c r="C41" s="937">
        <f>IF(C40&lt;20000000000,C40,0)</f>
        <v>0</v>
      </c>
      <c r="D41" s="941">
        <f>D35</f>
        <v>2E-3</v>
      </c>
      <c r="E41" s="939">
        <f>ROUND(C41*D41,0)</f>
        <v>0</v>
      </c>
    </row>
    <row r="42" spans="1:5">
      <c r="A42" s="946" t="s">
        <v>1135</v>
      </c>
      <c r="B42" s="936"/>
      <c r="C42" s="937">
        <f>IF(AND(20000000000&lt;=C40,C40&lt;50000000000),C40,0)</f>
        <v>0</v>
      </c>
      <c r="D42" s="941">
        <f>D36</f>
        <v>1.73E-3</v>
      </c>
      <c r="E42" s="939">
        <f>ROUND(C42*D42,0)</f>
        <v>0</v>
      </c>
    </row>
    <row r="43" spans="1:5">
      <c r="A43" s="946" t="s">
        <v>1136</v>
      </c>
      <c r="B43" s="936"/>
      <c r="C43" s="937">
        <f>IF(AND(50000000000&lt;=C40,C40&lt;100000000000),C40,0)</f>
        <v>0</v>
      </c>
      <c r="D43" s="941">
        <f>D37</f>
        <v>1.1000000000000001E-3</v>
      </c>
      <c r="E43" s="939">
        <f>ROUND(C43*D43,0)</f>
        <v>0</v>
      </c>
    </row>
    <row r="44" spans="1:5">
      <c r="A44" s="946" t="s">
        <v>1137</v>
      </c>
      <c r="B44" s="936"/>
      <c r="C44" s="937">
        <f>IF(AND(100000000000&lt;=C40,C40&lt;500000000000),C40,0)</f>
        <v>0</v>
      </c>
      <c r="D44" s="941">
        <f>D38</f>
        <v>7.6999999999999996E-4</v>
      </c>
      <c r="E44" s="939">
        <f>ROUND(C44*D44,0)</f>
        <v>0</v>
      </c>
    </row>
    <row r="45" spans="1:5">
      <c r="A45" s="946" t="s">
        <v>1138</v>
      </c>
      <c r="B45" s="936"/>
      <c r="C45" s="937">
        <f>IF(C40&gt;=500000000000,C40,0)</f>
        <v>0</v>
      </c>
      <c r="D45" s="941">
        <f>D39</f>
        <v>3.5E-4</v>
      </c>
      <c r="E45" s="939">
        <f>ROUND(C45*D45,0)</f>
        <v>0</v>
      </c>
    </row>
    <row r="46" spans="1:5">
      <c r="A46" s="940" t="s">
        <v>1150</v>
      </c>
      <c r="B46" s="936"/>
      <c r="C46" s="937">
        <f>C47+C53</f>
        <v>0</v>
      </c>
      <c r="D46" s="941"/>
      <c r="E46" s="939">
        <f>E47+E53</f>
        <v>0</v>
      </c>
    </row>
    <row r="47" spans="1:5" ht="28.5">
      <c r="A47" s="942" t="s">
        <v>1151</v>
      </c>
      <c r="B47" s="936" t="s">
        <v>1152</v>
      </c>
      <c r="C47" s="943">
        <f>'表30-5-2'!I18</f>
        <v>0</v>
      </c>
      <c r="D47" s="947"/>
      <c r="E47" s="945">
        <f>SUM(E48:E52)</f>
        <v>0</v>
      </c>
    </row>
    <row r="48" spans="1:5">
      <c r="A48" s="946" t="s">
        <v>1134</v>
      </c>
      <c r="B48" s="936"/>
      <c r="C48" s="937">
        <f>IF(C47&lt;20000000000,C47,0)</f>
        <v>0</v>
      </c>
      <c r="D48" s="941">
        <v>3.0000000000000001E-3</v>
      </c>
      <c r="E48" s="939">
        <f>ROUND(C48*D48,0)</f>
        <v>0</v>
      </c>
    </row>
    <row r="49" spans="1:5">
      <c r="A49" s="946" t="s">
        <v>1135</v>
      </c>
      <c r="B49" s="936"/>
      <c r="C49" s="937">
        <f>IF(AND(20000000000&lt;=C47,C47&lt;50000000000),C47,0)</f>
        <v>0</v>
      </c>
      <c r="D49" s="941">
        <v>2.5999999999999999E-3</v>
      </c>
      <c r="E49" s="939">
        <f>ROUND(C49*D49,0)</f>
        <v>0</v>
      </c>
    </row>
    <row r="50" spans="1:5">
      <c r="A50" s="946" t="s">
        <v>1136</v>
      </c>
      <c r="B50" s="936"/>
      <c r="C50" s="937">
        <f>IF(AND(50000000000&lt;=C47,C47&lt;100000000000),C47,0)</f>
        <v>0</v>
      </c>
      <c r="D50" s="941">
        <v>1.16E-3</v>
      </c>
      <c r="E50" s="939">
        <f>ROUND(C50*D50,0)</f>
        <v>0</v>
      </c>
    </row>
    <row r="51" spans="1:5">
      <c r="A51" s="946" t="s">
        <v>1137</v>
      </c>
      <c r="B51" s="936"/>
      <c r="C51" s="937">
        <f>IF(AND(100000000000&lt;=C47,C47&lt;500000000000),C47,0)</f>
        <v>0</v>
      </c>
      <c r="D51" s="941">
        <v>5.1999999999999995E-4</v>
      </c>
      <c r="E51" s="939">
        <f>ROUND(C51*D51,0)</f>
        <v>0</v>
      </c>
    </row>
    <row r="52" spans="1:5">
      <c r="A52" s="946" t="s">
        <v>1138</v>
      </c>
      <c r="B52" s="936"/>
      <c r="C52" s="937">
        <f>IF(C47&gt;=500000000000,C47,0)</f>
        <v>0</v>
      </c>
      <c r="D52" s="941">
        <v>3.6999999999999999E-4</v>
      </c>
      <c r="E52" s="939">
        <f>ROUND(C52*D52,0)</f>
        <v>0</v>
      </c>
    </row>
    <row r="53" spans="1:5" ht="28.5">
      <c r="A53" s="942" t="s">
        <v>1153</v>
      </c>
      <c r="B53" s="936" t="s">
        <v>1154</v>
      </c>
      <c r="C53" s="943">
        <f>'表30-5-2'!I19</f>
        <v>0</v>
      </c>
      <c r="D53" s="944"/>
      <c r="E53" s="945">
        <f>SUM(E54:E58)</f>
        <v>0</v>
      </c>
    </row>
    <row r="54" spans="1:5">
      <c r="A54" s="946" t="s">
        <v>1134</v>
      </c>
      <c r="B54" s="936"/>
      <c r="C54" s="937">
        <f>IF(C53&lt;20000000000,C53,0)</f>
        <v>0</v>
      </c>
      <c r="D54" s="941">
        <f>D48</f>
        <v>3.0000000000000001E-3</v>
      </c>
      <c r="E54" s="939">
        <f>ROUND(C54*D54,0)</f>
        <v>0</v>
      </c>
    </row>
    <row r="55" spans="1:5">
      <c r="A55" s="946" t="s">
        <v>1155</v>
      </c>
      <c r="B55" s="936"/>
      <c r="C55" s="937">
        <f>IF(AND(20000000000&lt;=C53,C53&lt;50000000000),C53,0)</f>
        <v>0</v>
      </c>
      <c r="D55" s="941">
        <f>D49</f>
        <v>2.5999999999999999E-3</v>
      </c>
      <c r="E55" s="939">
        <f>ROUND(C55*D55,0)</f>
        <v>0</v>
      </c>
    </row>
    <row r="56" spans="1:5">
      <c r="A56" s="946" t="s">
        <v>1156</v>
      </c>
      <c r="B56" s="936"/>
      <c r="C56" s="937">
        <f>IF(AND(50000000000&lt;=C53,C53&lt;100000000000),C53,0)</f>
        <v>0</v>
      </c>
      <c r="D56" s="941">
        <f>D50</f>
        <v>1.16E-3</v>
      </c>
      <c r="E56" s="939">
        <f>ROUND(C56*D56,0)</f>
        <v>0</v>
      </c>
    </row>
    <row r="57" spans="1:5">
      <c r="A57" s="946" t="s">
        <v>1157</v>
      </c>
      <c r="B57" s="936"/>
      <c r="C57" s="937">
        <f>IF(AND(100000000000&lt;=C53,C53&lt;500000000000),C53,0)</f>
        <v>0</v>
      </c>
      <c r="D57" s="941">
        <f>D51</f>
        <v>5.1999999999999995E-4</v>
      </c>
      <c r="E57" s="939">
        <f>ROUND(C57*D57,0)</f>
        <v>0</v>
      </c>
    </row>
    <row r="58" spans="1:5">
      <c r="A58" s="946" t="s">
        <v>1158</v>
      </c>
      <c r="B58" s="936"/>
      <c r="C58" s="937">
        <f>IF(C53&gt;=500000000000,C53,0)</f>
        <v>0</v>
      </c>
      <c r="D58" s="941">
        <f>D52</f>
        <v>3.6999999999999999E-4</v>
      </c>
      <c r="E58" s="939">
        <f>ROUND(C58*D58,0)</f>
        <v>0</v>
      </c>
    </row>
    <row r="59" spans="1:5">
      <c r="A59" s="935" t="s">
        <v>1159</v>
      </c>
      <c r="B59" s="936"/>
      <c r="C59" s="937">
        <f>SUM(C60:C61)</f>
        <v>0</v>
      </c>
      <c r="D59" s="941"/>
      <c r="E59" s="939">
        <f>SUM(E60:E61)</f>
        <v>0</v>
      </c>
    </row>
    <row r="60" spans="1:5" ht="28.5">
      <c r="A60" s="940" t="s">
        <v>1160</v>
      </c>
      <c r="B60" s="936" t="s">
        <v>1161</v>
      </c>
      <c r="C60" s="943">
        <f>'表30-5-2'!H21</f>
        <v>0</v>
      </c>
      <c r="D60" s="944">
        <v>3.8000000000000002E-4</v>
      </c>
      <c r="E60" s="945">
        <f>ROUND(C60*D60,0)</f>
        <v>0</v>
      </c>
    </row>
    <row r="61" spans="1:5" ht="28.5">
      <c r="A61" s="940" t="s">
        <v>1162</v>
      </c>
      <c r="B61" s="936" t="s">
        <v>1163</v>
      </c>
      <c r="C61" s="943">
        <f>'表30-5-2'!H22</f>
        <v>0</v>
      </c>
      <c r="D61" s="944">
        <f>D60</f>
        <v>3.8000000000000002E-4</v>
      </c>
      <c r="E61" s="945">
        <f>ROUND(C61*D61,0)</f>
        <v>0</v>
      </c>
    </row>
    <row r="62" spans="1:5" ht="29.25" thickBot="1">
      <c r="A62" s="948" t="s">
        <v>1164</v>
      </c>
      <c r="B62" s="949" t="s">
        <v>1165</v>
      </c>
      <c r="C62" s="943">
        <f>'表30-5-2'!H23</f>
        <v>0</v>
      </c>
      <c r="D62" s="950">
        <v>7.5000000000000002E-4</v>
      </c>
      <c r="E62" s="945">
        <f>ROUND(C62*D62,0)</f>
        <v>0</v>
      </c>
    </row>
    <row r="63" spans="1:5" ht="18" thickTop="1" thickBot="1">
      <c r="A63" s="951" t="s">
        <v>1166</v>
      </c>
      <c r="B63" s="952"/>
      <c r="C63" s="953">
        <f>C4+C62</f>
        <v>0</v>
      </c>
      <c r="D63" s="954"/>
      <c r="E63" s="955">
        <f>E4+E62</f>
        <v>0</v>
      </c>
    </row>
    <row r="64" spans="1:5">
      <c r="A64" s="3085" t="s">
        <v>1167</v>
      </c>
      <c r="B64" s="3085"/>
    </row>
  </sheetData>
  <mergeCells count="1">
    <mergeCell ref="A64:B64"/>
  </mergeCells>
  <phoneticPr fontId="28" type="noConversion"/>
  <pageMargins left="0.7" right="0.7" top="0.75" bottom="0.75" header="0.3" footer="0.3"/>
  <pageSetup paperSize="9" scale="6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election activeCell="A125" sqref="A1:XFD1048576"/>
    </sheetView>
  </sheetViews>
  <sheetFormatPr defaultColWidth="9" defaultRowHeight="16.5"/>
  <cols>
    <col min="1" max="1" width="9" style="48"/>
    <col min="2" max="2" width="34.875" style="48" customWidth="1"/>
    <col min="3" max="3" width="11.875" style="48" customWidth="1"/>
    <col min="4" max="4" width="11.625" style="48" customWidth="1"/>
    <col min="5" max="5" width="11.875" style="48" customWidth="1"/>
    <col min="6" max="6" width="11.375" style="48" customWidth="1"/>
    <col min="7" max="7" width="11.125" style="48" customWidth="1"/>
    <col min="8" max="8" width="11.25" style="48" customWidth="1"/>
    <col min="9" max="9" width="13.5" style="48" customWidth="1"/>
    <col min="10" max="16384" width="9" style="48"/>
  </cols>
  <sheetData>
    <row r="1" spans="1:9">
      <c r="A1" s="613" t="str">
        <f>表03!A1</f>
        <v xml:space="preserve"> 保險股份有限公司    年度(月)報表</v>
      </c>
    </row>
    <row r="2" spans="1:9">
      <c r="A2" s="906" t="s">
        <v>1168</v>
      </c>
      <c r="I2" s="907" t="s">
        <v>251</v>
      </c>
    </row>
    <row r="3" spans="1:9" ht="28.5">
      <c r="A3" s="3086" t="s">
        <v>236</v>
      </c>
      <c r="B3" s="908" t="s">
        <v>1169</v>
      </c>
      <c r="C3" s="909" t="s">
        <v>1170</v>
      </c>
      <c r="D3" s="909" t="s">
        <v>1171</v>
      </c>
      <c r="E3" s="909" t="s">
        <v>1172</v>
      </c>
      <c r="F3" s="910" t="s">
        <v>1173</v>
      </c>
      <c r="G3" s="910" t="s">
        <v>1174</v>
      </c>
      <c r="H3" s="910" t="s">
        <v>1175</v>
      </c>
      <c r="I3" s="910" t="s">
        <v>1176</v>
      </c>
    </row>
    <row r="4" spans="1:9">
      <c r="A4" s="3087"/>
      <c r="B4" s="911" t="s">
        <v>1177</v>
      </c>
      <c r="C4" s="911" t="s">
        <v>187</v>
      </c>
      <c r="D4" s="911" t="s">
        <v>307</v>
      </c>
      <c r="E4" s="911" t="s">
        <v>1178</v>
      </c>
      <c r="F4" s="911" t="s">
        <v>70</v>
      </c>
      <c r="G4" s="911" t="s">
        <v>71</v>
      </c>
      <c r="H4" s="911" t="s">
        <v>1179</v>
      </c>
      <c r="I4" s="911" t="s">
        <v>1180</v>
      </c>
    </row>
    <row r="5" spans="1:9">
      <c r="A5" s="912">
        <v>1</v>
      </c>
      <c r="B5" s="913" t="s">
        <v>1181</v>
      </c>
      <c r="C5" s="914">
        <f>C6+C13</f>
        <v>0</v>
      </c>
      <c r="D5" s="914">
        <f t="shared" ref="D5:I5" si="0">D6+D13</f>
        <v>0</v>
      </c>
      <c r="E5" s="914">
        <f t="shared" si="0"/>
        <v>0</v>
      </c>
      <c r="F5" s="914">
        <f>F6+F13+F20</f>
        <v>0</v>
      </c>
      <c r="G5" s="914">
        <f>G6+G13+G20</f>
        <v>0</v>
      </c>
      <c r="H5" s="914">
        <f>H6+H13+H20</f>
        <v>0</v>
      </c>
      <c r="I5" s="914">
        <f t="shared" si="0"/>
        <v>0</v>
      </c>
    </row>
    <row r="6" spans="1:9">
      <c r="A6" s="912">
        <v>2</v>
      </c>
      <c r="B6" s="915" t="s">
        <v>1182</v>
      </c>
      <c r="C6" s="914">
        <f>C7+C10</f>
        <v>0</v>
      </c>
      <c r="D6" s="914">
        <f t="shared" ref="D6:I6" si="1">D7+D10</f>
        <v>0</v>
      </c>
      <c r="E6" s="914">
        <f t="shared" si="1"/>
        <v>0</v>
      </c>
      <c r="F6" s="914">
        <f t="shared" si="1"/>
        <v>0</v>
      </c>
      <c r="G6" s="914">
        <f t="shared" si="1"/>
        <v>0</v>
      </c>
      <c r="H6" s="914">
        <f t="shared" si="1"/>
        <v>0</v>
      </c>
      <c r="I6" s="914">
        <f t="shared" si="1"/>
        <v>0</v>
      </c>
    </row>
    <row r="7" spans="1:9">
      <c r="A7" s="912">
        <v>3</v>
      </c>
      <c r="B7" s="916" t="s">
        <v>1183</v>
      </c>
      <c r="C7" s="914">
        <f>C8+C9</f>
        <v>0</v>
      </c>
      <c r="D7" s="914">
        <f t="shared" ref="D7:I7" si="2">D8+D9</f>
        <v>0</v>
      </c>
      <c r="E7" s="914">
        <f t="shared" si="2"/>
        <v>0</v>
      </c>
      <c r="F7" s="914">
        <f t="shared" si="2"/>
        <v>0</v>
      </c>
      <c r="G7" s="914">
        <f t="shared" si="2"/>
        <v>0</v>
      </c>
      <c r="H7" s="914">
        <f t="shared" si="2"/>
        <v>0</v>
      </c>
      <c r="I7" s="914">
        <f t="shared" si="2"/>
        <v>0</v>
      </c>
    </row>
    <row r="8" spans="1:9">
      <c r="A8" s="912">
        <v>4</v>
      </c>
      <c r="B8" s="917" t="s">
        <v>1184</v>
      </c>
      <c r="C8" s="918"/>
      <c r="D8" s="918"/>
      <c r="E8" s="919">
        <f>C8-D8</f>
        <v>0</v>
      </c>
      <c r="F8" s="920"/>
      <c r="G8" s="920"/>
      <c r="H8" s="919">
        <f>F8-G8</f>
        <v>0</v>
      </c>
      <c r="I8" s="914">
        <f>E8-H8</f>
        <v>0</v>
      </c>
    </row>
    <row r="9" spans="1:9">
      <c r="A9" s="912">
        <v>5</v>
      </c>
      <c r="B9" s="917" t="s">
        <v>1185</v>
      </c>
      <c r="C9" s="918"/>
      <c r="D9" s="918"/>
      <c r="E9" s="919">
        <f>C9-D9</f>
        <v>0</v>
      </c>
      <c r="F9" s="920"/>
      <c r="G9" s="920"/>
      <c r="H9" s="919">
        <f>F9-G9</f>
        <v>0</v>
      </c>
      <c r="I9" s="914">
        <f>E9-H9</f>
        <v>0</v>
      </c>
    </row>
    <row r="10" spans="1:9">
      <c r="A10" s="912">
        <v>6</v>
      </c>
      <c r="B10" s="916" t="s">
        <v>1186</v>
      </c>
      <c r="C10" s="914">
        <f t="shared" ref="C10:I10" si="3">C11+C12</f>
        <v>0</v>
      </c>
      <c r="D10" s="914">
        <f t="shared" si="3"/>
        <v>0</v>
      </c>
      <c r="E10" s="914">
        <f t="shared" si="3"/>
        <v>0</v>
      </c>
      <c r="F10" s="914">
        <f t="shared" si="3"/>
        <v>0</v>
      </c>
      <c r="G10" s="914">
        <f t="shared" si="3"/>
        <v>0</v>
      </c>
      <c r="H10" s="914">
        <f t="shared" si="3"/>
        <v>0</v>
      </c>
      <c r="I10" s="914">
        <f t="shared" si="3"/>
        <v>0</v>
      </c>
    </row>
    <row r="11" spans="1:9">
      <c r="A11" s="912">
        <v>7</v>
      </c>
      <c r="B11" s="917" t="s">
        <v>1187</v>
      </c>
      <c r="C11" s="918"/>
      <c r="D11" s="918"/>
      <c r="E11" s="919">
        <f>C11-D11</f>
        <v>0</v>
      </c>
      <c r="F11" s="920"/>
      <c r="G11" s="920"/>
      <c r="H11" s="919">
        <f>F11-G11</f>
        <v>0</v>
      </c>
      <c r="I11" s="914">
        <f>E11-H11</f>
        <v>0</v>
      </c>
    </row>
    <row r="12" spans="1:9">
      <c r="A12" s="912">
        <v>8</v>
      </c>
      <c r="B12" s="917" t="s">
        <v>1188</v>
      </c>
      <c r="C12" s="918"/>
      <c r="D12" s="918"/>
      <c r="E12" s="919">
        <f>C12-D12</f>
        <v>0</v>
      </c>
      <c r="F12" s="920"/>
      <c r="G12" s="920"/>
      <c r="H12" s="919">
        <f>F12-G12</f>
        <v>0</v>
      </c>
      <c r="I12" s="914">
        <f>E12-H12</f>
        <v>0</v>
      </c>
    </row>
    <row r="13" spans="1:9">
      <c r="A13" s="912">
        <v>9</v>
      </c>
      <c r="B13" s="915" t="s">
        <v>1189</v>
      </c>
      <c r="C13" s="914">
        <f>C14+C17</f>
        <v>0</v>
      </c>
      <c r="D13" s="914">
        <f t="shared" ref="D13:I13" si="4">D14+D17</f>
        <v>0</v>
      </c>
      <c r="E13" s="914">
        <f t="shared" si="4"/>
        <v>0</v>
      </c>
      <c r="F13" s="914">
        <f t="shared" si="4"/>
        <v>0</v>
      </c>
      <c r="G13" s="914">
        <f t="shared" si="4"/>
        <v>0</v>
      </c>
      <c r="H13" s="914">
        <f t="shared" si="4"/>
        <v>0</v>
      </c>
      <c r="I13" s="914">
        <f t="shared" si="4"/>
        <v>0</v>
      </c>
    </row>
    <row r="14" spans="1:9">
      <c r="A14" s="912">
        <v>10</v>
      </c>
      <c r="B14" s="916" t="s">
        <v>1190</v>
      </c>
      <c r="C14" s="914">
        <f t="shared" ref="C14:I14" si="5">C15+C16</f>
        <v>0</v>
      </c>
      <c r="D14" s="914">
        <f t="shared" si="5"/>
        <v>0</v>
      </c>
      <c r="E14" s="914">
        <f t="shared" si="5"/>
        <v>0</v>
      </c>
      <c r="F14" s="914">
        <f t="shared" si="5"/>
        <v>0</v>
      </c>
      <c r="G14" s="914">
        <f t="shared" si="5"/>
        <v>0</v>
      </c>
      <c r="H14" s="914">
        <f t="shared" si="5"/>
        <v>0</v>
      </c>
      <c r="I14" s="914">
        <f t="shared" si="5"/>
        <v>0</v>
      </c>
    </row>
    <row r="15" spans="1:9">
      <c r="A15" s="912">
        <v>11</v>
      </c>
      <c r="B15" s="917" t="s">
        <v>1191</v>
      </c>
      <c r="C15" s="918"/>
      <c r="D15" s="918"/>
      <c r="E15" s="919">
        <f>C15-D15</f>
        <v>0</v>
      </c>
      <c r="F15" s="920"/>
      <c r="G15" s="920"/>
      <c r="H15" s="919">
        <f>F15-G15</f>
        <v>0</v>
      </c>
      <c r="I15" s="914">
        <f>E15-H15</f>
        <v>0</v>
      </c>
    </row>
    <row r="16" spans="1:9">
      <c r="A16" s="912">
        <v>12</v>
      </c>
      <c r="B16" s="917" t="s">
        <v>1192</v>
      </c>
      <c r="C16" s="918"/>
      <c r="D16" s="918"/>
      <c r="E16" s="919">
        <f>C16-D16</f>
        <v>0</v>
      </c>
      <c r="F16" s="920"/>
      <c r="G16" s="920"/>
      <c r="H16" s="919">
        <f>F16-G16</f>
        <v>0</v>
      </c>
      <c r="I16" s="914">
        <f>E16-H16</f>
        <v>0</v>
      </c>
    </row>
    <row r="17" spans="1:9">
      <c r="A17" s="912">
        <v>13</v>
      </c>
      <c r="B17" s="916" t="s">
        <v>1193</v>
      </c>
      <c r="C17" s="914">
        <f t="shared" ref="C17:I17" si="6">C18+C19</f>
        <v>0</v>
      </c>
      <c r="D17" s="914">
        <f t="shared" si="6"/>
        <v>0</v>
      </c>
      <c r="E17" s="914">
        <f t="shared" si="6"/>
        <v>0</v>
      </c>
      <c r="F17" s="914">
        <f t="shared" si="6"/>
        <v>0</v>
      </c>
      <c r="G17" s="914">
        <f t="shared" si="6"/>
        <v>0</v>
      </c>
      <c r="H17" s="914">
        <f t="shared" si="6"/>
        <v>0</v>
      </c>
      <c r="I17" s="914">
        <f t="shared" si="6"/>
        <v>0</v>
      </c>
    </row>
    <row r="18" spans="1:9">
      <c r="A18" s="912">
        <v>14</v>
      </c>
      <c r="B18" s="917" t="s">
        <v>1194</v>
      </c>
      <c r="C18" s="918"/>
      <c r="D18" s="918"/>
      <c r="E18" s="919">
        <f>C18-D18</f>
        <v>0</v>
      </c>
      <c r="F18" s="920"/>
      <c r="G18" s="920"/>
      <c r="H18" s="919">
        <f>F18-G18</f>
        <v>0</v>
      </c>
      <c r="I18" s="914">
        <f>E18-H18</f>
        <v>0</v>
      </c>
    </row>
    <row r="19" spans="1:9">
      <c r="A19" s="912">
        <v>15</v>
      </c>
      <c r="B19" s="917" t="s">
        <v>1195</v>
      </c>
      <c r="C19" s="918"/>
      <c r="D19" s="918"/>
      <c r="E19" s="919">
        <f>C19-D19</f>
        <v>0</v>
      </c>
      <c r="F19" s="920"/>
      <c r="G19" s="920"/>
      <c r="H19" s="919">
        <f>F19-G19</f>
        <v>0</v>
      </c>
      <c r="I19" s="914">
        <f>E19-H19</f>
        <v>0</v>
      </c>
    </row>
    <row r="20" spans="1:9">
      <c r="A20" s="912">
        <v>16</v>
      </c>
      <c r="B20" s="915" t="s">
        <v>1196</v>
      </c>
      <c r="C20" s="3088"/>
      <c r="D20" s="3089"/>
      <c r="E20" s="3090"/>
      <c r="F20" s="914">
        <f>F21+F22</f>
        <v>0</v>
      </c>
      <c r="G20" s="914">
        <f>G21+G22</f>
        <v>0</v>
      </c>
      <c r="H20" s="914">
        <f>H21+H22</f>
        <v>0</v>
      </c>
      <c r="I20" s="3097"/>
    </row>
    <row r="21" spans="1:9">
      <c r="A21" s="912">
        <v>17</v>
      </c>
      <c r="B21" s="916" t="s">
        <v>1197</v>
      </c>
      <c r="C21" s="3091"/>
      <c r="D21" s="3092"/>
      <c r="E21" s="3093"/>
      <c r="F21" s="920"/>
      <c r="G21" s="920"/>
      <c r="H21" s="919">
        <f>F21-G21</f>
        <v>0</v>
      </c>
      <c r="I21" s="3098"/>
    </row>
    <row r="22" spans="1:9">
      <c r="A22" s="912">
        <v>18</v>
      </c>
      <c r="B22" s="916" t="s">
        <v>1198</v>
      </c>
      <c r="C22" s="3091"/>
      <c r="D22" s="3092"/>
      <c r="E22" s="3093"/>
      <c r="F22" s="920"/>
      <c r="G22" s="920"/>
      <c r="H22" s="919">
        <f>F22-G22</f>
        <v>0</v>
      </c>
      <c r="I22" s="3098"/>
    </row>
    <row r="23" spans="1:9">
      <c r="A23" s="912">
        <v>19</v>
      </c>
      <c r="B23" s="913" t="s">
        <v>1199</v>
      </c>
      <c r="C23" s="3094"/>
      <c r="D23" s="3095"/>
      <c r="E23" s="3096"/>
      <c r="F23" s="920"/>
      <c r="G23" s="920"/>
      <c r="H23" s="919">
        <f>F23-G23</f>
        <v>0</v>
      </c>
      <c r="I23" s="3099"/>
    </row>
    <row r="24" spans="1:9">
      <c r="A24" s="912">
        <v>20</v>
      </c>
      <c r="B24" s="921" t="s">
        <v>1200</v>
      </c>
      <c r="C24" s="914">
        <f>C5</f>
        <v>0</v>
      </c>
      <c r="D24" s="914">
        <f>D5</f>
        <v>0</v>
      </c>
      <c r="E24" s="914">
        <f>E5</f>
        <v>0</v>
      </c>
      <c r="F24" s="914">
        <f>F5+F23</f>
        <v>0</v>
      </c>
      <c r="G24" s="914">
        <f>G5+G23</f>
        <v>0</v>
      </c>
      <c r="H24" s="914">
        <f>H5+H23</f>
        <v>0</v>
      </c>
      <c r="I24" s="914">
        <f>I5</f>
        <v>0</v>
      </c>
    </row>
    <row r="25" spans="1:9">
      <c r="A25" s="922" t="s">
        <v>1201</v>
      </c>
      <c r="B25" s="923"/>
      <c r="C25" s="923"/>
      <c r="D25" s="923"/>
      <c r="E25" s="923"/>
      <c r="F25" s="923"/>
      <c r="G25" s="923"/>
      <c r="H25" s="923"/>
      <c r="I25" s="924"/>
    </row>
  </sheetData>
  <mergeCells count="3">
    <mergeCell ref="A3:A4"/>
    <mergeCell ref="C20:E23"/>
    <mergeCell ref="I20:I23"/>
  </mergeCells>
  <phoneticPr fontId="28" type="noConversion"/>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23">
    <pageSetUpPr fitToPage="1"/>
  </sheetPr>
  <dimension ref="A1:I34"/>
  <sheetViews>
    <sheetView workbookViewId="0">
      <selection activeCell="A125" sqref="A1:XFD1048576"/>
    </sheetView>
  </sheetViews>
  <sheetFormatPr defaultRowHeight="15"/>
  <cols>
    <col min="1" max="1" width="34" style="47" customWidth="1"/>
    <col min="2" max="7" width="25.625" style="47" customWidth="1"/>
    <col min="8" max="257" width="9" style="47"/>
    <col min="258" max="258" width="34" style="47" customWidth="1"/>
    <col min="259" max="263" width="25.625" style="47" customWidth="1"/>
    <col min="264" max="513" width="9" style="47"/>
    <col min="514" max="514" width="34" style="47" customWidth="1"/>
    <col min="515" max="519" width="25.625" style="47" customWidth="1"/>
    <col min="520" max="769" width="9" style="47"/>
    <col min="770" max="770" width="34" style="47" customWidth="1"/>
    <col min="771" max="775" width="25.625" style="47" customWidth="1"/>
    <col min="776" max="1025" width="9" style="47"/>
    <col min="1026" max="1026" width="34" style="47" customWidth="1"/>
    <col min="1027" max="1031" width="25.625" style="47" customWidth="1"/>
    <col min="1032" max="1281" width="9" style="47"/>
    <col min="1282" max="1282" width="34" style="47" customWidth="1"/>
    <col min="1283" max="1287" width="25.625" style="47" customWidth="1"/>
    <col min="1288" max="1537" width="9" style="47"/>
    <col min="1538" max="1538" width="34" style="47" customWidth="1"/>
    <col min="1539" max="1543" width="25.625" style="47" customWidth="1"/>
    <col min="1544" max="1793" width="9" style="47"/>
    <col min="1794" max="1794" width="34" style="47" customWidth="1"/>
    <col min="1795" max="1799" width="25.625" style="47" customWidth="1"/>
    <col min="1800" max="2049" width="9" style="47"/>
    <col min="2050" max="2050" width="34" style="47" customWidth="1"/>
    <col min="2051" max="2055" width="25.625" style="47" customWidth="1"/>
    <col min="2056" max="2305" width="9" style="47"/>
    <col min="2306" max="2306" width="34" style="47" customWidth="1"/>
    <col min="2307" max="2311" width="25.625" style="47" customWidth="1"/>
    <col min="2312" max="2561" width="9" style="47"/>
    <col min="2562" max="2562" width="34" style="47" customWidth="1"/>
    <col min="2563" max="2567" width="25.625" style="47" customWidth="1"/>
    <col min="2568" max="2817" width="9" style="47"/>
    <col min="2818" max="2818" width="34" style="47" customWidth="1"/>
    <col min="2819" max="2823" width="25.625" style="47" customWidth="1"/>
    <col min="2824" max="3073" width="9" style="47"/>
    <col min="3074" max="3074" width="34" style="47" customWidth="1"/>
    <col min="3075" max="3079" width="25.625" style="47" customWidth="1"/>
    <col min="3080" max="3329" width="9" style="47"/>
    <col min="3330" max="3330" width="34" style="47" customWidth="1"/>
    <col min="3331" max="3335" width="25.625" style="47" customWidth="1"/>
    <col min="3336" max="3585" width="9" style="47"/>
    <col min="3586" max="3586" width="34" style="47" customWidth="1"/>
    <col min="3587" max="3591" width="25.625" style="47" customWidth="1"/>
    <col min="3592" max="3841" width="9" style="47"/>
    <col min="3842" max="3842" width="34" style="47" customWidth="1"/>
    <col min="3843" max="3847" width="25.625" style="47" customWidth="1"/>
    <col min="3848" max="4097" width="9" style="47"/>
    <col min="4098" max="4098" width="34" style="47" customWidth="1"/>
    <col min="4099" max="4103" width="25.625" style="47" customWidth="1"/>
    <col min="4104" max="4353" width="9" style="47"/>
    <col min="4354" max="4354" width="34" style="47" customWidth="1"/>
    <col min="4355" max="4359" width="25.625" style="47" customWidth="1"/>
    <col min="4360" max="4609" width="9" style="47"/>
    <col min="4610" max="4610" width="34" style="47" customWidth="1"/>
    <col min="4611" max="4615" width="25.625" style="47" customWidth="1"/>
    <col min="4616" max="4865" width="9" style="47"/>
    <col min="4866" max="4866" width="34" style="47" customWidth="1"/>
    <col min="4867" max="4871" width="25.625" style="47" customWidth="1"/>
    <col min="4872" max="5121" width="9" style="47"/>
    <col min="5122" max="5122" width="34" style="47" customWidth="1"/>
    <col min="5123" max="5127" width="25.625" style="47" customWidth="1"/>
    <col min="5128" max="5377" width="9" style="47"/>
    <col min="5378" max="5378" width="34" style="47" customWidth="1"/>
    <col min="5379" max="5383" width="25.625" style="47" customWidth="1"/>
    <col min="5384" max="5633" width="9" style="47"/>
    <col min="5634" max="5634" width="34" style="47" customWidth="1"/>
    <col min="5635" max="5639" width="25.625" style="47" customWidth="1"/>
    <col min="5640" max="5889" width="9" style="47"/>
    <col min="5890" max="5890" width="34" style="47" customWidth="1"/>
    <col min="5891" max="5895" width="25.625" style="47" customWidth="1"/>
    <col min="5896" max="6145" width="9" style="47"/>
    <col min="6146" max="6146" width="34" style="47" customWidth="1"/>
    <col min="6147" max="6151" width="25.625" style="47" customWidth="1"/>
    <col min="6152" max="6401" width="9" style="47"/>
    <col min="6402" max="6402" width="34" style="47" customWidth="1"/>
    <col min="6403" max="6407" width="25.625" style="47" customWidth="1"/>
    <col min="6408" max="6657" width="9" style="47"/>
    <col min="6658" max="6658" width="34" style="47" customWidth="1"/>
    <col min="6659" max="6663" width="25.625" style="47" customWidth="1"/>
    <col min="6664" max="6913" width="9" style="47"/>
    <col min="6914" max="6914" width="34" style="47" customWidth="1"/>
    <col min="6915" max="6919" width="25.625" style="47" customWidth="1"/>
    <col min="6920" max="7169" width="9" style="47"/>
    <col min="7170" max="7170" width="34" style="47" customWidth="1"/>
    <col min="7171" max="7175" width="25.625" style="47" customWidth="1"/>
    <col min="7176" max="7425" width="9" style="47"/>
    <col min="7426" max="7426" width="34" style="47" customWidth="1"/>
    <col min="7427" max="7431" width="25.625" style="47" customWidth="1"/>
    <col min="7432" max="7681" width="9" style="47"/>
    <col min="7682" max="7682" width="34" style="47" customWidth="1"/>
    <col min="7683" max="7687" width="25.625" style="47" customWidth="1"/>
    <col min="7688" max="7937" width="9" style="47"/>
    <col min="7938" max="7938" width="34" style="47" customWidth="1"/>
    <col min="7939" max="7943" width="25.625" style="47" customWidth="1"/>
    <col min="7944" max="8193" width="9" style="47"/>
    <col min="8194" max="8194" width="34" style="47" customWidth="1"/>
    <col min="8195" max="8199" width="25.625" style="47" customWidth="1"/>
    <col min="8200" max="8449" width="9" style="47"/>
    <col min="8450" max="8450" width="34" style="47" customWidth="1"/>
    <col min="8451" max="8455" width="25.625" style="47" customWidth="1"/>
    <col min="8456" max="8705" width="9" style="47"/>
    <col min="8706" max="8706" width="34" style="47" customWidth="1"/>
    <col min="8707" max="8711" width="25.625" style="47" customWidth="1"/>
    <col min="8712" max="8961" width="9" style="47"/>
    <col min="8962" max="8962" width="34" style="47" customWidth="1"/>
    <col min="8963" max="8967" width="25.625" style="47" customWidth="1"/>
    <col min="8968" max="9217" width="9" style="47"/>
    <col min="9218" max="9218" width="34" style="47" customWidth="1"/>
    <col min="9219" max="9223" width="25.625" style="47" customWidth="1"/>
    <col min="9224" max="9473" width="9" style="47"/>
    <col min="9474" max="9474" width="34" style="47" customWidth="1"/>
    <col min="9475" max="9479" width="25.625" style="47" customWidth="1"/>
    <col min="9480" max="9729" width="9" style="47"/>
    <col min="9730" max="9730" width="34" style="47" customWidth="1"/>
    <col min="9731" max="9735" width="25.625" style="47" customWidth="1"/>
    <col min="9736" max="9985" width="9" style="47"/>
    <col min="9986" max="9986" width="34" style="47" customWidth="1"/>
    <col min="9987" max="9991" width="25.625" style="47" customWidth="1"/>
    <col min="9992" max="10241" width="9" style="47"/>
    <col min="10242" max="10242" width="34" style="47" customWidth="1"/>
    <col min="10243" max="10247" width="25.625" style="47" customWidth="1"/>
    <col min="10248" max="10497" width="9" style="47"/>
    <col min="10498" max="10498" width="34" style="47" customWidth="1"/>
    <col min="10499" max="10503" width="25.625" style="47" customWidth="1"/>
    <col min="10504" max="10753" width="9" style="47"/>
    <col min="10754" max="10754" width="34" style="47" customWidth="1"/>
    <col min="10755" max="10759" width="25.625" style="47" customWidth="1"/>
    <col min="10760" max="11009" width="9" style="47"/>
    <col min="11010" max="11010" width="34" style="47" customWidth="1"/>
    <col min="11011" max="11015" width="25.625" style="47" customWidth="1"/>
    <col min="11016" max="11265" width="9" style="47"/>
    <col min="11266" max="11266" width="34" style="47" customWidth="1"/>
    <col min="11267" max="11271" width="25.625" style="47" customWidth="1"/>
    <col min="11272" max="11521" width="9" style="47"/>
    <col min="11522" max="11522" width="34" style="47" customWidth="1"/>
    <col min="11523" max="11527" width="25.625" style="47" customWidth="1"/>
    <col min="11528" max="11777" width="9" style="47"/>
    <col min="11778" max="11778" width="34" style="47" customWidth="1"/>
    <col min="11779" max="11783" width="25.625" style="47" customWidth="1"/>
    <col min="11784" max="12033" width="9" style="47"/>
    <col min="12034" max="12034" width="34" style="47" customWidth="1"/>
    <col min="12035" max="12039" width="25.625" style="47" customWidth="1"/>
    <col min="12040" max="12289" width="9" style="47"/>
    <col min="12290" max="12290" width="34" style="47" customWidth="1"/>
    <col min="12291" max="12295" width="25.625" style="47" customWidth="1"/>
    <col min="12296" max="12545" width="9" style="47"/>
    <col min="12546" max="12546" width="34" style="47" customWidth="1"/>
    <col min="12547" max="12551" width="25.625" style="47" customWidth="1"/>
    <col min="12552" max="12801" width="9" style="47"/>
    <col min="12802" max="12802" width="34" style="47" customWidth="1"/>
    <col min="12803" max="12807" width="25.625" style="47" customWidth="1"/>
    <col min="12808" max="13057" width="9" style="47"/>
    <col min="13058" max="13058" width="34" style="47" customWidth="1"/>
    <col min="13059" max="13063" width="25.625" style="47" customWidth="1"/>
    <col min="13064" max="13313" width="9" style="47"/>
    <col min="13314" max="13314" width="34" style="47" customWidth="1"/>
    <col min="13315" max="13319" width="25.625" style="47" customWidth="1"/>
    <col min="13320" max="13569" width="9" style="47"/>
    <col min="13570" max="13570" width="34" style="47" customWidth="1"/>
    <col min="13571" max="13575" width="25.625" style="47" customWidth="1"/>
    <col min="13576" max="13825" width="9" style="47"/>
    <col min="13826" max="13826" width="34" style="47" customWidth="1"/>
    <col min="13827" max="13831" width="25.625" style="47" customWidth="1"/>
    <col min="13832" max="14081" width="9" style="47"/>
    <col min="14082" max="14082" width="34" style="47" customWidth="1"/>
    <col min="14083" max="14087" width="25.625" style="47" customWidth="1"/>
    <col min="14088" max="14337" width="9" style="47"/>
    <col min="14338" max="14338" width="34" style="47" customWidth="1"/>
    <col min="14339" max="14343" width="25.625" style="47" customWidth="1"/>
    <col min="14344" max="14593" width="9" style="47"/>
    <col min="14594" max="14594" width="34" style="47" customWidth="1"/>
    <col min="14595" max="14599" width="25.625" style="47" customWidth="1"/>
    <col min="14600" max="14849" width="9" style="47"/>
    <col min="14850" max="14850" width="34" style="47" customWidth="1"/>
    <col min="14851" max="14855" width="25.625" style="47" customWidth="1"/>
    <col min="14856" max="15105" width="9" style="47"/>
    <col min="15106" max="15106" width="34" style="47" customWidth="1"/>
    <col min="15107" max="15111" width="25.625" style="47" customWidth="1"/>
    <col min="15112" max="15361" width="9" style="47"/>
    <col min="15362" max="15362" width="34" style="47" customWidth="1"/>
    <col min="15363" max="15367" width="25.625" style="47" customWidth="1"/>
    <col min="15368" max="15617" width="9" style="47"/>
    <col min="15618" max="15618" width="34" style="47" customWidth="1"/>
    <col min="15619" max="15623" width="25.625" style="47" customWidth="1"/>
    <col min="15624" max="15873" width="9" style="47"/>
    <col min="15874" max="15874" width="34" style="47" customWidth="1"/>
    <col min="15875" max="15879" width="25.625" style="47" customWidth="1"/>
    <col min="15880" max="16129" width="9" style="47"/>
    <col min="16130" max="16130" width="34" style="47" customWidth="1"/>
    <col min="16131" max="16135" width="25.625" style="47" customWidth="1"/>
    <col min="16136" max="16384" width="9" style="47"/>
  </cols>
  <sheetData>
    <row r="1" spans="1:7" ht="16.5">
      <c r="A1" s="843" t="s">
        <v>2677</v>
      </c>
    </row>
    <row r="2" spans="1:7" ht="19.5">
      <c r="A2" s="844" t="s">
        <v>6213</v>
      </c>
      <c r="B2" s="845"/>
      <c r="C2" s="845"/>
      <c r="D2" s="845"/>
      <c r="E2" s="845"/>
    </row>
    <row r="3" spans="1:7" ht="16.5">
      <c r="A3" s="846" t="s">
        <v>2698</v>
      </c>
      <c r="B3" s="845"/>
      <c r="C3" s="845"/>
      <c r="D3" s="845"/>
      <c r="E3" s="845"/>
    </row>
    <row r="4" spans="1:7" ht="16.5">
      <c r="A4" s="844" t="s">
        <v>6214</v>
      </c>
      <c r="B4" s="3100" t="s">
        <v>3523</v>
      </c>
      <c r="C4" s="3100"/>
      <c r="D4" s="845"/>
      <c r="E4" s="845"/>
    </row>
    <row r="5" spans="1:7" ht="15.75" thickBot="1">
      <c r="A5" s="844"/>
      <c r="B5" s="845"/>
      <c r="C5" s="845"/>
      <c r="D5" s="845"/>
      <c r="E5" s="845"/>
    </row>
    <row r="6" spans="1:7" s="850" customFormat="1" ht="16.5">
      <c r="A6" s="3101" t="s">
        <v>6215</v>
      </c>
      <c r="B6" s="847" t="s">
        <v>6216</v>
      </c>
      <c r="C6" s="847" t="s">
        <v>6217</v>
      </c>
      <c r="D6" s="848" t="s">
        <v>6218</v>
      </c>
      <c r="E6" s="849"/>
    </row>
    <row r="7" spans="1:7" s="850" customFormat="1" ht="15.75" customHeight="1" thickBot="1">
      <c r="A7" s="3102"/>
      <c r="B7" s="851" t="s">
        <v>2692</v>
      </c>
      <c r="C7" s="852" t="s">
        <v>2693</v>
      </c>
      <c r="D7" s="853" t="s">
        <v>2694</v>
      </c>
      <c r="E7" s="854"/>
    </row>
    <row r="8" spans="1:7" ht="17.25" thickTop="1">
      <c r="A8" s="855" t="s">
        <v>6219</v>
      </c>
      <c r="B8" s="856">
        <f>F22</f>
        <v>0</v>
      </c>
      <c r="C8" s="857">
        <v>1</v>
      </c>
      <c r="D8" s="858">
        <f>B8*C8</f>
        <v>0</v>
      </c>
      <c r="E8" s="859"/>
    </row>
    <row r="9" spans="1:7" ht="16.5">
      <c r="A9" s="860" t="s">
        <v>6220</v>
      </c>
      <c r="B9" s="861">
        <f>B22-F22-G22</f>
        <v>0</v>
      </c>
      <c r="C9" s="862">
        <v>4.8000000000000001E-2</v>
      </c>
      <c r="D9" s="863">
        <f>B9*C9</f>
        <v>0</v>
      </c>
      <c r="E9" s="859"/>
    </row>
    <row r="10" spans="1:7" ht="17.25" thickBot="1">
      <c r="A10" s="864" t="s">
        <v>6221</v>
      </c>
      <c r="B10" s="865"/>
      <c r="C10" s="866"/>
      <c r="D10" s="867">
        <f>D8+D9</f>
        <v>0</v>
      </c>
      <c r="E10" s="859"/>
    </row>
    <row r="11" spans="1:7" s="868" customFormat="1" ht="17.25" thickTop="1">
      <c r="A11" s="855" t="s">
        <v>6222</v>
      </c>
      <c r="B11" s="856">
        <f>F27</f>
        <v>0</v>
      </c>
      <c r="C11" s="857">
        <v>1</v>
      </c>
      <c r="D11" s="858">
        <f>B11*C11</f>
        <v>0</v>
      </c>
      <c r="E11" s="859"/>
    </row>
    <row r="12" spans="1:7" s="868" customFormat="1" ht="16.5">
      <c r="A12" s="860" t="s">
        <v>6223</v>
      </c>
      <c r="B12" s="861">
        <f>B27-F27-G27</f>
        <v>0</v>
      </c>
      <c r="C12" s="862">
        <v>4.8000000000000001E-2</v>
      </c>
      <c r="D12" s="863">
        <f>B12*C12</f>
        <v>0</v>
      </c>
      <c r="E12" s="859"/>
    </row>
    <row r="13" spans="1:7" ht="17.25" thickBot="1">
      <c r="A13" s="864" t="s">
        <v>6224</v>
      </c>
      <c r="B13" s="869"/>
      <c r="C13" s="866"/>
      <c r="D13" s="867">
        <f>D11+D12</f>
        <v>0</v>
      </c>
      <c r="E13" s="859"/>
    </row>
    <row r="14" spans="1:7" ht="20.25" thickTop="1" thickBot="1">
      <c r="A14" s="870" t="s">
        <v>6225</v>
      </c>
      <c r="B14" s="871"/>
      <c r="C14" s="872"/>
      <c r="D14" s="873">
        <f>SQRT(D10^2+D13^2)</f>
        <v>0</v>
      </c>
      <c r="E14" s="874"/>
    </row>
    <row r="15" spans="1:7" ht="15.75" thickBot="1"/>
    <row r="16" spans="1:7" ht="49.9" customHeight="1">
      <c r="A16" s="3101" t="s">
        <v>6215</v>
      </c>
      <c r="B16" s="875" t="s">
        <v>6226</v>
      </c>
      <c r="C16" s="875" t="s">
        <v>6227</v>
      </c>
      <c r="D16" s="876" t="s">
        <v>6228</v>
      </c>
      <c r="E16" s="876" t="s">
        <v>6229</v>
      </c>
      <c r="F16" s="875" t="s">
        <v>6230</v>
      </c>
      <c r="G16" s="877" t="s">
        <v>6231</v>
      </c>
    </row>
    <row r="17" spans="1:7" ht="15.75">
      <c r="A17" s="3103"/>
      <c r="B17" s="878" t="s">
        <v>308</v>
      </c>
      <c r="C17" s="878" t="s">
        <v>125</v>
      </c>
      <c r="D17" s="878" t="s">
        <v>2695</v>
      </c>
      <c r="E17" s="879" t="s">
        <v>2691</v>
      </c>
      <c r="F17" s="880" t="s">
        <v>2696</v>
      </c>
      <c r="G17" s="881" t="s">
        <v>2697</v>
      </c>
    </row>
    <row r="18" spans="1:7" ht="16.5">
      <c r="A18" s="882" t="s">
        <v>6232</v>
      </c>
      <c r="B18" s="883"/>
      <c r="C18" s="884"/>
      <c r="D18" s="884"/>
      <c r="E18" s="885"/>
      <c r="F18" s="886"/>
      <c r="G18" s="887"/>
    </row>
    <row r="19" spans="1:7" ht="16.5">
      <c r="A19" s="888" t="s">
        <v>6233</v>
      </c>
      <c r="B19" s="889">
        <v>0</v>
      </c>
      <c r="C19" s="889">
        <v>0</v>
      </c>
      <c r="D19" s="889">
        <v>0</v>
      </c>
      <c r="E19" s="890"/>
      <c r="F19" s="891">
        <f>C19-D19+E19</f>
        <v>0</v>
      </c>
      <c r="G19" s="892"/>
    </row>
    <row r="20" spans="1:7" ht="16.5">
      <c r="A20" s="888" t="s">
        <v>6234</v>
      </c>
      <c r="B20" s="889">
        <v>0</v>
      </c>
      <c r="C20" s="893">
        <v>0</v>
      </c>
      <c r="D20" s="893">
        <v>0</v>
      </c>
      <c r="E20" s="894"/>
      <c r="F20" s="891">
        <f>C20-D20+E20</f>
        <v>0</v>
      </c>
      <c r="G20" s="892"/>
    </row>
    <row r="21" spans="1:7" ht="16.5">
      <c r="A21" s="888" t="s">
        <v>6235</v>
      </c>
      <c r="B21" s="889">
        <v>0</v>
      </c>
      <c r="C21" s="889">
        <v>0</v>
      </c>
      <c r="D21" s="889">
        <v>0</v>
      </c>
      <c r="E21" s="890"/>
      <c r="F21" s="891">
        <f>C21-D21+E21</f>
        <v>0</v>
      </c>
      <c r="G21" s="892"/>
    </row>
    <row r="22" spans="1:7" ht="16.5">
      <c r="A22" s="888" t="s">
        <v>6236</v>
      </c>
      <c r="B22" s="889">
        <v>0</v>
      </c>
      <c r="C22" s="893">
        <v>0</v>
      </c>
      <c r="D22" s="893">
        <v>0</v>
      </c>
      <c r="E22" s="894"/>
      <c r="F22" s="891">
        <f>C22-D22+E22</f>
        <v>0</v>
      </c>
      <c r="G22" s="892"/>
    </row>
    <row r="23" spans="1:7" ht="16.5">
      <c r="A23" s="895" t="s">
        <v>6237</v>
      </c>
      <c r="B23" s="896"/>
      <c r="C23" s="897"/>
      <c r="D23" s="897"/>
      <c r="E23" s="898"/>
      <c r="F23" s="897"/>
      <c r="G23" s="899"/>
    </row>
    <row r="24" spans="1:7" ht="16.5">
      <c r="A24" s="888" t="s">
        <v>6233</v>
      </c>
      <c r="B24" s="889">
        <v>0</v>
      </c>
      <c r="C24" s="893">
        <v>0</v>
      </c>
      <c r="D24" s="893">
        <v>0</v>
      </c>
      <c r="E24" s="894"/>
      <c r="F24" s="891">
        <f>C24-D24+E24</f>
        <v>0</v>
      </c>
      <c r="G24" s="892"/>
    </row>
    <row r="25" spans="1:7" ht="16.5">
      <c r="A25" s="888" t="s">
        <v>6234</v>
      </c>
      <c r="B25" s="889">
        <v>0</v>
      </c>
      <c r="C25" s="889">
        <v>0</v>
      </c>
      <c r="D25" s="889">
        <v>0</v>
      </c>
      <c r="E25" s="890"/>
      <c r="F25" s="891">
        <f>C25-D25+E25</f>
        <v>0</v>
      </c>
      <c r="G25" s="892"/>
    </row>
    <row r="26" spans="1:7" ht="16.5">
      <c r="A26" s="888" t="s">
        <v>6235</v>
      </c>
      <c r="B26" s="889">
        <v>0</v>
      </c>
      <c r="C26" s="893">
        <v>0</v>
      </c>
      <c r="D26" s="893">
        <v>0</v>
      </c>
      <c r="E26" s="894"/>
      <c r="F26" s="891">
        <f>C26-D26+E26</f>
        <v>0</v>
      </c>
      <c r="G26" s="892"/>
    </row>
    <row r="27" spans="1:7" ht="17.25" thickBot="1">
      <c r="A27" s="900" t="s">
        <v>6236</v>
      </c>
      <c r="B27" s="901">
        <v>0</v>
      </c>
      <c r="C27" s="901">
        <v>0</v>
      </c>
      <c r="D27" s="901">
        <v>0</v>
      </c>
      <c r="E27" s="902"/>
      <c r="F27" s="903">
        <f>C27-D27+E27</f>
        <v>0</v>
      </c>
      <c r="G27" s="904"/>
    </row>
    <row r="29" spans="1:7" ht="16.5">
      <c r="A29" s="47" t="s">
        <v>6238</v>
      </c>
    </row>
    <row r="30" spans="1:7" ht="16.5">
      <c r="A30" s="47" t="s">
        <v>6239</v>
      </c>
    </row>
    <row r="31" spans="1:7" ht="16.5">
      <c r="A31" s="47" t="s">
        <v>6240</v>
      </c>
    </row>
    <row r="32" spans="1:7" ht="16.5">
      <c r="A32" s="905" t="s">
        <v>6241</v>
      </c>
    </row>
    <row r="33" spans="1:9" ht="16.5">
      <c r="A33" s="47" t="s">
        <v>6242</v>
      </c>
    </row>
    <row r="34" spans="1:9">
      <c r="A34" s="3104" t="s">
        <v>6243</v>
      </c>
      <c r="B34" s="3104"/>
      <c r="C34" s="3104"/>
      <c r="D34" s="3104"/>
      <c r="E34" s="3104"/>
      <c r="F34" s="3104"/>
      <c r="G34" s="3104"/>
      <c r="H34" s="3104"/>
      <c r="I34" s="3104"/>
    </row>
  </sheetData>
  <mergeCells count="4">
    <mergeCell ref="B4:C4"/>
    <mergeCell ref="A6:A7"/>
    <mergeCell ref="A16:A17"/>
    <mergeCell ref="A34:I34"/>
  </mergeCells>
  <phoneticPr fontId="28" type="noConversion"/>
  <dataValidations count="1">
    <dataValidation type="decimal" allowBlank="1" showInputMessage="1" showErrorMessage="1" errorTitle="錯誤" error="輸入資料格式錯誤!!" sqref="B18:B27 IY18:IY27 SU18:SU27 ACQ18:ACQ27 AMM18:AMM27 AWI18:AWI27 BGE18:BGE27 BQA18:BQA27 BZW18:BZW27 CJS18:CJS27 CTO18:CTO27 DDK18:DDK27 DNG18:DNG27 DXC18:DXC27 EGY18:EGY27 EQU18:EQU27 FAQ18:FAQ27 FKM18:FKM27 FUI18:FUI27 GEE18:GEE27 GOA18:GOA27 GXW18:GXW27 HHS18:HHS27 HRO18:HRO27 IBK18:IBK27 ILG18:ILG27 IVC18:IVC27 JEY18:JEY27 JOU18:JOU27 JYQ18:JYQ27 KIM18:KIM27 KSI18:KSI27 LCE18:LCE27 LMA18:LMA27 LVW18:LVW27 MFS18:MFS27 MPO18:MPO27 MZK18:MZK27 NJG18:NJG27 NTC18:NTC27 OCY18:OCY27 OMU18:OMU27 OWQ18:OWQ27 PGM18:PGM27 PQI18:PQI27 QAE18:QAE27 QKA18:QKA27 QTW18:QTW27 RDS18:RDS27 RNO18:RNO27 RXK18:RXK27 SHG18:SHG27 SRC18:SRC27 TAY18:TAY27 TKU18:TKU27 TUQ18:TUQ27 UEM18:UEM27 UOI18:UOI27 UYE18:UYE27 VIA18:VIA27 VRW18:VRW27 WBS18:WBS27 WLO18:WLO27 WVK18:WVK27 B65554:B65563 IY65554:IY65563 SU65554:SU65563 ACQ65554:ACQ65563 AMM65554:AMM65563 AWI65554:AWI65563 BGE65554:BGE65563 BQA65554:BQA65563 BZW65554:BZW65563 CJS65554:CJS65563 CTO65554:CTO65563 DDK65554:DDK65563 DNG65554:DNG65563 DXC65554:DXC65563 EGY65554:EGY65563 EQU65554:EQU65563 FAQ65554:FAQ65563 FKM65554:FKM65563 FUI65554:FUI65563 GEE65554:GEE65563 GOA65554:GOA65563 GXW65554:GXW65563 HHS65554:HHS65563 HRO65554:HRO65563 IBK65554:IBK65563 ILG65554:ILG65563 IVC65554:IVC65563 JEY65554:JEY65563 JOU65554:JOU65563 JYQ65554:JYQ65563 KIM65554:KIM65563 KSI65554:KSI65563 LCE65554:LCE65563 LMA65554:LMA65563 LVW65554:LVW65563 MFS65554:MFS65563 MPO65554:MPO65563 MZK65554:MZK65563 NJG65554:NJG65563 NTC65554:NTC65563 OCY65554:OCY65563 OMU65554:OMU65563 OWQ65554:OWQ65563 PGM65554:PGM65563 PQI65554:PQI65563 QAE65554:QAE65563 QKA65554:QKA65563 QTW65554:QTW65563 RDS65554:RDS65563 RNO65554:RNO65563 RXK65554:RXK65563 SHG65554:SHG65563 SRC65554:SRC65563 TAY65554:TAY65563 TKU65554:TKU65563 TUQ65554:TUQ65563 UEM65554:UEM65563 UOI65554:UOI65563 UYE65554:UYE65563 VIA65554:VIA65563 VRW65554:VRW65563 WBS65554:WBS65563 WLO65554:WLO65563 WVK65554:WVK65563 B131090:B131099 IY131090:IY131099 SU131090:SU131099 ACQ131090:ACQ131099 AMM131090:AMM131099 AWI131090:AWI131099 BGE131090:BGE131099 BQA131090:BQA131099 BZW131090:BZW131099 CJS131090:CJS131099 CTO131090:CTO131099 DDK131090:DDK131099 DNG131090:DNG131099 DXC131090:DXC131099 EGY131090:EGY131099 EQU131090:EQU131099 FAQ131090:FAQ131099 FKM131090:FKM131099 FUI131090:FUI131099 GEE131090:GEE131099 GOA131090:GOA131099 GXW131090:GXW131099 HHS131090:HHS131099 HRO131090:HRO131099 IBK131090:IBK131099 ILG131090:ILG131099 IVC131090:IVC131099 JEY131090:JEY131099 JOU131090:JOU131099 JYQ131090:JYQ131099 KIM131090:KIM131099 KSI131090:KSI131099 LCE131090:LCE131099 LMA131090:LMA131099 LVW131090:LVW131099 MFS131090:MFS131099 MPO131090:MPO131099 MZK131090:MZK131099 NJG131090:NJG131099 NTC131090:NTC131099 OCY131090:OCY131099 OMU131090:OMU131099 OWQ131090:OWQ131099 PGM131090:PGM131099 PQI131090:PQI131099 QAE131090:QAE131099 QKA131090:QKA131099 QTW131090:QTW131099 RDS131090:RDS131099 RNO131090:RNO131099 RXK131090:RXK131099 SHG131090:SHG131099 SRC131090:SRC131099 TAY131090:TAY131099 TKU131090:TKU131099 TUQ131090:TUQ131099 UEM131090:UEM131099 UOI131090:UOI131099 UYE131090:UYE131099 VIA131090:VIA131099 VRW131090:VRW131099 WBS131090:WBS131099 WLO131090:WLO131099 WVK131090:WVK131099 B196626:B196635 IY196626:IY196635 SU196626:SU196635 ACQ196626:ACQ196635 AMM196626:AMM196635 AWI196626:AWI196635 BGE196626:BGE196635 BQA196626:BQA196635 BZW196626:BZW196635 CJS196626:CJS196635 CTO196626:CTO196635 DDK196626:DDK196635 DNG196626:DNG196635 DXC196626:DXC196635 EGY196626:EGY196635 EQU196626:EQU196635 FAQ196626:FAQ196635 FKM196626:FKM196635 FUI196626:FUI196635 GEE196626:GEE196635 GOA196626:GOA196635 GXW196626:GXW196635 HHS196626:HHS196635 HRO196626:HRO196635 IBK196626:IBK196635 ILG196626:ILG196635 IVC196626:IVC196635 JEY196626:JEY196635 JOU196626:JOU196635 JYQ196626:JYQ196635 KIM196626:KIM196635 KSI196626:KSI196635 LCE196626:LCE196635 LMA196626:LMA196635 LVW196626:LVW196635 MFS196626:MFS196635 MPO196626:MPO196635 MZK196626:MZK196635 NJG196626:NJG196635 NTC196626:NTC196635 OCY196626:OCY196635 OMU196626:OMU196635 OWQ196626:OWQ196635 PGM196626:PGM196635 PQI196626:PQI196635 QAE196626:QAE196635 QKA196626:QKA196635 QTW196626:QTW196635 RDS196626:RDS196635 RNO196626:RNO196635 RXK196626:RXK196635 SHG196626:SHG196635 SRC196626:SRC196635 TAY196626:TAY196635 TKU196626:TKU196635 TUQ196626:TUQ196635 UEM196626:UEM196635 UOI196626:UOI196635 UYE196626:UYE196635 VIA196626:VIA196635 VRW196626:VRW196635 WBS196626:WBS196635 WLO196626:WLO196635 WVK196626:WVK196635 B262162:B262171 IY262162:IY262171 SU262162:SU262171 ACQ262162:ACQ262171 AMM262162:AMM262171 AWI262162:AWI262171 BGE262162:BGE262171 BQA262162:BQA262171 BZW262162:BZW262171 CJS262162:CJS262171 CTO262162:CTO262171 DDK262162:DDK262171 DNG262162:DNG262171 DXC262162:DXC262171 EGY262162:EGY262171 EQU262162:EQU262171 FAQ262162:FAQ262171 FKM262162:FKM262171 FUI262162:FUI262171 GEE262162:GEE262171 GOA262162:GOA262171 GXW262162:GXW262171 HHS262162:HHS262171 HRO262162:HRO262171 IBK262162:IBK262171 ILG262162:ILG262171 IVC262162:IVC262171 JEY262162:JEY262171 JOU262162:JOU262171 JYQ262162:JYQ262171 KIM262162:KIM262171 KSI262162:KSI262171 LCE262162:LCE262171 LMA262162:LMA262171 LVW262162:LVW262171 MFS262162:MFS262171 MPO262162:MPO262171 MZK262162:MZK262171 NJG262162:NJG262171 NTC262162:NTC262171 OCY262162:OCY262171 OMU262162:OMU262171 OWQ262162:OWQ262171 PGM262162:PGM262171 PQI262162:PQI262171 QAE262162:QAE262171 QKA262162:QKA262171 QTW262162:QTW262171 RDS262162:RDS262171 RNO262162:RNO262171 RXK262162:RXK262171 SHG262162:SHG262171 SRC262162:SRC262171 TAY262162:TAY262171 TKU262162:TKU262171 TUQ262162:TUQ262171 UEM262162:UEM262171 UOI262162:UOI262171 UYE262162:UYE262171 VIA262162:VIA262171 VRW262162:VRW262171 WBS262162:WBS262171 WLO262162:WLO262171 WVK262162:WVK262171 B327698:B327707 IY327698:IY327707 SU327698:SU327707 ACQ327698:ACQ327707 AMM327698:AMM327707 AWI327698:AWI327707 BGE327698:BGE327707 BQA327698:BQA327707 BZW327698:BZW327707 CJS327698:CJS327707 CTO327698:CTO327707 DDK327698:DDK327707 DNG327698:DNG327707 DXC327698:DXC327707 EGY327698:EGY327707 EQU327698:EQU327707 FAQ327698:FAQ327707 FKM327698:FKM327707 FUI327698:FUI327707 GEE327698:GEE327707 GOA327698:GOA327707 GXW327698:GXW327707 HHS327698:HHS327707 HRO327698:HRO327707 IBK327698:IBK327707 ILG327698:ILG327707 IVC327698:IVC327707 JEY327698:JEY327707 JOU327698:JOU327707 JYQ327698:JYQ327707 KIM327698:KIM327707 KSI327698:KSI327707 LCE327698:LCE327707 LMA327698:LMA327707 LVW327698:LVW327707 MFS327698:MFS327707 MPO327698:MPO327707 MZK327698:MZK327707 NJG327698:NJG327707 NTC327698:NTC327707 OCY327698:OCY327707 OMU327698:OMU327707 OWQ327698:OWQ327707 PGM327698:PGM327707 PQI327698:PQI327707 QAE327698:QAE327707 QKA327698:QKA327707 QTW327698:QTW327707 RDS327698:RDS327707 RNO327698:RNO327707 RXK327698:RXK327707 SHG327698:SHG327707 SRC327698:SRC327707 TAY327698:TAY327707 TKU327698:TKU327707 TUQ327698:TUQ327707 UEM327698:UEM327707 UOI327698:UOI327707 UYE327698:UYE327707 VIA327698:VIA327707 VRW327698:VRW327707 WBS327698:WBS327707 WLO327698:WLO327707 WVK327698:WVK327707 B393234:B393243 IY393234:IY393243 SU393234:SU393243 ACQ393234:ACQ393243 AMM393234:AMM393243 AWI393234:AWI393243 BGE393234:BGE393243 BQA393234:BQA393243 BZW393234:BZW393243 CJS393234:CJS393243 CTO393234:CTO393243 DDK393234:DDK393243 DNG393234:DNG393243 DXC393234:DXC393243 EGY393234:EGY393243 EQU393234:EQU393243 FAQ393234:FAQ393243 FKM393234:FKM393243 FUI393234:FUI393243 GEE393234:GEE393243 GOA393234:GOA393243 GXW393234:GXW393243 HHS393234:HHS393243 HRO393234:HRO393243 IBK393234:IBK393243 ILG393234:ILG393243 IVC393234:IVC393243 JEY393234:JEY393243 JOU393234:JOU393243 JYQ393234:JYQ393243 KIM393234:KIM393243 KSI393234:KSI393243 LCE393234:LCE393243 LMA393234:LMA393243 LVW393234:LVW393243 MFS393234:MFS393243 MPO393234:MPO393243 MZK393234:MZK393243 NJG393234:NJG393243 NTC393234:NTC393243 OCY393234:OCY393243 OMU393234:OMU393243 OWQ393234:OWQ393243 PGM393234:PGM393243 PQI393234:PQI393243 QAE393234:QAE393243 QKA393234:QKA393243 QTW393234:QTW393243 RDS393234:RDS393243 RNO393234:RNO393243 RXK393234:RXK393243 SHG393234:SHG393243 SRC393234:SRC393243 TAY393234:TAY393243 TKU393234:TKU393243 TUQ393234:TUQ393243 UEM393234:UEM393243 UOI393234:UOI393243 UYE393234:UYE393243 VIA393234:VIA393243 VRW393234:VRW393243 WBS393234:WBS393243 WLO393234:WLO393243 WVK393234:WVK393243 B458770:B458779 IY458770:IY458779 SU458770:SU458779 ACQ458770:ACQ458779 AMM458770:AMM458779 AWI458770:AWI458779 BGE458770:BGE458779 BQA458770:BQA458779 BZW458770:BZW458779 CJS458770:CJS458779 CTO458770:CTO458779 DDK458770:DDK458779 DNG458770:DNG458779 DXC458770:DXC458779 EGY458770:EGY458779 EQU458770:EQU458779 FAQ458770:FAQ458779 FKM458770:FKM458779 FUI458770:FUI458779 GEE458770:GEE458779 GOA458770:GOA458779 GXW458770:GXW458779 HHS458770:HHS458779 HRO458770:HRO458779 IBK458770:IBK458779 ILG458770:ILG458779 IVC458770:IVC458779 JEY458770:JEY458779 JOU458770:JOU458779 JYQ458770:JYQ458779 KIM458770:KIM458779 KSI458770:KSI458779 LCE458770:LCE458779 LMA458770:LMA458779 LVW458770:LVW458779 MFS458770:MFS458779 MPO458770:MPO458779 MZK458770:MZK458779 NJG458770:NJG458779 NTC458770:NTC458779 OCY458770:OCY458779 OMU458770:OMU458779 OWQ458770:OWQ458779 PGM458770:PGM458779 PQI458770:PQI458779 QAE458770:QAE458779 QKA458770:QKA458779 QTW458770:QTW458779 RDS458770:RDS458779 RNO458770:RNO458779 RXK458770:RXK458779 SHG458770:SHG458779 SRC458770:SRC458779 TAY458770:TAY458779 TKU458770:TKU458779 TUQ458770:TUQ458779 UEM458770:UEM458779 UOI458770:UOI458779 UYE458770:UYE458779 VIA458770:VIA458779 VRW458770:VRW458779 WBS458770:WBS458779 WLO458770:WLO458779 WVK458770:WVK458779 B524306:B524315 IY524306:IY524315 SU524306:SU524315 ACQ524306:ACQ524315 AMM524306:AMM524315 AWI524306:AWI524315 BGE524306:BGE524315 BQA524306:BQA524315 BZW524306:BZW524315 CJS524306:CJS524315 CTO524306:CTO524315 DDK524306:DDK524315 DNG524306:DNG524315 DXC524306:DXC524315 EGY524306:EGY524315 EQU524306:EQU524315 FAQ524306:FAQ524315 FKM524306:FKM524315 FUI524306:FUI524315 GEE524306:GEE524315 GOA524306:GOA524315 GXW524306:GXW524315 HHS524306:HHS524315 HRO524306:HRO524315 IBK524306:IBK524315 ILG524306:ILG524315 IVC524306:IVC524315 JEY524306:JEY524315 JOU524306:JOU524315 JYQ524306:JYQ524315 KIM524306:KIM524315 KSI524306:KSI524315 LCE524306:LCE524315 LMA524306:LMA524315 LVW524306:LVW524315 MFS524306:MFS524315 MPO524306:MPO524315 MZK524306:MZK524315 NJG524306:NJG524315 NTC524306:NTC524315 OCY524306:OCY524315 OMU524306:OMU524315 OWQ524306:OWQ524315 PGM524306:PGM524315 PQI524306:PQI524315 QAE524306:QAE524315 QKA524306:QKA524315 QTW524306:QTW524315 RDS524306:RDS524315 RNO524306:RNO524315 RXK524306:RXK524315 SHG524306:SHG524315 SRC524306:SRC524315 TAY524306:TAY524315 TKU524306:TKU524315 TUQ524306:TUQ524315 UEM524306:UEM524315 UOI524306:UOI524315 UYE524306:UYE524315 VIA524306:VIA524315 VRW524306:VRW524315 WBS524306:WBS524315 WLO524306:WLO524315 WVK524306:WVK524315 B589842:B589851 IY589842:IY589851 SU589842:SU589851 ACQ589842:ACQ589851 AMM589842:AMM589851 AWI589842:AWI589851 BGE589842:BGE589851 BQA589842:BQA589851 BZW589842:BZW589851 CJS589842:CJS589851 CTO589842:CTO589851 DDK589842:DDK589851 DNG589842:DNG589851 DXC589842:DXC589851 EGY589842:EGY589851 EQU589842:EQU589851 FAQ589842:FAQ589851 FKM589842:FKM589851 FUI589842:FUI589851 GEE589842:GEE589851 GOA589842:GOA589851 GXW589842:GXW589851 HHS589842:HHS589851 HRO589842:HRO589851 IBK589842:IBK589851 ILG589842:ILG589851 IVC589842:IVC589851 JEY589842:JEY589851 JOU589842:JOU589851 JYQ589842:JYQ589851 KIM589842:KIM589851 KSI589842:KSI589851 LCE589842:LCE589851 LMA589842:LMA589851 LVW589842:LVW589851 MFS589842:MFS589851 MPO589842:MPO589851 MZK589842:MZK589851 NJG589842:NJG589851 NTC589842:NTC589851 OCY589842:OCY589851 OMU589842:OMU589851 OWQ589842:OWQ589851 PGM589842:PGM589851 PQI589842:PQI589851 QAE589842:QAE589851 QKA589842:QKA589851 QTW589842:QTW589851 RDS589842:RDS589851 RNO589842:RNO589851 RXK589842:RXK589851 SHG589842:SHG589851 SRC589842:SRC589851 TAY589842:TAY589851 TKU589842:TKU589851 TUQ589842:TUQ589851 UEM589842:UEM589851 UOI589842:UOI589851 UYE589842:UYE589851 VIA589842:VIA589851 VRW589842:VRW589851 WBS589842:WBS589851 WLO589842:WLO589851 WVK589842:WVK589851 B655378:B655387 IY655378:IY655387 SU655378:SU655387 ACQ655378:ACQ655387 AMM655378:AMM655387 AWI655378:AWI655387 BGE655378:BGE655387 BQA655378:BQA655387 BZW655378:BZW655387 CJS655378:CJS655387 CTO655378:CTO655387 DDK655378:DDK655387 DNG655378:DNG655387 DXC655378:DXC655387 EGY655378:EGY655387 EQU655378:EQU655387 FAQ655378:FAQ655387 FKM655378:FKM655387 FUI655378:FUI655387 GEE655378:GEE655387 GOA655378:GOA655387 GXW655378:GXW655387 HHS655378:HHS655387 HRO655378:HRO655387 IBK655378:IBK655387 ILG655378:ILG655387 IVC655378:IVC655387 JEY655378:JEY655387 JOU655378:JOU655387 JYQ655378:JYQ655387 KIM655378:KIM655387 KSI655378:KSI655387 LCE655378:LCE655387 LMA655378:LMA655387 LVW655378:LVW655387 MFS655378:MFS655387 MPO655378:MPO655387 MZK655378:MZK655387 NJG655378:NJG655387 NTC655378:NTC655387 OCY655378:OCY655387 OMU655378:OMU655387 OWQ655378:OWQ655387 PGM655378:PGM655387 PQI655378:PQI655387 QAE655378:QAE655387 QKA655378:QKA655387 QTW655378:QTW655387 RDS655378:RDS655387 RNO655378:RNO655387 RXK655378:RXK655387 SHG655378:SHG655387 SRC655378:SRC655387 TAY655378:TAY655387 TKU655378:TKU655387 TUQ655378:TUQ655387 UEM655378:UEM655387 UOI655378:UOI655387 UYE655378:UYE655387 VIA655378:VIA655387 VRW655378:VRW655387 WBS655378:WBS655387 WLO655378:WLO655387 WVK655378:WVK655387 B720914:B720923 IY720914:IY720923 SU720914:SU720923 ACQ720914:ACQ720923 AMM720914:AMM720923 AWI720914:AWI720923 BGE720914:BGE720923 BQA720914:BQA720923 BZW720914:BZW720923 CJS720914:CJS720923 CTO720914:CTO720923 DDK720914:DDK720923 DNG720914:DNG720923 DXC720914:DXC720923 EGY720914:EGY720923 EQU720914:EQU720923 FAQ720914:FAQ720923 FKM720914:FKM720923 FUI720914:FUI720923 GEE720914:GEE720923 GOA720914:GOA720923 GXW720914:GXW720923 HHS720914:HHS720923 HRO720914:HRO720923 IBK720914:IBK720923 ILG720914:ILG720923 IVC720914:IVC720923 JEY720914:JEY720923 JOU720914:JOU720923 JYQ720914:JYQ720923 KIM720914:KIM720923 KSI720914:KSI720923 LCE720914:LCE720923 LMA720914:LMA720923 LVW720914:LVW720923 MFS720914:MFS720923 MPO720914:MPO720923 MZK720914:MZK720923 NJG720914:NJG720923 NTC720914:NTC720923 OCY720914:OCY720923 OMU720914:OMU720923 OWQ720914:OWQ720923 PGM720914:PGM720923 PQI720914:PQI720923 QAE720914:QAE720923 QKA720914:QKA720923 QTW720914:QTW720923 RDS720914:RDS720923 RNO720914:RNO720923 RXK720914:RXK720923 SHG720914:SHG720923 SRC720914:SRC720923 TAY720914:TAY720923 TKU720914:TKU720923 TUQ720914:TUQ720923 UEM720914:UEM720923 UOI720914:UOI720923 UYE720914:UYE720923 VIA720914:VIA720923 VRW720914:VRW720923 WBS720914:WBS720923 WLO720914:WLO720923 WVK720914:WVK720923 B786450:B786459 IY786450:IY786459 SU786450:SU786459 ACQ786450:ACQ786459 AMM786450:AMM786459 AWI786450:AWI786459 BGE786450:BGE786459 BQA786450:BQA786459 BZW786450:BZW786459 CJS786450:CJS786459 CTO786450:CTO786459 DDK786450:DDK786459 DNG786450:DNG786459 DXC786450:DXC786459 EGY786450:EGY786459 EQU786450:EQU786459 FAQ786450:FAQ786459 FKM786450:FKM786459 FUI786450:FUI786459 GEE786450:GEE786459 GOA786450:GOA786459 GXW786450:GXW786459 HHS786450:HHS786459 HRO786450:HRO786459 IBK786450:IBK786459 ILG786450:ILG786459 IVC786450:IVC786459 JEY786450:JEY786459 JOU786450:JOU786459 JYQ786450:JYQ786459 KIM786450:KIM786459 KSI786450:KSI786459 LCE786450:LCE786459 LMA786450:LMA786459 LVW786450:LVW786459 MFS786450:MFS786459 MPO786450:MPO786459 MZK786450:MZK786459 NJG786450:NJG786459 NTC786450:NTC786459 OCY786450:OCY786459 OMU786450:OMU786459 OWQ786450:OWQ786459 PGM786450:PGM786459 PQI786450:PQI786459 QAE786450:QAE786459 QKA786450:QKA786459 QTW786450:QTW786459 RDS786450:RDS786459 RNO786450:RNO786459 RXK786450:RXK786459 SHG786450:SHG786459 SRC786450:SRC786459 TAY786450:TAY786459 TKU786450:TKU786459 TUQ786450:TUQ786459 UEM786450:UEM786459 UOI786450:UOI786459 UYE786450:UYE786459 VIA786450:VIA786459 VRW786450:VRW786459 WBS786450:WBS786459 WLO786450:WLO786459 WVK786450:WVK786459 B851986:B851995 IY851986:IY851995 SU851986:SU851995 ACQ851986:ACQ851995 AMM851986:AMM851995 AWI851986:AWI851995 BGE851986:BGE851995 BQA851986:BQA851995 BZW851986:BZW851995 CJS851986:CJS851995 CTO851986:CTO851995 DDK851986:DDK851995 DNG851986:DNG851995 DXC851986:DXC851995 EGY851986:EGY851995 EQU851986:EQU851995 FAQ851986:FAQ851995 FKM851986:FKM851995 FUI851986:FUI851995 GEE851986:GEE851995 GOA851986:GOA851995 GXW851986:GXW851995 HHS851986:HHS851995 HRO851986:HRO851995 IBK851986:IBK851995 ILG851986:ILG851995 IVC851986:IVC851995 JEY851986:JEY851995 JOU851986:JOU851995 JYQ851986:JYQ851995 KIM851986:KIM851995 KSI851986:KSI851995 LCE851986:LCE851995 LMA851986:LMA851995 LVW851986:LVW851995 MFS851986:MFS851995 MPO851986:MPO851995 MZK851986:MZK851995 NJG851986:NJG851995 NTC851986:NTC851995 OCY851986:OCY851995 OMU851986:OMU851995 OWQ851986:OWQ851995 PGM851986:PGM851995 PQI851986:PQI851995 QAE851986:QAE851995 QKA851986:QKA851995 QTW851986:QTW851995 RDS851986:RDS851995 RNO851986:RNO851995 RXK851986:RXK851995 SHG851986:SHG851995 SRC851986:SRC851995 TAY851986:TAY851995 TKU851986:TKU851995 TUQ851986:TUQ851995 UEM851986:UEM851995 UOI851986:UOI851995 UYE851986:UYE851995 VIA851986:VIA851995 VRW851986:VRW851995 WBS851986:WBS851995 WLO851986:WLO851995 WVK851986:WVK851995 B917522:B917531 IY917522:IY917531 SU917522:SU917531 ACQ917522:ACQ917531 AMM917522:AMM917531 AWI917522:AWI917531 BGE917522:BGE917531 BQA917522:BQA917531 BZW917522:BZW917531 CJS917522:CJS917531 CTO917522:CTO917531 DDK917522:DDK917531 DNG917522:DNG917531 DXC917522:DXC917531 EGY917522:EGY917531 EQU917522:EQU917531 FAQ917522:FAQ917531 FKM917522:FKM917531 FUI917522:FUI917531 GEE917522:GEE917531 GOA917522:GOA917531 GXW917522:GXW917531 HHS917522:HHS917531 HRO917522:HRO917531 IBK917522:IBK917531 ILG917522:ILG917531 IVC917522:IVC917531 JEY917522:JEY917531 JOU917522:JOU917531 JYQ917522:JYQ917531 KIM917522:KIM917531 KSI917522:KSI917531 LCE917522:LCE917531 LMA917522:LMA917531 LVW917522:LVW917531 MFS917522:MFS917531 MPO917522:MPO917531 MZK917522:MZK917531 NJG917522:NJG917531 NTC917522:NTC917531 OCY917522:OCY917531 OMU917522:OMU917531 OWQ917522:OWQ917531 PGM917522:PGM917531 PQI917522:PQI917531 QAE917522:QAE917531 QKA917522:QKA917531 QTW917522:QTW917531 RDS917522:RDS917531 RNO917522:RNO917531 RXK917522:RXK917531 SHG917522:SHG917531 SRC917522:SRC917531 TAY917522:TAY917531 TKU917522:TKU917531 TUQ917522:TUQ917531 UEM917522:UEM917531 UOI917522:UOI917531 UYE917522:UYE917531 VIA917522:VIA917531 VRW917522:VRW917531 WBS917522:WBS917531 WLO917522:WLO917531 WVK917522:WVK917531 B983058:B983067 IY983058:IY983067 SU983058:SU983067 ACQ983058:ACQ983067 AMM983058:AMM983067 AWI983058:AWI983067 BGE983058:BGE983067 BQA983058:BQA983067 BZW983058:BZW983067 CJS983058:CJS983067 CTO983058:CTO983067 DDK983058:DDK983067 DNG983058:DNG983067 DXC983058:DXC983067 EGY983058:EGY983067 EQU983058:EQU983067 FAQ983058:FAQ983067 FKM983058:FKM983067 FUI983058:FUI983067 GEE983058:GEE983067 GOA983058:GOA983067 GXW983058:GXW983067 HHS983058:HHS983067 HRO983058:HRO983067 IBK983058:IBK983067 ILG983058:ILG983067 IVC983058:IVC983067 JEY983058:JEY983067 JOU983058:JOU983067 JYQ983058:JYQ983067 KIM983058:KIM983067 KSI983058:KSI983067 LCE983058:LCE983067 LMA983058:LMA983067 LVW983058:LVW983067 MFS983058:MFS983067 MPO983058:MPO983067 MZK983058:MZK983067 NJG983058:NJG983067 NTC983058:NTC983067 OCY983058:OCY983067 OMU983058:OMU983067 OWQ983058:OWQ983067 PGM983058:PGM983067 PQI983058:PQI983067 QAE983058:QAE983067 QKA983058:QKA983067 QTW983058:QTW983067 RDS983058:RDS983067 RNO983058:RNO983067 RXK983058:RXK983067 SHG983058:SHG983067 SRC983058:SRC983067 TAY983058:TAY983067 TKU983058:TKU983067 TUQ983058:TUQ983067 UEM983058:UEM983067 UOI983058:UOI983067 UYE983058:UYE983067 VIA983058:VIA983067 VRW983058:VRW983067 WBS983058:WBS983067 WLO983058:WLO983067 WVK983058:WVK983067 B8:B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B65545:B65551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B131081:B131087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B196617:B196623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B262153:B262159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B327689:B327695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B393225:B393231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B458761:B458767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B524297:B524303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B589833:B589839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B655369:B655375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B720905:B720911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B786441:B786447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B851977:B851983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B917513:B917519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B983049:B983055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xr:uid="{00000000-0002-0000-3800-000000000000}">
      <formula1>-9.99999999999999E+28</formula1>
      <formula2>9.99999999999999E+28</formula2>
    </dataValidation>
  </dataValidations>
  <printOptions horizontalCentered="1"/>
  <pageMargins left="0.23622047244094491" right="0.23622047244094491" top="0.35433070866141736" bottom="0.35433070866141736" header="0.31496062992125984" footer="0.31496062992125984"/>
  <pageSetup paperSize="9" scale="69" fitToHeight="0" orientation="landscape" cellComments="asDisplayed" r:id="rId1"/>
  <headerFooter alignWithMargins="0"/>
  <drawing r:id="rId2"/>
  <legacyDrawing r:id="rId3"/>
  <oleObjects>
    <mc:AlternateContent xmlns:mc="http://schemas.openxmlformats.org/markup-compatibility/2006">
      <mc:Choice Requires="x14">
        <oleObject progId="Equation.3" shapeId="27657" r:id="rId4">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7" r:id="rId4"/>
      </mc:Fallback>
    </mc:AlternateContent>
    <mc:AlternateContent xmlns:mc="http://schemas.openxmlformats.org/markup-compatibility/2006">
      <mc:Choice Requires="x14">
        <oleObject progId="Equation.3" shapeId="27658" r:id="rId6">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8" r:id="rId6"/>
      </mc:Fallback>
    </mc:AlternateContent>
    <mc:AlternateContent xmlns:mc="http://schemas.openxmlformats.org/markup-compatibility/2006">
      <mc:Choice Requires="x14">
        <oleObject progId="Equation.3" shapeId="27659" r:id="rId7">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9" r:id="rId7"/>
      </mc:Fallback>
    </mc:AlternateContent>
    <mc:AlternateContent xmlns:mc="http://schemas.openxmlformats.org/markup-compatibility/2006">
      <mc:Choice Requires="x14">
        <oleObject progId="Equation.3" shapeId="27660" r:id="rId8">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60" r:id="rId8"/>
      </mc:Fallback>
    </mc:AlternateContent>
    <mc:AlternateContent xmlns:mc="http://schemas.openxmlformats.org/markup-compatibility/2006">
      <mc:Choice Requires="x14">
        <oleObject progId="Equation.3" shapeId="27661"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1" r:id="rId9"/>
      </mc:Fallback>
    </mc:AlternateContent>
    <mc:AlternateContent xmlns:mc="http://schemas.openxmlformats.org/markup-compatibility/2006">
      <mc:Choice Requires="x14">
        <oleObject progId="Equation.3" shapeId="27662"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2" r:id="rId10"/>
      </mc:Fallback>
    </mc:AlternateContent>
    <mc:AlternateContent xmlns:mc="http://schemas.openxmlformats.org/markup-compatibility/2006">
      <mc:Choice Requires="x14">
        <oleObject progId="Equation.3" shapeId="27663"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3" r:id="rId11"/>
      </mc:Fallback>
    </mc:AlternateContent>
    <mc:AlternateContent xmlns:mc="http://schemas.openxmlformats.org/markup-compatibility/2006">
      <mc:Choice Requires="x14">
        <oleObject progId="Equation.3" shapeId="27664"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4" r:id="rId12"/>
      </mc:Fallback>
    </mc:AlternateContent>
  </oleObjec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election activeCell="F12" sqref="F12"/>
    </sheetView>
  </sheetViews>
  <sheetFormatPr defaultColWidth="8.875" defaultRowHeight="13.5"/>
  <cols>
    <col min="1" max="1" width="42.5" style="805" customWidth="1"/>
    <col min="2" max="2" width="92.25" style="805" customWidth="1"/>
    <col min="3" max="3" width="11.375" style="806" customWidth="1"/>
    <col min="4" max="4" width="10.625" style="842" customWidth="1"/>
    <col min="5" max="5" width="9.625" style="842" customWidth="1"/>
    <col min="6" max="6" width="12.125" style="806" customWidth="1"/>
    <col min="7" max="16384" width="8.875" style="805"/>
  </cols>
  <sheetData>
    <row r="1" spans="1:6" s="46" customFormat="1" ht="14.25">
      <c r="A1" s="215" t="str">
        <f>表03!A1</f>
        <v xml:space="preserve"> 保險股份有限公司    年度(月)報表</v>
      </c>
      <c r="B1" s="766"/>
      <c r="C1" s="767"/>
      <c r="D1" s="768"/>
      <c r="E1" s="767"/>
    </row>
    <row r="2" spans="1:6" s="46" customFormat="1" ht="17.25" thickBot="1">
      <c r="A2" s="769" t="s">
        <v>6191</v>
      </c>
      <c r="B2" s="770"/>
      <c r="C2" s="49"/>
      <c r="D2" s="49"/>
      <c r="E2" s="49"/>
      <c r="F2" s="49" t="s">
        <v>6142</v>
      </c>
    </row>
    <row r="3" spans="1:6" ht="38.25" customHeight="1">
      <c r="A3" s="824" t="s">
        <v>6192</v>
      </c>
      <c r="B3" s="825" t="s">
        <v>6144</v>
      </c>
      <c r="C3" s="826" t="s">
        <v>6193</v>
      </c>
      <c r="D3" s="826" t="s">
        <v>6194</v>
      </c>
      <c r="E3" s="826" t="s">
        <v>6195</v>
      </c>
      <c r="F3" s="827" t="s">
        <v>6196</v>
      </c>
    </row>
    <row r="4" spans="1:6" ht="14.45" customHeight="1">
      <c r="A4" s="780" t="s">
        <v>6197</v>
      </c>
      <c r="B4" s="828" t="s">
        <v>6198</v>
      </c>
      <c r="C4" s="828">
        <f>'表23-1'!F9+'表23-1'!K9</f>
        <v>0</v>
      </c>
      <c r="D4" s="828">
        <v>7.8E-2</v>
      </c>
      <c r="E4" s="828">
        <f>'表30-8-6'!H8</f>
        <v>0</v>
      </c>
      <c r="F4" s="829">
        <f>ROUND(C4*MAX((D4-E4),0),0)</f>
        <v>0</v>
      </c>
    </row>
    <row r="5" spans="1:6" ht="14.45" customHeight="1">
      <c r="A5" s="830" t="s">
        <v>6199</v>
      </c>
      <c r="B5" s="831" t="s">
        <v>6198</v>
      </c>
      <c r="C5" s="831"/>
      <c r="D5" s="831"/>
      <c r="E5" s="831">
        <f>'表30-8-6'!$H$8</f>
        <v>0</v>
      </c>
      <c r="F5" s="832">
        <f>ROUND(C5*MAX((D5-E5),0),0)</f>
        <v>0</v>
      </c>
    </row>
    <row r="6" spans="1:6" ht="14.45" customHeight="1">
      <c r="A6" s="830" t="s">
        <v>6200</v>
      </c>
      <c r="B6" s="831"/>
      <c r="C6" s="831"/>
      <c r="D6" s="833"/>
      <c r="E6" s="833"/>
      <c r="F6" s="832">
        <f>SUM(F7:F8)</f>
        <v>0</v>
      </c>
    </row>
    <row r="7" spans="1:6" ht="14.45" customHeight="1">
      <c r="A7" s="834" t="s">
        <v>6201</v>
      </c>
      <c r="B7" s="831" t="s">
        <v>6198</v>
      </c>
      <c r="C7" s="831"/>
      <c r="D7" s="831"/>
      <c r="E7" s="831">
        <f>'表30-8-6'!$H$8</f>
        <v>0</v>
      </c>
      <c r="F7" s="832">
        <f>ROUND(C7*MAX((D7-E7),0),0)</f>
        <v>0</v>
      </c>
    </row>
    <row r="8" spans="1:6" ht="14.45" customHeight="1">
      <c r="A8" s="834" t="s">
        <v>6202</v>
      </c>
      <c r="B8" s="831" t="s">
        <v>6198</v>
      </c>
      <c r="C8" s="831"/>
      <c r="D8" s="831"/>
      <c r="E8" s="831">
        <f>'表30-8-6'!$H$8</f>
        <v>0</v>
      </c>
      <c r="F8" s="832">
        <f>ROUND(C8*MAX((D8-E8),0),0)</f>
        <v>0</v>
      </c>
    </row>
    <row r="9" spans="1:6" ht="14.45" customHeight="1">
      <c r="A9" s="830" t="s">
        <v>6203</v>
      </c>
      <c r="B9" s="831"/>
      <c r="C9" s="831"/>
      <c r="D9" s="833"/>
      <c r="E9" s="833"/>
      <c r="F9" s="832">
        <f>SUM(F10:F11)</f>
        <v>0</v>
      </c>
    </row>
    <row r="10" spans="1:6" ht="14.45" customHeight="1">
      <c r="A10" s="834" t="s">
        <v>6204</v>
      </c>
      <c r="B10" s="831" t="s">
        <v>6198</v>
      </c>
      <c r="C10" s="831"/>
      <c r="D10" s="831"/>
      <c r="E10" s="831">
        <f>'表30-8-6'!$H$8</f>
        <v>0</v>
      </c>
      <c r="F10" s="832">
        <f>ROUND(C10*MAX((D10-E10),0),0)</f>
        <v>0</v>
      </c>
    </row>
    <row r="11" spans="1:6" ht="14.45" customHeight="1">
      <c r="A11" s="834" t="s">
        <v>6205</v>
      </c>
      <c r="B11" s="831" t="s">
        <v>6198</v>
      </c>
      <c r="C11" s="831"/>
      <c r="D11" s="831"/>
      <c r="E11" s="831">
        <f>'表30-8-6'!$H$8</f>
        <v>0</v>
      </c>
      <c r="F11" s="832">
        <f>ROUND(C11*MAX((D11-E11),0),0)</f>
        <v>0</v>
      </c>
    </row>
    <row r="12" spans="1:6" ht="14.45" customHeight="1">
      <c r="A12" s="830" t="s">
        <v>6206</v>
      </c>
      <c r="B12" s="831"/>
      <c r="C12" s="3105"/>
      <c r="D12" s="3105"/>
      <c r="E12" s="3105"/>
      <c r="F12" s="832">
        <f>F13+F14</f>
        <v>0</v>
      </c>
    </row>
    <row r="13" spans="1:6" ht="14.25" customHeight="1">
      <c r="A13" s="830" t="s">
        <v>6207</v>
      </c>
      <c r="B13" s="835" t="s">
        <v>6208</v>
      </c>
      <c r="C13" s="3105"/>
      <c r="D13" s="3105"/>
      <c r="E13" s="3105"/>
      <c r="F13" s="832">
        <f>'表30-6-1'!L6</f>
        <v>0</v>
      </c>
    </row>
    <row r="14" spans="1:6" ht="14.25" customHeight="1" thickBot="1">
      <c r="A14" s="836" t="s">
        <v>6209</v>
      </c>
      <c r="B14" s="837" t="s">
        <v>6210</v>
      </c>
      <c r="C14" s="3106"/>
      <c r="D14" s="3106"/>
      <c r="E14" s="3106"/>
      <c r="F14" s="838">
        <f>'表30-6-1'!L14</f>
        <v>0</v>
      </c>
    </row>
    <row r="15" spans="1:6" ht="20.25" customHeight="1" thickTop="1" thickBot="1">
      <c r="A15" s="839" t="s">
        <v>6211</v>
      </c>
      <c r="B15" s="840"/>
      <c r="C15" s="841">
        <f>SUM(C4:C5,C7:C8,C10:C11)</f>
        <v>0</v>
      </c>
      <c r="D15" s="841"/>
      <c r="E15" s="841"/>
      <c r="F15" s="841">
        <f>SUM(F4:F5,F7:F8,F10:F11,F12)</f>
        <v>0</v>
      </c>
    </row>
    <row r="16" spans="1:6" ht="14.25">
      <c r="A16" s="805" t="s">
        <v>6212</v>
      </c>
    </row>
  </sheetData>
  <mergeCells count="1">
    <mergeCell ref="C12:E14"/>
  </mergeCells>
  <phoneticPr fontId="28" type="noConversion"/>
  <printOptions horizontalCentered="1"/>
  <pageMargins left="0.39370078740157483" right="0.19685039370078741" top="0.39370078740157483" bottom="0.39370078740157483" header="0" footer="0"/>
  <pageSetup paperSize="9" scale="75" fitToHeight="0" orientation="landscape" cellComments="asDisplayed" r:id="rId1"/>
  <headerFooter alignWithMargins="0">
    <oddFooter>&amp;C&amp;"Times New Roman,標準"156&amp;R&amp;"Times New Roman,標準"&amp;A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election activeCell="A125" sqref="A1:XFD1048576"/>
    </sheetView>
  </sheetViews>
  <sheetFormatPr defaultColWidth="9" defaultRowHeight="13.5"/>
  <cols>
    <col min="1" max="1" width="4" style="45" customWidth="1"/>
    <col min="2" max="2" width="34.375" style="45" customWidth="1"/>
    <col min="3" max="3" width="17.875" style="45" customWidth="1"/>
    <col min="4" max="4" width="18.125" style="45" customWidth="1"/>
    <col min="5" max="5" width="18.5" style="45" customWidth="1"/>
    <col min="6" max="6" width="16.25" style="45" customWidth="1"/>
    <col min="7" max="9" width="17.125" style="45" customWidth="1"/>
    <col min="10" max="10" width="16.875" style="45" customWidth="1"/>
    <col min="11" max="11" width="19.125" style="45" customWidth="1"/>
    <col min="12" max="12" width="16.125" style="45" bestFit="1" customWidth="1"/>
    <col min="13" max="16384" width="9" style="45"/>
  </cols>
  <sheetData>
    <row r="1" spans="1:12" ht="14.25">
      <c r="A1" s="613" t="s">
        <v>1288</v>
      </c>
    </row>
    <row r="2" spans="1:12" ht="14.25">
      <c r="A2" s="809" t="s">
        <v>6158</v>
      </c>
      <c r="B2" s="809"/>
      <c r="C2" s="809"/>
      <c r="D2" s="809"/>
      <c r="E2" s="809"/>
      <c r="L2" s="45" t="s">
        <v>6159</v>
      </c>
    </row>
    <row r="3" spans="1:12" ht="14.25">
      <c r="A3" s="3112" t="s">
        <v>6160</v>
      </c>
      <c r="B3" s="3112" t="s">
        <v>6161</v>
      </c>
      <c r="C3" s="3112" t="s">
        <v>6162</v>
      </c>
      <c r="D3" s="3107" t="s">
        <v>6163</v>
      </c>
      <c r="E3" s="3108"/>
      <c r="F3" s="3108"/>
      <c r="G3" s="3108"/>
      <c r="H3" s="3109"/>
      <c r="I3" s="3107" t="s">
        <v>6164</v>
      </c>
      <c r="J3" s="3108"/>
      <c r="K3" s="3109"/>
      <c r="L3" s="810" t="s">
        <v>6165</v>
      </c>
    </row>
    <row r="4" spans="1:12" ht="28.5">
      <c r="A4" s="3112"/>
      <c r="B4" s="3113"/>
      <c r="C4" s="3113"/>
      <c r="D4" s="811" t="s">
        <v>6166</v>
      </c>
      <c r="E4" s="812" t="s">
        <v>6167</v>
      </c>
      <c r="F4" s="811" t="s">
        <v>6168</v>
      </c>
      <c r="G4" s="813" t="s">
        <v>6169</v>
      </c>
      <c r="H4" s="813" t="s">
        <v>6170</v>
      </c>
      <c r="I4" s="814" t="s">
        <v>6166</v>
      </c>
      <c r="J4" s="813" t="s">
        <v>6171</v>
      </c>
      <c r="K4" s="813" t="s">
        <v>6170</v>
      </c>
      <c r="L4" s="813" t="s">
        <v>6170</v>
      </c>
    </row>
    <row r="5" spans="1:12">
      <c r="A5" s="3112"/>
      <c r="B5" s="815" t="s">
        <v>122</v>
      </c>
      <c r="C5" s="815" t="s">
        <v>187</v>
      </c>
      <c r="D5" s="815" t="s">
        <v>68</v>
      </c>
      <c r="E5" s="815" t="s">
        <v>69</v>
      </c>
      <c r="F5" s="815" t="s">
        <v>70</v>
      </c>
      <c r="G5" s="815" t="s">
        <v>71</v>
      </c>
      <c r="H5" s="815" t="s">
        <v>72</v>
      </c>
      <c r="I5" s="815" t="s">
        <v>73</v>
      </c>
      <c r="J5" s="815" t="s">
        <v>74</v>
      </c>
      <c r="K5" s="815" t="s">
        <v>75</v>
      </c>
      <c r="L5" s="815" t="s">
        <v>234</v>
      </c>
    </row>
    <row r="6" spans="1:12" ht="14.25">
      <c r="A6" s="816">
        <v>1</v>
      </c>
      <c r="B6" s="816" t="s">
        <v>6172</v>
      </c>
      <c r="C6" s="817"/>
      <c r="D6" s="816">
        <f>SUM(D7:D13)</f>
        <v>0</v>
      </c>
      <c r="E6" s="816"/>
      <c r="F6" s="816"/>
      <c r="G6" s="816"/>
      <c r="H6" s="816">
        <f>SUM(H7:H13)</f>
        <v>0</v>
      </c>
      <c r="I6" s="816">
        <f>SUM(I7:I13)</f>
        <v>0</v>
      </c>
      <c r="J6" s="816"/>
      <c r="K6" s="816">
        <f>SUM(K7:K13)</f>
        <v>0</v>
      </c>
      <c r="L6" s="816">
        <f>SUM(L7:L13)</f>
        <v>0</v>
      </c>
    </row>
    <row r="7" spans="1:12">
      <c r="A7" s="816">
        <v>2</v>
      </c>
      <c r="B7" s="816"/>
      <c r="C7" s="818"/>
      <c r="D7" s="816"/>
      <c r="E7" s="816"/>
      <c r="F7" s="816"/>
      <c r="G7" s="816"/>
      <c r="H7" s="816">
        <f>IF(D7*(MAX(E7,F7)-G7)&lt;0,0,D7*(MAX(E7,F7)-G7))</f>
        <v>0</v>
      </c>
      <c r="I7" s="816"/>
      <c r="J7" s="816"/>
      <c r="K7" s="816">
        <f>IF(I7*(MAX(E7,F7)-J7)&lt;0,0,I7*(MAX(E7,F7)-J7))</f>
        <v>0</v>
      </c>
      <c r="L7" s="816">
        <f>H7+K7</f>
        <v>0</v>
      </c>
    </row>
    <row r="8" spans="1:12">
      <c r="A8" s="816">
        <v>3</v>
      </c>
      <c r="B8" s="816"/>
      <c r="C8" s="819"/>
      <c r="D8" s="816"/>
      <c r="E8" s="816"/>
      <c r="F8" s="816"/>
      <c r="G8" s="816"/>
      <c r="H8" s="816">
        <f t="shared" ref="H8:H21" si="0">IF(D8*(MAX(E8,F8)-G8)&lt;0,0,D8*(MAX(E8,F8)-G8))</f>
        <v>0</v>
      </c>
      <c r="I8" s="816"/>
      <c r="J8" s="816"/>
      <c r="K8" s="816">
        <f t="shared" ref="K8:K21" si="1">IF(I8*(MAX(E8,F8)-J8)&lt;0,0,I8*(MAX(E8,F8)-J8))</f>
        <v>0</v>
      </c>
      <c r="L8" s="816">
        <f t="shared" ref="L8:L21" si="2">H8+K8</f>
        <v>0</v>
      </c>
    </row>
    <row r="9" spans="1:12">
      <c r="A9" s="816">
        <v>4</v>
      </c>
      <c r="B9" s="816"/>
      <c r="C9" s="820"/>
      <c r="D9" s="820"/>
      <c r="E9" s="816"/>
      <c r="F9" s="816"/>
      <c r="G9" s="816"/>
      <c r="H9" s="816">
        <f>IF(D9*(MAX(E9,F9)-G9)&lt;0,0,D9*(MAX(E9,F9)-G9))</f>
        <v>0</v>
      </c>
      <c r="I9" s="816"/>
      <c r="J9" s="816"/>
      <c r="K9" s="816">
        <f>IF(I9*(MAX(E9,F9)-J9)&lt;0,0,I9*(MAX(E9,F9)-J9))</f>
        <v>0</v>
      </c>
      <c r="L9" s="816">
        <f>H9+K9</f>
        <v>0</v>
      </c>
    </row>
    <row r="10" spans="1:12">
      <c r="A10" s="816">
        <v>5</v>
      </c>
      <c r="B10" s="816"/>
      <c r="C10" s="820"/>
      <c r="D10" s="820"/>
      <c r="E10" s="816"/>
      <c r="F10" s="816"/>
      <c r="G10" s="816"/>
      <c r="H10" s="816">
        <f t="shared" si="0"/>
        <v>0</v>
      </c>
      <c r="I10" s="816"/>
      <c r="J10" s="816"/>
      <c r="K10" s="816">
        <f>IF(I10*(MAX(E10,F10)-J10)&lt;0,0,I10*(MAX(E10,F10)-J10))</f>
        <v>0</v>
      </c>
      <c r="L10" s="816">
        <f t="shared" si="2"/>
        <v>0</v>
      </c>
    </row>
    <row r="11" spans="1:12">
      <c r="A11" s="816">
        <v>6</v>
      </c>
      <c r="B11" s="816"/>
      <c r="C11" s="819"/>
      <c r="D11" s="816"/>
      <c r="E11" s="816"/>
      <c r="F11" s="816"/>
      <c r="G11" s="816"/>
      <c r="H11" s="816">
        <f t="shared" si="0"/>
        <v>0</v>
      </c>
      <c r="I11" s="816"/>
      <c r="J11" s="816"/>
      <c r="K11" s="816">
        <f t="shared" si="1"/>
        <v>0</v>
      </c>
      <c r="L11" s="816">
        <f t="shared" si="2"/>
        <v>0</v>
      </c>
    </row>
    <row r="12" spans="1:12">
      <c r="A12" s="816">
        <v>7</v>
      </c>
      <c r="B12" s="821"/>
      <c r="C12" s="820"/>
      <c r="D12" s="820"/>
      <c r="E12" s="816"/>
      <c r="F12" s="816"/>
      <c r="G12" s="816"/>
      <c r="H12" s="816">
        <f t="shared" si="0"/>
        <v>0</v>
      </c>
      <c r="I12" s="816"/>
      <c r="J12" s="816"/>
      <c r="K12" s="816">
        <f t="shared" si="1"/>
        <v>0</v>
      </c>
      <c r="L12" s="816">
        <f t="shared" si="2"/>
        <v>0</v>
      </c>
    </row>
    <row r="13" spans="1:12">
      <c r="A13" s="816">
        <v>8</v>
      </c>
      <c r="B13" s="821"/>
      <c r="C13" s="820"/>
      <c r="D13" s="820"/>
      <c r="E13" s="816"/>
      <c r="F13" s="816"/>
      <c r="G13" s="816"/>
      <c r="H13" s="816">
        <f t="shared" si="0"/>
        <v>0</v>
      </c>
      <c r="I13" s="816"/>
      <c r="J13" s="816"/>
      <c r="K13" s="816">
        <f t="shared" si="1"/>
        <v>0</v>
      </c>
      <c r="L13" s="816">
        <f t="shared" si="2"/>
        <v>0</v>
      </c>
    </row>
    <row r="14" spans="1:12" ht="14.25">
      <c r="A14" s="816">
        <v>9</v>
      </c>
      <c r="B14" s="816" t="s">
        <v>6173</v>
      </c>
      <c r="C14" s="818"/>
      <c r="D14" s="816">
        <f>SUM(D15:D21)</f>
        <v>0</v>
      </c>
      <c r="E14" s="816"/>
      <c r="F14" s="816"/>
      <c r="G14" s="816"/>
      <c r="H14" s="816">
        <f>SUM(H15:H21)</f>
        <v>0</v>
      </c>
      <c r="I14" s="816">
        <f>SUM(I15:I21)</f>
        <v>0</v>
      </c>
      <c r="J14" s="816"/>
      <c r="K14" s="816">
        <f>SUM(K15:K21)</f>
        <v>0</v>
      </c>
      <c r="L14" s="816">
        <f>SUM(L15:L21)</f>
        <v>0</v>
      </c>
    </row>
    <row r="15" spans="1:12">
      <c r="A15" s="816">
        <v>10</v>
      </c>
      <c r="B15" s="816"/>
      <c r="C15" s="819"/>
      <c r="D15" s="816"/>
      <c r="E15" s="816"/>
      <c r="F15" s="816"/>
      <c r="G15" s="816"/>
      <c r="H15" s="816">
        <f t="shared" si="0"/>
        <v>0</v>
      </c>
      <c r="I15" s="816"/>
      <c r="J15" s="816"/>
      <c r="K15" s="816">
        <f t="shared" si="1"/>
        <v>0</v>
      </c>
      <c r="L15" s="816">
        <f t="shared" si="2"/>
        <v>0</v>
      </c>
    </row>
    <row r="16" spans="1:12">
      <c r="A16" s="816">
        <v>11</v>
      </c>
      <c r="B16" s="816"/>
      <c r="C16" s="820"/>
      <c r="D16" s="820"/>
      <c r="E16" s="816"/>
      <c r="F16" s="816"/>
      <c r="G16" s="816"/>
      <c r="H16" s="816">
        <f t="shared" si="0"/>
        <v>0</v>
      </c>
      <c r="I16" s="816"/>
      <c r="J16" s="816"/>
      <c r="K16" s="816">
        <f t="shared" si="1"/>
        <v>0</v>
      </c>
      <c r="L16" s="816">
        <f t="shared" si="2"/>
        <v>0</v>
      </c>
    </row>
    <row r="17" spans="1:12">
      <c r="A17" s="816">
        <v>12</v>
      </c>
      <c r="B17" s="821"/>
      <c r="C17" s="820"/>
      <c r="D17" s="820"/>
      <c r="E17" s="816"/>
      <c r="F17" s="816"/>
      <c r="G17" s="816"/>
      <c r="H17" s="816">
        <f t="shared" si="0"/>
        <v>0</v>
      </c>
      <c r="I17" s="816"/>
      <c r="J17" s="816"/>
      <c r="K17" s="816">
        <f t="shared" si="1"/>
        <v>0</v>
      </c>
      <c r="L17" s="816">
        <f t="shared" si="2"/>
        <v>0</v>
      </c>
    </row>
    <row r="18" spans="1:12">
      <c r="A18" s="816">
        <v>13</v>
      </c>
      <c r="B18" s="821"/>
      <c r="C18" s="819"/>
      <c r="D18" s="816"/>
      <c r="E18" s="816"/>
      <c r="F18" s="816"/>
      <c r="G18" s="816"/>
      <c r="H18" s="816">
        <f t="shared" si="0"/>
        <v>0</v>
      </c>
      <c r="I18" s="816"/>
      <c r="J18" s="816"/>
      <c r="K18" s="816">
        <f t="shared" si="1"/>
        <v>0</v>
      </c>
      <c r="L18" s="816">
        <f t="shared" si="2"/>
        <v>0</v>
      </c>
    </row>
    <row r="19" spans="1:12">
      <c r="A19" s="816">
        <v>14</v>
      </c>
      <c r="B19" s="821"/>
      <c r="C19" s="820"/>
      <c r="D19" s="820"/>
      <c r="E19" s="816"/>
      <c r="F19" s="816"/>
      <c r="G19" s="816"/>
      <c r="H19" s="816">
        <f t="shared" si="0"/>
        <v>0</v>
      </c>
      <c r="I19" s="816"/>
      <c r="J19" s="816"/>
      <c r="K19" s="816">
        <f t="shared" si="1"/>
        <v>0</v>
      </c>
      <c r="L19" s="816">
        <f t="shared" si="2"/>
        <v>0</v>
      </c>
    </row>
    <row r="20" spans="1:12">
      <c r="A20" s="816">
        <v>15</v>
      </c>
      <c r="B20" s="821"/>
      <c r="C20" s="820"/>
      <c r="D20" s="820"/>
      <c r="E20" s="816"/>
      <c r="F20" s="816"/>
      <c r="G20" s="816"/>
      <c r="H20" s="816">
        <f t="shared" si="0"/>
        <v>0</v>
      </c>
      <c r="I20" s="816"/>
      <c r="J20" s="816"/>
      <c r="K20" s="816">
        <f t="shared" si="1"/>
        <v>0</v>
      </c>
      <c r="L20" s="816">
        <f t="shared" si="2"/>
        <v>0</v>
      </c>
    </row>
    <row r="21" spans="1:12">
      <c r="A21" s="816">
        <v>19</v>
      </c>
      <c r="B21" s="821"/>
      <c r="C21" s="817"/>
      <c r="D21" s="817"/>
      <c r="E21" s="816"/>
      <c r="F21" s="816"/>
      <c r="G21" s="816"/>
      <c r="H21" s="816">
        <f t="shared" si="0"/>
        <v>0</v>
      </c>
      <c r="I21" s="816"/>
      <c r="J21" s="816"/>
      <c r="K21" s="816">
        <f t="shared" si="1"/>
        <v>0</v>
      </c>
      <c r="L21" s="816">
        <f t="shared" si="2"/>
        <v>0</v>
      </c>
    </row>
    <row r="22" spans="1:12" ht="14.25">
      <c r="A22" s="3110" t="s">
        <v>6174</v>
      </c>
      <c r="B22" s="3110"/>
      <c r="C22" s="3110"/>
      <c r="D22" s="816">
        <f>D6+D14</f>
        <v>0</v>
      </c>
      <c r="E22" s="816"/>
      <c r="F22" s="816"/>
      <c r="G22" s="816"/>
      <c r="H22" s="816">
        <f>H6+H14</f>
        <v>0</v>
      </c>
      <c r="I22" s="816"/>
      <c r="J22" s="816"/>
      <c r="K22" s="816">
        <f>K6+K14</f>
        <v>0</v>
      </c>
      <c r="L22" s="816">
        <f>L6+L14</f>
        <v>0</v>
      </c>
    </row>
    <row r="23" spans="1:12" ht="14.25">
      <c r="A23" s="3111" t="s">
        <v>6175</v>
      </c>
      <c r="B23" s="3111"/>
      <c r="C23" s="3111"/>
      <c r="D23" s="3111"/>
      <c r="E23" s="3111"/>
      <c r="F23" s="3111"/>
      <c r="G23" s="3111"/>
      <c r="H23" s="822"/>
      <c r="I23" s="822"/>
      <c r="J23" s="822"/>
      <c r="K23" s="823"/>
    </row>
    <row r="24" spans="1:12" ht="14.25">
      <c r="A24" s="45" t="s">
        <v>6176</v>
      </c>
      <c r="K24" s="823"/>
    </row>
    <row r="25" spans="1:12" ht="14.25">
      <c r="A25" s="45" t="s">
        <v>6177</v>
      </c>
    </row>
    <row r="26" spans="1:12" ht="14.25">
      <c r="A26" s="45" t="s">
        <v>6178</v>
      </c>
    </row>
    <row r="27" spans="1:12" ht="14.25">
      <c r="A27" s="45" t="s">
        <v>6179</v>
      </c>
    </row>
    <row r="28" spans="1:12" ht="14.25">
      <c r="A28" s="45" t="s">
        <v>6180</v>
      </c>
    </row>
    <row r="31" spans="1:12" ht="14.25">
      <c r="B31" s="3107" t="s">
        <v>6181</v>
      </c>
      <c r="C31" s="3109"/>
    </row>
    <row r="32" spans="1:12" ht="14.25">
      <c r="B32" s="810" t="s">
        <v>6182</v>
      </c>
      <c r="C32" s="810" t="s">
        <v>6183</v>
      </c>
    </row>
    <row r="33" spans="2:3" ht="14.25">
      <c r="B33" s="816" t="s">
        <v>6184</v>
      </c>
      <c r="C33" s="816" t="s">
        <v>572</v>
      </c>
    </row>
    <row r="34" spans="2:3" ht="14.25">
      <c r="B34" s="816" t="s">
        <v>6185</v>
      </c>
      <c r="C34" s="816" t="s">
        <v>1202</v>
      </c>
    </row>
    <row r="35" spans="2:3" ht="14.25">
      <c r="B35" s="816" t="s">
        <v>6186</v>
      </c>
      <c r="C35" s="816" t="s">
        <v>1203</v>
      </c>
    </row>
    <row r="36" spans="2:3" ht="14.25">
      <c r="B36" s="816" t="s">
        <v>6187</v>
      </c>
      <c r="C36" s="816" t="s">
        <v>1204</v>
      </c>
    </row>
    <row r="37" spans="2:3" ht="14.25">
      <c r="B37" s="816" t="s">
        <v>6188</v>
      </c>
      <c r="C37" s="816" t="s">
        <v>1205</v>
      </c>
    </row>
    <row r="38" spans="2:3" ht="14.25">
      <c r="B38" s="816" t="s">
        <v>6189</v>
      </c>
      <c r="C38" s="816" t="s">
        <v>1206</v>
      </c>
    </row>
    <row r="39" spans="2:3" ht="14.25">
      <c r="B39" s="816" t="s">
        <v>6190</v>
      </c>
      <c r="C39" s="816" t="s">
        <v>1207</v>
      </c>
    </row>
  </sheetData>
  <mergeCells count="8">
    <mergeCell ref="I3:K3"/>
    <mergeCell ref="A22:C22"/>
    <mergeCell ref="B31:C31"/>
    <mergeCell ref="A23:G23"/>
    <mergeCell ref="A3:A5"/>
    <mergeCell ref="B3:B4"/>
    <mergeCell ref="C3:C4"/>
    <mergeCell ref="D3:H3"/>
  </mergeCells>
  <phoneticPr fontId="28" type="noConversion"/>
  <pageMargins left="0.7" right="0.7" top="0.75" bottom="0.75" header="0.3" footer="0.3"/>
  <pageSetup paperSize="9" scale="6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pageSetUpPr fitToPage="1"/>
  </sheetPr>
  <dimension ref="A1:AF37"/>
  <sheetViews>
    <sheetView workbookViewId="0">
      <selection activeCell="A125" sqref="A1:XFD1048576"/>
    </sheetView>
  </sheetViews>
  <sheetFormatPr defaultColWidth="15.625" defaultRowHeight="15.75"/>
  <cols>
    <col min="1" max="1" width="5.625" style="2186" customWidth="1"/>
    <col min="2" max="16384" width="15.625" style="2186"/>
  </cols>
  <sheetData>
    <row r="1" spans="1:32" ht="16.5">
      <c r="A1" s="2390" t="s">
        <v>2636</v>
      </c>
      <c r="H1" s="37"/>
      <c r="I1" s="37"/>
      <c r="J1" s="37"/>
      <c r="K1" s="37"/>
      <c r="L1" s="37"/>
      <c r="M1" s="37"/>
      <c r="N1" s="37"/>
      <c r="O1" s="37"/>
      <c r="P1" s="37"/>
      <c r="Q1" s="37"/>
      <c r="R1" s="37"/>
      <c r="S1" s="37"/>
      <c r="T1" s="37"/>
      <c r="U1" s="37"/>
      <c r="V1" s="37"/>
      <c r="W1" s="37"/>
      <c r="X1" s="37"/>
      <c r="Y1" s="37"/>
      <c r="Z1" s="37"/>
      <c r="AA1" s="37"/>
      <c r="AB1" s="37"/>
      <c r="AC1" s="37"/>
      <c r="AD1" s="37"/>
      <c r="AE1" s="37"/>
    </row>
    <row r="2" spans="1:32" ht="16.5">
      <c r="A2" s="2422" t="s">
        <v>3644</v>
      </c>
      <c r="B2" s="2423"/>
      <c r="C2" s="2423"/>
      <c r="D2" s="2423"/>
      <c r="E2" s="2423"/>
      <c r="F2" s="2423"/>
      <c r="G2" s="37"/>
      <c r="H2" s="37"/>
      <c r="I2" s="37"/>
      <c r="J2" s="37"/>
      <c r="K2" s="37"/>
      <c r="L2" s="37"/>
      <c r="M2" s="37"/>
      <c r="N2" s="37"/>
      <c r="O2" s="37"/>
      <c r="P2" s="37"/>
      <c r="Q2" s="37"/>
      <c r="R2" s="37"/>
      <c r="S2" s="37"/>
      <c r="T2" s="37"/>
      <c r="U2" s="37"/>
      <c r="V2" s="37"/>
      <c r="W2" s="37"/>
      <c r="X2" s="37"/>
      <c r="Z2" s="37"/>
      <c r="AA2" s="37"/>
      <c r="AB2" s="37"/>
      <c r="AC2" s="37"/>
      <c r="AD2" s="37"/>
      <c r="AE2" s="37"/>
      <c r="AF2" s="2424" t="s">
        <v>7472</v>
      </c>
    </row>
    <row r="3" spans="1:32" ht="15.75" customHeight="1">
      <c r="A3" s="2650" t="s">
        <v>5914</v>
      </c>
      <c r="B3" s="2647" t="s">
        <v>7440</v>
      </c>
      <c r="C3" s="2647" t="s">
        <v>7441</v>
      </c>
      <c r="D3" s="2647" t="s">
        <v>7442</v>
      </c>
      <c r="E3" s="2647" t="s">
        <v>7718</v>
      </c>
      <c r="F3" s="2647" t="s">
        <v>5917</v>
      </c>
      <c r="G3" s="2647" t="s">
        <v>5918</v>
      </c>
      <c r="H3" s="2647" t="s">
        <v>7444</v>
      </c>
      <c r="I3" s="2647" t="s">
        <v>7719</v>
      </c>
      <c r="J3" s="2647" t="s">
        <v>7720</v>
      </c>
      <c r="K3" s="2647"/>
      <c r="L3" s="2647" t="s">
        <v>7443</v>
      </c>
      <c r="M3" s="2647"/>
      <c r="N3" s="2647"/>
      <c r="O3" s="2647"/>
      <c r="P3" s="2647"/>
      <c r="Q3" s="2647" t="s">
        <v>7721</v>
      </c>
      <c r="R3" s="2647"/>
      <c r="S3" s="2647" t="s">
        <v>7446</v>
      </c>
      <c r="T3" s="2647" t="s">
        <v>7518</v>
      </c>
      <c r="U3" s="2647" t="s">
        <v>5925</v>
      </c>
      <c r="V3" s="2647" t="s">
        <v>5926</v>
      </c>
      <c r="W3" s="2647" t="s">
        <v>5927</v>
      </c>
      <c r="X3" s="2647" t="s">
        <v>7722</v>
      </c>
      <c r="Y3" s="2647" t="s">
        <v>7520</v>
      </c>
      <c r="Z3" s="2648" t="s">
        <v>7453</v>
      </c>
      <c r="AA3" s="2648"/>
      <c r="AB3" s="2647" t="s">
        <v>7723</v>
      </c>
      <c r="AC3" s="2647" t="s">
        <v>5931</v>
      </c>
      <c r="AD3" s="2647" t="s">
        <v>7724</v>
      </c>
      <c r="AE3" s="2647" t="s">
        <v>7725</v>
      </c>
      <c r="AF3" s="2647" t="s">
        <v>3809</v>
      </c>
    </row>
    <row r="4" spans="1:32" ht="33">
      <c r="A4" s="2650"/>
      <c r="B4" s="2647"/>
      <c r="C4" s="2647"/>
      <c r="D4" s="2647"/>
      <c r="E4" s="2647"/>
      <c r="F4" s="2647"/>
      <c r="G4" s="2647"/>
      <c r="H4" s="2647"/>
      <c r="I4" s="2647"/>
      <c r="J4" s="544" t="s">
        <v>7521</v>
      </c>
      <c r="K4" s="544" t="s">
        <v>7522</v>
      </c>
      <c r="L4" s="544" t="s">
        <v>5932</v>
      </c>
      <c r="M4" s="544" t="s">
        <v>5933</v>
      </c>
      <c r="N4" s="544" t="s">
        <v>7521</v>
      </c>
      <c r="O4" s="544" t="s">
        <v>7522</v>
      </c>
      <c r="P4" s="544" t="s">
        <v>7457</v>
      </c>
      <c r="Q4" s="544" t="s">
        <v>5932</v>
      </c>
      <c r="R4" s="544" t="s">
        <v>5933</v>
      </c>
      <c r="S4" s="2647"/>
      <c r="T4" s="2647"/>
      <c r="U4" s="2647"/>
      <c r="V4" s="2647"/>
      <c r="W4" s="2647"/>
      <c r="X4" s="2647"/>
      <c r="Y4" s="2647"/>
      <c r="Z4" s="2177" t="s">
        <v>7460</v>
      </c>
      <c r="AA4" s="2177" t="s">
        <v>7461</v>
      </c>
      <c r="AB4" s="2649"/>
      <c r="AC4" s="2647"/>
      <c r="AD4" s="2647"/>
      <c r="AE4" s="2647"/>
      <c r="AF4" s="2647"/>
    </row>
    <row r="5" spans="1:32">
      <c r="A5" s="2650"/>
      <c r="B5" s="2178" t="s">
        <v>66</v>
      </c>
      <c r="C5" s="2178" t="s">
        <v>67</v>
      </c>
      <c r="D5" s="2178" t="s">
        <v>68</v>
      </c>
      <c r="E5" s="2178" t="s">
        <v>69</v>
      </c>
      <c r="F5" s="2178" t="s">
        <v>70</v>
      </c>
      <c r="G5" s="2178" t="s">
        <v>71</v>
      </c>
      <c r="H5" s="2178" t="s">
        <v>72</v>
      </c>
      <c r="I5" s="2178" t="s">
        <v>467</v>
      </c>
      <c r="J5" s="2178" t="s">
        <v>74</v>
      </c>
      <c r="K5" s="2178" t="s">
        <v>75</v>
      </c>
      <c r="L5" s="2178" t="s">
        <v>234</v>
      </c>
      <c r="M5" s="2178" t="s">
        <v>235</v>
      </c>
      <c r="N5" s="2178" t="s">
        <v>285</v>
      </c>
      <c r="O5" s="2178" t="s">
        <v>286</v>
      </c>
      <c r="P5" s="2178" t="s">
        <v>287</v>
      </c>
      <c r="Q5" s="2178" t="s">
        <v>288</v>
      </c>
      <c r="R5" s="2178" t="s">
        <v>289</v>
      </c>
      <c r="S5" s="2178" t="s">
        <v>138</v>
      </c>
      <c r="T5" s="2178" t="s">
        <v>139</v>
      </c>
      <c r="U5" s="2178" t="s">
        <v>140</v>
      </c>
      <c r="V5" s="2178" t="s">
        <v>141</v>
      </c>
      <c r="W5" s="2178" t="s">
        <v>209</v>
      </c>
      <c r="X5" s="2178" t="s">
        <v>210</v>
      </c>
      <c r="Y5" s="2178" t="s">
        <v>839</v>
      </c>
      <c r="Z5" s="2178" t="s">
        <v>254</v>
      </c>
      <c r="AA5" s="2178" t="s">
        <v>255</v>
      </c>
      <c r="AB5" s="2178" t="s">
        <v>256</v>
      </c>
      <c r="AC5" s="2178" t="s">
        <v>257</v>
      </c>
      <c r="AD5" s="2178" t="s">
        <v>258</v>
      </c>
      <c r="AE5" s="2178" t="s">
        <v>259</v>
      </c>
      <c r="AF5" s="2178" t="s">
        <v>1481</v>
      </c>
    </row>
    <row r="6" spans="1:32">
      <c r="A6" s="2180">
        <v>1</v>
      </c>
      <c r="B6" s="2425"/>
      <c r="C6" s="2425"/>
      <c r="D6" s="2425"/>
      <c r="E6" s="2425"/>
      <c r="F6" s="2425"/>
      <c r="G6" s="2425"/>
      <c r="H6" s="2425"/>
      <c r="I6" s="2425"/>
      <c r="J6" s="2425"/>
      <c r="K6" s="2425"/>
      <c r="L6" s="2425"/>
      <c r="M6" s="2425"/>
      <c r="N6" s="2425"/>
      <c r="O6" s="2425"/>
      <c r="P6" s="2425"/>
      <c r="Q6" s="2425"/>
      <c r="R6" s="2425"/>
      <c r="S6" s="2425"/>
      <c r="T6" s="2425"/>
      <c r="U6" s="2426"/>
      <c r="V6" s="2425"/>
      <c r="W6" s="2427"/>
      <c r="X6" s="2427"/>
      <c r="Y6" s="2427"/>
      <c r="Z6" s="2428"/>
      <c r="AA6" s="2427"/>
      <c r="AB6" s="2426"/>
      <c r="AC6" s="2425"/>
      <c r="AD6" s="2425"/>
      <c r="AE6" s="2425"/>
      <c r="AF6" s="2425"/>
    </row>
    <row r="7" spans="1:32">
      <c r="A7" s="2180">
        <v>2</v>
      </c>
      <c r="B7" s="2425"/>
      <c r="C7" s="2425"/>
      <c r="D7" s="2425"/>
      <c r="E7" s="2425"/>
      <c r="F7" s="2425"/>
      <c r="G7" s="2425"/>
      <c r="H7" s="2425"/>
      <c r="I7" s="2425"/>
      <c r="J7" s="2425"/>
      <c r="K7" s="2425"/>
      <c r="L7" s="2425"/>
      <c r="M7" s="2425"/>
      <c r="N7" s="2425"/>
      <c r="O7" s="2425"/>
      <c r="P7" s="2425"/>
      <c r="Q7" s="2425"/>
      <c r="R7" s="2425"/>
      <c r="S7" s="2425"/>
      <c r="T7" s="2425"/>
      <c r="U7" s="2426"/>
      <c r="V7" s="2425"/>
      <c r="W7" s="2427"/>
      <c r="X7" s="2427"/>
      <c r="Y7" s="2427"/>
      <c r="Z7" s="2428"/>
      <c r="AA7" s="2427"/>
      <c r="AB7" s="2426"/>
      <c r="AC7" s="2425"/>
      <c r="AD7" s="2425"/>
      <c r="AE7" s="2425"/>
      <c r="AF7" s="2425"/>
    </row>
    <row r="8" spans="1:32">
      <c r="A8" s="2180">
        <v>3</v>
      </c>
      <c r="B8" s="2425"/>
      <c r="C8" s="2425"/>
      <c r="D8" s="2425"/>
      <c r="E8" s="2425"/>
      <c r="F8" s="2425"/>
      <c r="G8" s="2425"/>
      <c r="H8" s="2425"/>
      <c r="I8" s="2425"/>
      <c r="J8" s="2425"/>
      <c r="K8" s="2425"/>
      <c r="L8" s="2425"/>
      <c r="M8" s="2425"/>
      <c r="N8" s="2425"/>
      <c r="O8" s="2425"/>
      <c r="P8" s="2425"/>
      <c r="Q8" s="2425"/>
      <c r="R8" s="2425"/>
      <c r="S8" s="2425"/>
      <c r="T8" s="2425"/>
      <c r="U8" s="2426"/>
      <c r="V8" s="2425"/>
      <c r="W8" s="2427"/>
      <c r="X8" s="2427"/>
      <c r="Y8" s="2427"/>
      <c r="Z8" s="2428"/>
      <c r="AA8" s="2427"/>
      <c r="AB8" s="2426"/>
      <c r="AC8" s="2425"/>
      <c r="AD8" s="2425"/>
      <c r="AE8" s="2425"/>
      <c r="AF8" s="2425"/>
    </row>
    <row r="9" spans="1:32">
      <c r="A9" s="2180">
        <v>4</v>
      </c>
      <c r="B9" s="2425"/>
      <c r="C9" s="2425"/>
      <c r="D9" s="2425"/>
      <c r="E9" s="2425"/>
      <c r="F9" s="2425"/>
      <c r="G9" s="2425"/>
      <c r="H9" s="2425"/>
      <c r="I9" s="2425"/>
      <c r="J9" s="2425"/>
      <c r="K9" s="2425"/>
      <c r="L9" s="2425"/>
      <c r="M9" s="2425"/>
      <c r="N9" s="2425"/>
      <c r="O9" s="2425"/>
      <c r="P9" s="2425"/>
      <c r="Q9" s="2425"/>
      <c r="R9" s="2425"/>
      <c r="S9" s="2425"/>
      <c r="T9" s="2425"/>
      <c r="U9" s="2426"/>
      <c r="V9" s="2425"/>
      <c r="W9" s="2427"/>
      <c r="X9" s="2427"/>
      <c r="Y9" s="2427"/>
      <c r="Z9" s="2428"/>
      <c r="AA9" s="2427"/>
      <c r="AB9" s="2426"/>
      <c r="AC9" s="2425"/>
      <c r="AD9" s="2425"/>
      <c r="AE9" s="2425"/>
      <c r="AF9" s="2425"/>
    </row>
    <row r="10" spans="1:32">
      <c r="A10" s="2180">
        <v>5</v>
      </c>
      <c r="B10" s="2425"/>
      <c r="C10" s="2425"/>
      <c r="D10" s="2425"/>
      <c r="E10" s="2425"/>
      <c r="F10" s="2425"/>
      <c r="G10" s="2425"/>
      <c r="H10" s="2425"/>
      <c r="I10" s="2425"/>
      <c r="J10" s="2425"/>
      <c r="K10" s="2425"/>
      <c r="L10" s="2425"/>
      <c r="M10" s="2425"/>
      <c r="N10" s="2425"/>
      <c r="O10" s="2425"/>
      <c r="P10" s="2425"/>
      <c r="Q10" s="2425"/>
      <c r="R10" s="2425"/>
      <c r="S10" s="2425"/>
      <c r="T10" s="2425"/>
      <c r="U10" s="2426"/>
      <c r="V10" s="2425"/>
      <c r="W10" s="2427"/>
      <c r="X10" s="2427"/>
      <c r="Y10" s="2427"/>
      <c r="Z10" s="2428"/>
      <c r="AA10" s="2427"/>
      <c r="AB10" s="2426"/>
      <c r="AC10" s="2425"/>
      <c r="AD10" s="2425"/>
      <c r="AE10" s="2425"/>
      <c r="AF10" s="2425"/>
    </row>
    <row r="11" spans="1:32">
      <c r="A11" s="2180">
        <v>6</v>
      </c>
      <c r="B11" s="2425"/>
      <c r="C11" s="2425"/>
      <c r="D11" s="2425"/>
      <c r="E11" s="2425"/>
      <c r="F11" s="2425"/>
      <c r="G11" s="2425"/>
      <c r="H11" s="2425"/>
      <c r="I11" s="2425"/>
      <c r="J11" s="2425"/>
      <c r="K11" s="2425"/>
      <c r="L11" s="2425"/>
      <c r="M11" s="2425"/>
      <c r="N11" s="2425"/>
      <c r="O11" s="2425"/>
      <c r="P11" s="2425"/>
      <c r="Q11" s="2425"/>
      <c r="R11" s="2425"/>
      <c r="S11" s="2425"/>
      <c r="T11" s="2425"/>
      <c r="U11" s="2426"/>
      <c r="V11" s="2425"/>
      <c r="W11" s="2427"/>
      <c r="X11" s="2427"/>
      <c r="Y11" s="2427"/>
      <c r="Z11" s="2428"/>
      <c r="AA11" s="2427"/>
      <c r="AB11" s="2426"/>
      <c r="AC11" s="2425"/>
      <c r="AD11" s="2425"/>
      <c r="AE11" s="2425"/>
      <c r="AF11" s="2425"/>
    </row>
    <row r="12" spans="1:32">
      <c r="A12" s="2180">
        <v>7</v>
      </c>
      <c r="B12" s="2425"/>
      <c r="C12" s="2425"/>
      <c r="D12" s="2425"/>
      <c r="E12" s="2425"/>
      <c r="F12" s="2425"/>
      <c r="G12" s="2425"/>
      <c r="H12" s="2425"/>
      <c r="I12" s="2425"/>
      <c r="J12" s="2425"/>
      <c r="K12" s="2425"/>
      <c r="L12" s="2425"/>
      <c r="M12" s="2425"/>
      <c r="N12" s="2425"/>
      <c r="O12" s="2425"/>
      <c r="P12" s="2425"/>
      <c r="Q12" s="2425"/>
      <c r="R12" s="2425"/>
      <c r="S12" s="2425"/>
      <c r="T12" s="2425"/>
      <c r="U12" s="2426"/>
      <c r="V12" s="2425"/>
      <c r="W12" s="2427"/>
      <c r="X12" s="2427"/>
      <c r="Y12" s="2427"/>
      <c r="Z12" s="2428"/>
      <c r="AA12" s="2427"/>
      <c r="AB12" s="2426"/>
      <c r="AC12" s="2425"/>
      <c r="AD12" s="2425"/>
      <c r="AE12" s="2425"/>
      <c r="AF12" s="2425"/>
    </row>
    <row r="13" spans="1:32">
      <c r="A13" s="2180">
        <v>8</v>
      </c>
      <c r="B13" s="2425"/>
      <c r="C13" s="2425"/>
      <c r="D13" s="2425"/>
      <c r="E13" s="2425"/>
      <c r="F13" s="2425"/>
      <c r="G13" s="2425"/>
      <c r="H13" s="2425"/>
      <c r="I13" s="2425"/>
      <c r="J13" s="2425"/>
      <c r="K13" s="2425"/>
      <c r="L13" s="2425"/>
      <c r="M13" s="2425"/>
      <c r="N13" s="2425"/>
      <c r="O13" s="2425"/>
      <c r="P13" s="2425"/>
      <c r="Q13" s="2425"/>
      <c r="R13" s="2425"/>
      <c r="S13" s="2425"/>
      <c r="T13" s="2425"/>
      <c r="U13" s="2426"/>
      <c r="V13" s="2425"/>
      <c r="W13" s="2427"/>
      <c r="X13" s="2427"/>
      <c r="Y13" s="2427"/>
      <c r="Z13" s="2428"/>
      <c r="AA13" s="2427"/>
      <c r="AB13" s="2426"/>
      <c r="AC13" s="2425"/>
      <c r="AD13" s="2425"/>
      <c r="AE13" s="2425"/>
      <c r="AF13" s="2425"/>
    </row>
    <row r="14" spans="1:32">
      <c r="A14" s="2180">
        <v>9</v>
      </c>
      <c r="B14" s="2425"/>
      <c r="C14" s="2425"/>
      <c r="D14" s="2425"/>
      <c r="E14" s="2425"/>
      <c r="F14" s="2425"/>
      <c r="G14" s="2425"/>
      <c r="H14" s="2425"/>
      <c r="I14" s="2425"/>
      <c r="J14" s="2425"/>
      <c r="K14" s="2425"/>
      <c r="L14" s="2425"/>
      <c r="M14" s="2425"/>
      <c r="N14" s="2425"/>
      <c r="O14" s="2425"/>
      <c r="P14" s="2425"/>
      <c r="Q14" s="2425"/>
      <c r="R14" s="2425"/>
      <c r="S14" s="2425"/>
      <c r="T14" s="2425"/>
      <c r="U14" s="2426"/>
      <c r="V14" s="2425"/>
      <c r="W14" s="2427"/>
      <c r="X14" s="2427"/>
      <c r="Y14" s="2427"/>
      <c r="Z14" s="2428"/>
      <c r="AA14" s="2427"/>
      <c r="AB14" s="2426"/>
      <c r="AC14" s="2425"/>
      <c r="AD14" s="2425"/>
      <c r="AE14" s="2425"/>
      <c r="AF14" s="2425"/>
    </row>
    <row r="15" spans="1:32">
      <c r="A15" s="2180">
        <v>10</v>
      </c>
      <c r="B15" s="2425"/>
      <c r="C15" s="2425"/>
      <c r="D15" s="2425"/>
      <c r="E15" s="2425"/>
      <c r="F15" s="2425"/>
      <c r="G15" s="2425"/>
      <c r="H15" s="2425"/>
      <c r="I15" s="2425"/>
      <c r="J15" s="2425"/>
      <c r="K15" s="2425"/>
      <c r="L15" s="2425"/>
      <c r="M15" s="2425"/>
      <c r="N15" s="2425"/>
      <c r="O15" s="2425"/>
      <c r="P15" s="2425"/>
      <c r="Q15" s="2425"/>
      <c r="R15" s="2425"/>
      <c r="S15" s="2425"/>
      <c r="T15" s="2425"/>
      <c r="U15" s="2426"/>
      <c r="V15" s="2425"/>
      <c r="W15" s="2427"/>
      <c r="X15" s="2427"/>
      <c r="Y15" s="2427"/>
      <c r="Z15" s="2428"/>
      <c r="AA15" s="2427"/>
      <c r="AB15" s="2426"/>
      <c r="AC15" s="2425"/>
      <c r="AD15" s="2425"/>
      <c r="AE15" s="2425"/>
      <c r="AF15" s="2425"/>
    </row>
    <row r="16" spans="1:32" ht="16.5">
      <c r="A16" s="2180">
        <v>11</v>
      </c>
      <c r="B16" s="2429" t="s">
        <v>7726</v>
      </c>
      <c r="C16" s="2429" t="s">
        <v>7710</v>
      </c>
      <c r="D16" s="2430"/>
      <c r="E16" s="2430"/>
      <c r="F16" s="2430"/>
      <c r="G16" s="2430"/>
      <c r="H16" s="2430"/>
      <c r="I16" s="2430"/>
      <c r="J16" s="2430"/>
      <c r="K16" s="2430"/>
      <c r="L16" s="2430"/>
      <c r="M16" s="2430"/>
      <c r="N16" s="2430"/>
      <c r="O16" s="2430"/>
      <c r="P16" s="2430"/>
      <c r="Q16" s="2430"/>
      <c r="R16" s="2430"/>
      <c r="S16" s="2430"/>
      <c r="T16" s="2430"/>
      <c r="U16" s="2431"/>
      <c r="V16" s="2430"/>
      <c r="W16" s="2432">
        <f>SUMIF($D$6:$D$15,"J",W6:W15)</f>
        <v>0</v>
      </c>
      <c r="X16" s="2432">
        <f>SUMIF($D$6:$D$15,"J",X6:X15)</f>
        <v>0</v>
      </c>
      <c r="Y16" s="2432">
        <f>SUMIF($D$6:$D$15,"J",Y6:Y15)</f>
        <v>0</v>
      </c>
      <c r="Z16" s="2433"/>
      <c r="AA16" s="2433"/>
      <c r="AB16" s="2434"/>
      <c r="AC16" s="2434"/>
      <c r="AD16" s="2435">
        <f>SUMIF($D$6:$D$15,"J",AD6:AD15)</f>
        <v>0</v>
      </c>
      <c r="AE16" s="2435">
        <f>SUMIF($D$6:$D$15,"J",AE6:AE15)</f>
        <v>0</v>
      </c>
      <c r="AF16" s="2434"/>
    </row>
    <row r="17" spans="1:32">
      <c r="A17" s="569"/>
      <c r="B17" s="2436"/>
      <c r="C17" s="2437"/>
      <c r="D17" s="2437"/>
      <c r="E17" s="2437"/>
      <c r="F17" s="2437"/>
      <c r="G17" s="2437"/>
      <c r="H17" s="2437"/>
      <c r="I17" s="2437"/>
      <c r="J17" s="2437"/>
      <c r="K17" s="2437"/>
      <c r="L17" s="2436"/>
      <c r="M17" s="2437"/>
      <c r="N17" s="2437"/>
      <c r="O17" s="2437"/>
      <c r="P17" s="2437"/>
      <c r="Q17" s="2436"/>
      <c r="R17" s="2437"/>
      <c r="S17" s="2437"/>
      <c r="T17" s="2437"/>
      <c r="U17" s="2438"/>
      <c r="V17" s="2437"/>
      <c r="W17" s="2439"/>
      <c r="X17" s="2439"/>
      <c r="Y17" s="2439"/>
      <c r="Z17" s="2439"/>
      <c r="AA17" s="2439"/>
      <c r="AB17" s="2438"/>
      <c r="AC17" s="2437"/>
      <c r="AD17" s="2437"/>
      <c r="AE17" s="2437"/>
      <c r="AF17" s="2437"/>
    </row>
    <row r="18" spans="1:32" ht="16.5">
      <c r="A18" s="2440" t="s">
        <v>1482</v>
      </c>
      <c r="B18" s="37"/>
      <c r="C18" s="56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row>
    <row r="19" spans="1:32" ht="15.75" customHeight="1">
      <c r="A19" s="569">
        <v>1</v>
      </c>
      <c r="B19" s="2441" t="s">
        <v>1483</v>
      </c>
      <c r="J19" s="37"/>
      <c r="K19" s="37"/>
      <c r="L19" s="37"/>
      <c r="M19" s="37"/>
      <c r="N19" s="37"/>
      <c r="O19" s="37"/>
      <c r="P19" s="37"/>
      <c r="Q19" s="37"/>
      <c r="R19" s="37"/>
      <c r="S19" s="37"/>
      <c r="T19" s="37"/>
      <c r="U19" s="37"/>
      <c r="V19" s="37"/>
      <c r="W19" s="37"/>
      <c r="X19" s="37"/>
      <c r="Y19" s="37"/>
      <c r="Z19" s="37"/>
      <c r="AA19" s="37"/>
      <c r="AB19" s="37"/>
      <c r="AC19" s="37"/>
      <c r="AD19" s="37"/>
      <c r="AE19" s="37"/>
    </row>
    <row r="20" spans="1:32" ht="15.75" customHeight="1">
      <c r="A20" s="569">
        <v>2</v>
      </c>
      <c r="B20" s="2442" t="s">
        <v>7727</v>
      </c>
      <c r="C20" s="2443"/>
      <c r="D20" s="2443"/>
      <c r="E20" s="2443"/>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37"/>
    </row>
    <row r="21" spans="1:32" ht="16.5">
      <c r="A21" s="569"/>
      <c r="B21" s="2442" t="s">
        <v>7728</v>
      </c>
      <c r="C21" s="2443"/>
      <c r="D21" s="2443"/>
      <c r="E21" s="2443"/>
      <c r="F21" s="2443"/>
      <c r="G21" s="2443"/>
      <c r="H21" s="244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37"/>
    </row>
    <row r="22" spans="1:32" ht="16.5">
      <c r="A22" s="569"/>
      <c r="B22" s="2442" t="s">
        <v>7729</v>
      </c>
      <c r="C22" s="2443"/>
      <c r="D22" s="2443"/>
      <c r="E22" s="2443"/>
      <c r="F22" s="2443"/>
      <c r="G22" s="2443"/>
      <c r="H22" s="2443"/>
      <c r="I22" s="2443"/>
      <c r="J22" s="2443"/>
      <c r="K22" s="2443"/>
      <c r="L22" s="2443"/>
      <c r="M22" s="2443"/>
      <c r="N22" s="2443"/>
      <c r="O22" s="2443"/>
      <c r="P22" s="2443"/>
      <c r="Q22" s="2443"/>
      <c r="R22" s="2443"/>
      <c r="S22" s="2443"/>
      <c r="T22" s="2443"/>
      <c r="U22" s="2443"/>
      <c r="V22" s="2443"/>
      <c r="W22" s="2443"/>
      <c r="X22" s="2443"/>
      <c r="Y22" s="2443"/>
      <c r="Z22" s="2443"/>
      <c r="AA22" s="2443"/>
      <c r="AB22" s="2443"/>
      <c r="AC22" s="2443"/>
      <c r="AD22" s="2443"/>
      <c r="AE22" s="37"/>
    </row>
    <row r="23" spans="1:32" ht="15.75" customHeight="1">
      <c r="A23" s="569">
        <v>3</v>
      </c>
      <c r="B23" s="2444" t="s">
        <v>7730</v>
      </c>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37"/>
    </row>
    <row r="24" spans="1:32" ht="15.75" customHeight="1">
      <c r="A24" s="2445">
        <v>4</v>
      </c>
      <c r="B24" s="2444" t="s">
        <v>7731</v>
      </c>
      <c r="C24" s="567"/>
      <c r="D24" s="567"/>
      <c r="E24" s="567"/>
      <c r="F24" s="567"/>
      <c r="G24" s="567"/>
      <c r="H24" s="567"/>
      <c r="I24" s="567"/>
      <c r="J24" s="567"/>
      <c r="K24" s="567"/>
      <c r="L24" s="567"/>
      <c r="M24" s="567"/>
      <c r="N24" s="567"/>
      <c r="O24" s="567"/>
      <c r="P24" s="567"/>
      <c r="Q24" s="567"/>
      <c r="R24" s="567"/>
      <c r="S24" s="567"/>
      <c r="T24" s="567"/>
      <c r="U24" s="567"/>
      <c r="V24" s="567"/>
      <c r="W24" s="567"/>
      <c r="X24" s="567"/>
      <c r="Y24" s="567"/>
      <c r="Z24" s="567"/>
      <c r="AA24" s="567"/>
      <c r="AB24" s="567"/>
      <c r="AC24" s="567"/>
      <c r="AD24" s="567"/>
      <c r="AE24" s="37"/>
    </row>
    <row r="25" spans="1:32" ht="15.75" customHeight="1">
      <c r="A25" s="2445">
        <v>5</v>
      </c>
      <c r="B25" s="2444" t="s">
        <v>7732</v>
      </c>
      <c r="C25" s="567"/>
      <c r="D25" s="567"/>
      <c r="E25" s="567"/>
      <c r="F25" s="567"/>
      <c r="G25" s="567"/>
      <c r="H25" s="567"/>
      <c r="I25" s="567"/>
      <c r="J25" s="567"/>
      <c r="K25" s="567"/>
      <c r="L25" s="567"/>
      <c r="M25" s="567"/>
      <c r="N25" s="567"/>
      <c r="O25" s="567"/>
      <c r="P25" s="567"/>
      <c r="Q25" s="567"/>
      <c r="R25" s="567"/>
      <c r="S25" s="567"/>
      <c r="T25" s="567"/>
      <c r="U25" s="567"/>
      <c r="V25" s="567"/>
      <c r="W25" s="567"/>
      <c r="X25" s="567"/>
      <c r="Y25" s="567"/>
      <c r="Z25" s="567"/>
      <c r="AA25" s="567"/>
      <c r="AB25" s="567"/>
      <c r="AC25" s="567"/>
      <c r="AD25" s="567"/>
      <c r="AE25" s="37"/>
    </row>
    <row r="26" spans="1:32" ht="15.75" customHeight="1">
      <c r="A26" s="2445">
        <v>6</v>
      </c>
      <c r="B26" s="2446" t="s">
        <v>7733</v>
      </c>
      <c r="C26" s="2447"/>
      <c r="D26" s="2447"/>
      <c r="E26" s="2447"/>
      <c r="F26" s="2447"/>
      <c r="G26" s="2447"/>
      <c r="H26" s="2447"/>
      <c r="I26" s="2447"/>
      <c r="J26" s="2447"/>
      <c r="K26" s="2447"/>
      <c r="L26" s="2447"/>
      <c r="M26" s="2447"/>
      <c r="N26" s="2447"/>
      <c r="O26" s="2447"/>
      <c r="P26" s="2447"/>
      <c r="Q26" s="2447"/>
      <c r="R26" s="2447"/>
      <c r="S26" s="2447"/>
      <c r="T26" s="2447"/>
      <c r="U26" s="2447"/>
      <c r="V26" s="2447"/>
      <c r="W26" s="2447"/>
      <c r="X26" s="2447"/>
      <c r="Y26" s="2447"/>
      <c r="Z26" s="2447"/>
      <c r="AA26" s="2447"/>
      <c r="AB26" s="2447"/>
      <c r="AC26" s="2447"/>
      <c r="AD26" s="2447"/>
      <c r="AE26" s="37"/>
    </row>
    <row r="27" spans="1:32" ht="15.75" customHeight="1">
      <c r="A27" s="2445">
        <v>7</v>
      </c>
      <c r="B27" s="2448" t="s">
        <v>7734</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37"/>
    </row>
    <row r="28" spans="1:32" ht="15.75" customHeight="1">
      <c r="A28" s="2445">
        <v>8</v>
      </c>
      <c r="B28" s="2448" t="s">
        <v>7735</v>
      </c>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37"/>
    </row>
    <row r="29" spans="1:32" ht="15.75" customHeight="1">
      <c r="A29" s="2445">
        <v>9</v>
      </c>
      <c r="B29" s="2444" t="s">
        <v>5960</v>
      </c>
      <c r="C29" s="567"/>
      <c r="D29" s="567"/>
      <c r="E29" s="567"/>
      <c r="F29" s="567"/>
      <c r="G29" s="567"/>
      <c r="H29" s="567"/>
      <c r="I29" s="567"/>
      <c r="J29" s="567"/>
      <c r="K29" s="567"/>
      <c r="L29" s="567"/>
      <c r="M29" s="567"/>
      <c r="N29" s="567"/>
      <c r="O29" s="567"/>
      <c r="P29" s="567"/>
      <c r="Q29" s="567"/>
      <c r="R29" s="567"/>
      <c r="S29" s="567"/>
      <c r="T29" s="567"/>
      <c r="U29" s="567"/>
      <c r="V29" s="567"/>
      <c r="W29" s="567"/>
      <c r="X29" s="567"/>
      <c r="Y29" s="567"/>
      <c r="Z29" s="567"/>
      <c r="AA29" s="567"/>
      <c r="AB29" s="567"/>
      <c r="AC29" s="567"/>
      <c r="AD29" s="567"/>
      <c r="AE29" s="37"/>
    </row>
    <row r="30" spans="1:32" ht="15.75" customHeight="1">
      <c r="A30" s="2445"/>
      <c r="B30" s="2444" t="s">
        <v>5961</v>
      </c>
      <c r="C30" s="567"/>
      <c r="D30" s="567"/>
      <c r="E30" s="567"/>
      <c r="F30" s="567"/>
      <c r="G30" s="567"/>
      <c r="H30" s="567"/>
      <c r="I30" s="567"/>
      <c r="J30" s="567"/>
      <c r="K30" s="567"/>
      <c r="L30" s="567"/>
      <c r="M30" s="567"/>
      <c r="N30" s="567"/>
      <c r="O30" s="567"/>
      <c r="P30" s="567"/>
      <c r="Q30" s="567"/>
      <c r="R30" s="567"/>
      <c r="S30" s="567"/>
      <c r="T30" s="567"/>
      <c r="U30" s="567"/>
      <c r="V30" s="567"/>
      <c r="W30" s="567"/>
      <c r="X30" s="567"/>
      <c r="Y30" s="567"/>
      <c r="Z30" s="567"/>
      <c r="AA30" s="567"/>
      <c r="AB30" s="567"/>
      <c r="AC30" s="567"/>
      <c r="AD30" s="567"/>
      <c r="AE30" s="37"/>
    </row>
    <row r="31" spans="1:32" ht="15.75" customHeight="1">
      <c r="A31" s="2445">
        <v>10</v>
      </c>
      <c r="B31" s="2448" t="s">
        <v>7736</v>
      </c>
      <c r="C31" s="567"/>
      <c r="D31" s="567"/>
      <c r="E31" s="567"/>
      <c r="F31" s="567"/>
      <c r="G31" s="567"/>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37"/>
    </row>
    <row r="32" spans="1:32" ht="15.75" customHeight="1">
      <c r="A32" s="2445">
        <v>11</v>
      </c>
      <c r="B32" s="2444" t="s">
        <v>7737</v>
      </c>
      <c r="C32" s="567"/>
      <c r="D32" s="567"/>
      <c r="E32" s="567"/>
      <c r="F32" s="567"/>
      <c r="G32" s="567"/>
      <c r="H32" s="567"/>
      <c r="I32" s="567"/>
      <c r="J32" s="567"/>
      <c r="K32" s="567"/>
      <c r="L32" s="567"/>
      <c r="M32" s="567"/>
      <c r="N32" s="567"/>
      <c r="O32" s="567"/>
      <c r="P32" s="567"/>
      <c r="Q32" s="567"/>
      <c r="R32" s="567"/>
      <c r="S32" s="567"/>
      <c r="T32" s="567"/>
      <c r="U32" s="567"/>
      <c r="V32" s="567"/>
      <c r="W32" s="2220"/>
      <c r="X32" s="2220"/>
      <c r="Y32" s="2220"/>
      <c r="Z32" s="2220"/>
      <c r="AA32" s="2220"/>
      <c r="AB32" s="2220"/>
      <c r="AC32" s="37"/>
      <c r="AD32" s="37"/>
    </row>
    <row r="33" spans="1:14" ht="15.75" customHeight="1">
      <c r="A33" s="2445">
        <v>12</v>
      </c>
      <c r="B33" s="2444" t="s">
        <v>5970</v>
      </c>
      <c r="C33" s="567"/>
      <c r="D33" s="567"/>
      <c r="E33" s="567"/>
      <c r="F33" s="567"/>
      <c r="G33" s="567"/>
      <c r="H33" s="567"/>
      <c r="I33" s="567"/>
      <c r="J33" s="567"/>
      <c r="K33" s="567"/>
      <c r="L33" s="567"/>
      <c r="M33" s="567"/>
      <c r="N33" s="567"/>
    </row>
    <row r="34" spans="1:14" ht="15.75" customHeight="1">
      <c r="A34" s="2445">
        <v>13</v>
      </c>
      <c r="B34" s="2444" t="s">
        <v>7469</v>
      </c>
      <c r="C34" s="567"/>
      <c r="D34" s="567"/>
      <c r="E34" s="567"/>
      <c r="F34" s="567"/>
      <c r="G34" s="567"/>
      <c r="H34" s="567"/>
      <c r="I34" s="567"/>
      <c r="J34" s="567"/>
      <c r="K34" s="567"/>
      <c r="L34" s="567"/>
      <c r="M34" s="567"/>
      <c r="N34" s="567"/>
    </row>
    <row r="35" spans="1:14" ht="16.5">
      <c r="A35" s="2445">
        <v>14</v>
      </c>
      <c r="B35" s="2444" t="s">
        <v>7738</v>
      </c>
    </row>
    <row r="36" spans="1:14" ht="16.5">
      <c r="A36" s="2445" t="s">
        <v>1484</v>
      </c>
      <c r="B36" s="542" t="s">
        <v>6533</v>
      </c>
    </row>
    <row r="37" spans="1:14" ht="16.5">
      <c r="A37" s="566">
        <v>16</v>
      </c>
      <c r="B37" s="693" t="s">
        <v>7533</v>
      </c>
    </row>
  </sheetData>
  <mergeCells count="25">
    <mergeCell ref="T3:T4"/>
    <mergeCell ref="I3:I4"/>
    <mergeCell ref="A3:A5"/>
    <mergeCell ref="B3:B4"/>
    <mergeCell ref="C3:C4"/>
    <mergeCell ref="D3:D4"/>
    <mergeCell ref="E3:E4"/>
    <mergeCell ref="F3:F4"/>
    <mergeCell ref="G3:G4"/>
    <mergeCell ref="H3:H4"/>
    <mergeCell ref="J3:K3"/>
    <mergeCell ref="L3:P3"/>
    <mergeCell ref="Q3:R3"/>
    <mergeCell ref="S3:S4"/>
    <mergeCell ref="AC3:AC4"/>
    <mergeCell ref="AD3:AD4"/>
    <mergeCell ref="AE3:AE4"/>
    <mergeCell ref="AF3:AF4"/>
    <mergeCell ref="Y3:Y4"/>
    <mergeCell ref="AB3:AB4"/>
    <mergeCell ref="U3:U4"/>
    <mergeCell ref="V3:V4"/>
    <mergeCell ref="W3:W4"/>
    <mergeCell ref="X3:X4"/>
    <mergeCell ref="Z3:AA3"/>
  </mergeCells>
  <phoneticPr fontId="30" type="noConversion"/>
  <pageMargins left="0.28000000000000003" right="0.36" top="0.74803149606299213" bottom="0.74803149606299213" header="0.31496062992125984" footer="0.31496062992125984"/>
  <pageSetup paperSize="9" scale="2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pageSetUpPr fitToPage="1"/>
  </sheetPr>
  <dimension ref="A1:L23"/>
  <sheetViews>
    <sheetView workbookViewId="0">
      <selection activeCell="A125" sqref="A1:XFD1048576"/>
    </sheetView>
  </sheetViews>
  <sheetFormatPr defaultColWidth="9" defaultRowHeight="15.75"/>
  <cols>
    <col min="1" max="1" width="20.5" style="44" customWidth="1"/>
    <col min="2" max="2" width="60.5" style="44" customWidth="1"/>
    <col min="3" max="5" width="13.625" style="44" customWidth="1"/>
    <col min="6" max="6" width="15.625" style="44" customWidth="1"/>
    <col min="7" max="16384" width="9" style="44"/>
  </cols>
  <sheetData>
    <row r="1" spans="1:12">
      <c r="A1" s="215" t="str">
        <f>表03!A1</f>
        <v xml:space="preserve"> 保險股份有限公司    年度(月)報表</v>
      </c>
      <c r="B1" s="766"/>
      <c r="C1" s="767"/>
      <c r="D1" s="767"/>
      <c r="E1" s="768"/>
      <c r="F1" s="767"/>
    </row>
    <row r="2" spans="1:12" ht="16.5" thickBot="1">
      <c r="A2" s="769" t="s">
        <v>6141</v>
      </c>
      <c r="B2" s="770"/>
      <c r="C2" s="771"/>
      <c r="D2" s="771"/>
      <c r="E2" s="46"/>
      <c r="F2" s="772" t="s">
        <v>6142</v>
      </c>
    </row>
    <row r="3" spans="1:12" ht="30">
      <c r="A3" s="773" t="s">
        <v>6143</v>
      </c>
      <c r="B3" s="774" t="s">
        <v>6144</v>
      </c>
      <c r="C3" s="775" t="s">
        <v>6145</v>
      </c>
      <c r="D3" s="776" t="s">
        <v>6146</v>
      </c>
      <c r="E3" s="777" t="s">
        <v>6147</v>
      </c>
      <c r="F3" s="778" t="s">
        <v>6148</v>
      </c>
      <c r="I3" s="779"/>
      <c r="J3" s="779"/>
      <c r="K3" s="779"/>
      <c r="L3" s="779"/>
    </row>
    <row r="4" spans="1:12" ht="24" customHeight="1">
      <c r="A4" s="780" t="s">
        <v>6149</v>
      </c>
      <c r="B4" s="781"/>
      <c r="C4" s="782">
        <f>SUM(C5:C6)</f>
        <v>0</v>
      </c>
      <c r="D4" s="783">
        <f>SUM(D5:D6)</f>
        <v>0</v>
      </c>
      <c r="E4" s="784"/>
      <c r="F4" s="785">
        <f>SUM(F5:F6)</f>
        <v>0</v>
      </c>
      <c r="I4" s="779"/>
      <c r="J4" s="779"/>
      <c r="K4" s="779"/>
      <c r="L4" s="779"/>
    </row>
    <row r="5" spans="1:12" ht="33" customHeight="1">
      <c r="A5" s="786" t="s">
        <v>6150</v>
      </c>
      <c r="B5" s="787" t="s">
        <v>6151</v>
      </c>
      <c r="C5" s="788">
        <f>'表20-1'!C46-'表20-1'!C20-'表20-1'!C21-'表20-1'!C22</f>
        <v>0</v>
      </c>
      <c r="D5" s="789"/>
      <c r="E5" s="790">
        <v>5.0000000000000001E-3</v>
      </c>
      <c r="F5" s="791">
        <f>ROUND((C5+D5)*E5,0)</f>
        <v>0</v>
      </c>
      <c r="I5" s="779"/>
      <c r="J5" s="779"/>
      <c r="K5" s="779"/>
      <c r="L5" s="779"/>
    </row>
    <row r="6" spans="1:12" ht="33" customHeight="1">
      <c r="A6" s="786" t="s">
        <v>6152</v>
      </c>
      <c r="B6" s="787" t="s">
        <v>6153</v>
      </c>
      <c r="C6" s="788">
        <f>'表20-2'!C20</f>
        <v>0</v>
      </c>
      <c r="D6" s="789"/>
      <c r="E6" s="790">
        <v>5.0000000000000001E-3</v>
      </c>
      <c r="F6" s="791">
        <f>ROUND((C6+D6)*E6,0)</f>
        <v>0</v>
      </c>
      <c r="I6" s="779"/>
      <c r="J6" s="779"/>
      <c r="K6" s="779"/>
      <c r="L6" s="779"/>
    </row>
    <row r="7" spans="1:12" ht="29.25" thickBot="1">
      <c r="A7" s="792" t="s">
        <v>6154</v>
      </c>
      <c r="B7" s="793" t="s">
        <v>6155</v>
      </c>
      <c r="C7" s="794">
        <f>表03!H104-表03!H98-表03!H68-表03!H69-表03!H70-表03!H71-表03!H72-'表30-8-3'!D26</f>
        <v>0</v>
      </c>
      <c r="D7" s="795"/>
      <c r="E7" s="796">
        <v>2.5000000000000001E-3</v>
      </c>
      <c r="F7" s="797">
        <f>ROUND(C7*E7,0)</f>
        <v>0</v>
      </c>
      <c r="I7" s="779"/>
      <c r="J7" s="779"/>
      <c r="K7" s="779"/>
      <c r="L7" s="779"/>
    </row>
    <row r="8" spans="1:12" s="779" customFormat="1" ht="17.25" thickTop="1" thickBot="1">
      <c r="A8" s="798" t="s">
        <v>6156</v>
      </c>
      <c r="B8" s="799"/>
      <c r="C8" s="800">
        <f>SUM(C5:C7)</f>
        <v>0</v>
      </c>
      <c r="D8" s="801">
        <f>SUM(D5:D7)</f>
        <v>0</v>
      </c>
      <c r="E8" s="802"/>
      <c r="F8" s="803">
        <f>SUM(F5:F7)</f>
        <v>0</v>
      </c>
    </row>
    <row r="9" spans="1:12">
      <c r="A9" s="804" t="s">
        <v>6157</v>
      </c>
      <c r="B9" s="805"/>
      <c r="C9" s="806"/>
      <c r="D9" s="806"/>
      <c r="E9" s="807"/>
      <c r="F9" s="806"/>
      <c r="I9" s="779"/>
      <c r="J9" s="779"/>
      <c r="K9" s="779"/>
      <c r="L9" s="779"/>
    </row>
    <row r="10" spans="1:12">
      <c r="A10" s="808"/>
      <c r="I10" s="779"/>
      <c r="J10" s="779"/>
      <c r="K10" s="779"/>
      <c r="L10" s="779"/>
    </row>
    <row r="11" spans="1:12">
      <c r="B11" s="779"/>
      <c r="I11" s="779"/>
      <c r="J11" s="779"/>
      <c r="K11" s="779"/>
      <c r="L11" s="779"/>
    </row>
    <row r="12" spans="1:12">
      <c r="A12" s="779"/>
    </row>
    <row r="13" spans="1:12">
      <c r="A13" s="779"/>
    </row>
    <row r="14" spans="1:12">
      <c r="A14" s="779"/>
    </row>
    <row r="15" spans="1:12">
      <c r="A15" s="779"/>
    </row>
    <row r="16" spans="1:12">
      <c r="A16" s="779"/>
    </row>
    <row r="17" spans="1:1">
      <c r="A17" s="779"/>
    </row>
    <row r="18" spans="1:1">
      <c r="A18" s="779"/>
    </row>
    <row r="19" spans="1:1">
      <c r="A19" s="779"/>
    </row>
    <row r="20" spans="1:1">
      <c r="A20" s="779"/>
    </row>
    <row r="21" spans="1:1">
      <c r="A21" s="779"/>
    </row>
    <row r="22" spans="1:1">
      <c r="A22" s="779"/>
    </row>
    <row r="23" spans="1:1">
      <c r="A23" s="779"/>
    </row>
  </sheetData>
  <phoneticPr fontId="28" type="noConversion"/>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0">
    <pageSetUpPr fitToPage="1"/>
  </sheetPr>
  <dimension ref="A1:E35"/>
  <sheetViews>
    <sheetView zoomScaleNormal="100" zoomScaleSheetLayoutView="110" workbookViewId="0">
      <pane xSplit="1" ySplit="3" topLeftCell="B22"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15.625" defaultRowHeight="15.75"/>
  <cols>
    <col min="1" max="1" width="67.875" style="43" customWidth="1"/>
    <col min="2" max="2" width="83.625" style="43" customWidth="1"/>
    <col min="3" max="3" width="24.625" style="43" customWidth="1"/>
    <col min="4" max="4" width="15.625" style="43" customWidth="1"/>
    <col min="5" max="5" width="20.625" style="43" customWidth="1"/>
    <col min="6" max="16384" width="15.625" style="43"/>
  </cols>
  <sheetData>
    <row r="1" spans="1:5" ht="16.5">
      <c r="A1" s="719" t="s">
        <v>2629</v>
      </c>
      <c r="B1" s="720"/>
      <c r="C1" s="721"/>
      <c r="D1" s="722"/>
      <c r="E1" s="721"/>
    </row>
    <row r="2" spans="1:5" ht="17.25" thickBot="1">
      <c r="A2" s="438" t="s">
        <v>3761</v>
      </c>
      <c r="B2" s="723"/>
      <c r="C2" s="724"/>
      <c r="D2" s="153"/>
      <c r="E2" s="725" t="s">
        <v>5872</v>
      </c>
    </row>
    <row r="3" spans="1:5" ht="16.5">
      <c r="A3" s="726" t="s">
        <v>6086</v>
      </c>
      <c r="B3" s="727" t="s">
        <v>6087</v>
      </c>
      <c r="C3" s="728" t="s">
        <v>6088</v>
      </c>
      <c r="D3" s="729" t="s">
        <v>6089</v>
      </c>
      <c r="E3" s="730" t="s">
        <v>6090</v>
      </c>
    </row>
    <row r="4" spans="1:5" ht="16.5">
      <c r="A4" s="731" t="s">
        <v>6091</v>
      </c>
      <c r="B4" s="732" t="s">
        <v>6092</v>
      </c>
      <c r="C4" s="733">
        <f>表03!O101</f>
        <v>0</v>
      </c>
      <c r="D4" s="734">
        <v>1</v>
      </c>
      <c r="E4" s="735">
        <f>ROUND(C4*D4,0)</f>
        <v>0</v>
      </c>
    </row>
    <row r="5" spans="1:5" ht="16.5">
      <c r="A5" s="736" t="s">
        <v>6093</v>
      </c>
      <c r="B5" s="737"/>
      <c r="C5" s="738"/>
      <c r="D5" s="739"/>
      <c r="E5" s="740"/>
    </row>
    <row r="6" spans="1:5" ht="33">
      <c r="A6" s="741" t="s">
        <v>6094</v>
      </c>
      <c r="B6" s="737" t="s">
        <v>6095</v>
      </c>
      <c r="C6" s="738">
        <f>'表25-1'!R46-SUM('表25-1'!R20:R22)+SUM('表25-1'!AE26,'表25-1'!AE35)+'表25-2'!R20</f>
        <v>0</v>
      </c>
      <c r="D6" s="739">
        <v>1</v>
      </c>
      <c r="E6" s="740">
        <f t="shared" ref="E6:E15" si="0">ROUND(C6*D6,0)</f>
        <v>0</v>
      </c>
    </row>
    <row r="7" spans="1:5" ht="16.5">
      <c r="A7" s="742" t="s">
        <v>6096</v>
      </c>
      <c r="B7" s="743" t="s">
        <v>6097</v>
      </c>
      <c r="C7" s="738">
        <f>'表25-2'!AA20</f>
        <v>0</v>
      </c>
      <c r="D7" s="739">
        <v>1</v>
      </c>
      <c r="E7" s="740">
        <f t="shared" si="0"/>
        <v>0</v>
      </c>
    </row>
    <row r="8" spans="1:5" ht="33">
      <c r="A8" s="742" t="s">
        <v>6098</v>
      </c>
      <c r="B8" s="743" t="s">
        <v>6099</v>
      </c>
      <c r="C8" s="738">
        <f>'表30-8-1'!M31</f>
        <v>0</v>
      </c>
      <c r="D8" s="739">
        <v>1</v>
      </c>
      <c r="E8" s="740">
        <f t="shared" si="0"/>
        <v>0</v>
      </c>
    </row>
    <row r="9" spans="1:5" ht="33">
      <c r="A9" s="736" t="s">
        <v>6100</v>
      </c>
      <c r="B9" s="743" t="s">
        <v>6101</v>
      </c>
      <c r="C9" s="738">
        <f>'表30-8-1'!M32</f>
        <v>0</v>
      </c>
      <c r="D9" s="739">
        <v>1</v>
      </c>
      <c r="E9" s="740">
        <f t="shared" si="0"/>
        <v>0</v>
      </c>
    </row>
    <row r="10" spans="1:5" s="744" customFormat="1" ht="33">
      <c r="A10" s="742" t="s">
        <v>6102</v>
      </c>
      <c r="B10" s="743" t="s">
        <v>6103</v>
      </c>
      <c r="C10" s="738">
        <f>'表30-8-2'!M31</f>
        <v>0</v>
      </c>
      <c r="D10" s="739">
        <v>1</v>
      </c>
      <c r="E10" s="740">
        <f t="shared" si="0"/>
        <v>0</v>
      </c>
    </row>
    <row r="11" spans="1:5" s="744" customFormat="1" ht="33">
      <c r="A11" s="736" t="s">
        <v>6104</v>
      </c>
      <c r="B11" s="743" t="s">
        <v>6105</v>
      </c>
      <c r="C11" s="738">
        <f>'表30-8-2'!M32</f>
        <v>0</v>
      </c>
      <c r="D11" s="739">
        <v>1</v>
      </c>
      <c r="E11" s="740">
        <f t="shared" si="0"/>
        <v>0</v>
      </c>
    </row>
    <row r="12" spans="1:5" s="744" customFormat="1" ht="16.5">
      <c r="A12" s="742" t="s">
        <v>6106</v>
      </c>
      <c r="B12" s="745" t="s">
        <v>6107</v>
      </c>
      <c r="C12" s="738">
        <f>'表30-8-3'!E6</f>
        <v>0</v>
      </c>
      <c r="D12" s="739">
        <v>1</v>
      </c>
      <c r="E12" s="740">
        <f t="shared" si="0"/>
        <v>0</v>
      </c>
    </row>
    <row r="13" spans="1:5" s="744" customFormat="1" ht="16.5">
      <c r="A13" s="742" t="s">
        <v>6108</v>
      </c>
      <c r="B13" s="743" t="s">
        <v>6109</v>
      </c>
      <c r="C13" s="738">
        <f>'表30-8-3'!C6</f>
        <v>0</v>
      </c>
      <c r="D13" s="739">
        <v>1</v>
      </c>
      <c r="E13" s="740">
        <f t="shared" si="0"/>
        <v>0</v>
      </c>
    </row>
    <row r="14" spans="1:5" s="744" customFormat="1" ht="16.5">
      <c r="A14" s="746" t="s">
        <v>6110</v>
      </c>
      <c r="B14" s="743" t="s">
        <v>6111</v>
      </c>
      <c r="C14" s="747">
        <f ca="1">'表30-8-8'!G13</f>
        <v>0</v>
      </c>
      <c r="D14" s="739">
        <v>1</v>
      </c>
      <c r="E14" s="740">
        <f t="shared" ca="1" si="0"/>
        <v>0</v>
      </c>
    </row>
    <row r="15" spans="1:5" ht="16.5">
      <c r="A15" s="736" t="s">
        <v>6112</v>
      </c>
      <c r="B15" s="748"/>
      <c r="C15" s="738">
        <v>0</v>
      </c>
      <c r="D15" s="739">
        <v>1</v>
      </c>
      <c r="E15" s="740">
        <f t="shared" si="0"/>
        <v>0</v>
      </c>
    </row>
    <row r="16" spans="1:5" ht="16.5">
      <c r="A16" s="742" t="s">
        <v>6113</v>
      </c>
      <c r="B16" s="743"/>
      <c r="C16" s="738"/>
      <c r="D16" s="739"/>
      <c r="E16" s="740"/>
    </row>
    <row r="17" spans="1:5" ht="16.5">
      <c r="A17" s="742" t="s">
        <v>6114</v>
      </c>
      <c r="B17" s="743" t="s">
        <v>6115</v>
      </c>
      <c r="C17" s="738">
        <f>-'表30-8-5'!$J$12</f>
        <v>0</v>
      </c>
      <c r="D17" s="739">
        <v>1</v>
      </c>
      <c r="E17" s="740">
        <f t="shared" ref="E17:E24" si="1">ROUND(C17*D17,0)</f>
        <v>0</v>
      </c>
    </row>
    <row r="18" spans="1:5" ht="33">
      <c r="A18" s="742" t="s">
        <v>6116</v>
      </c>
      <c r="B18" s="743" t="s">
        <v>6117</v>
      </c>
      <c r="C18" s="738">
        <f>IF('表30-8-5'!$I$7&gt;0,'表30-8-5'!$I$7,0)</f>
        <v>0</v>
      </c>
      <c r="D18" s="739">
        <v>0.2</v>
      </c>
      <c r="E18" s="740">
        <f t="shared" si="1"/>
        <v>0</v>
      </c>
    </row>
    <row r="19" spans="1:5" ht="33">
      <c r="A19" s="742" t="s">
        <v>6118</v>
      </c>
      <c r="B19" s="749" t="s">
        <v>6119</v>
      </c>
      <c r="C19" s="738">
        <f>IF('表30-8-5'!$I$8&gt;0,'表30-8-5'!$I$8,0)</f>
        <v>0</v>
      </c>
      <c r="D19" s="739">
        <v>0.2</v>
      </c>
      <c r="E19" s="740">
        <f t="shared" si="1"/>
        <v>0</v>
      </c>
    </row>
    <row r="20" spans="1:5" ht="33">
      <c r="A20" s="742" t="s">
        <v>6120</v>
      </c>
      <c r="B20" s="749" t="s">
        <v>6121</v>
      </c>
      <c r="C20" s="738">
        <f>'表30-8-7'!M27</f>
        <v>0</v>
      </c>
      <c r="D20" s="739">
        <v>1</v>
      </c>
      <c r="E20" s="740">
        <f t="shared" si="1"/>
        <v>0</v>
      </c>
    </row>
    <row r="21" spans="1:5" ht="33">
      <c r="A21" s="742" t="s">
        <v>6122</v>
      </c>
      <c r="B21" s="749" t="s">
        <v>6123</v>
      </c>
      <c r="C21" s="738">
        <f>'表30-8-7'!M28</f>
        <v>0</v>
      </c>
      <c r="D21" s="739">
        <v>1</v>
      </c>
      <c r="E21" s="740">
        <f t="shared" si="1"/>
        <v>0</v>
      </c>
    </row>
    <row r="22" spans="1:5" ht="16.5">
      <c r="A22" s="742" t="s">
        <v>6124</v>
      </c>
      <c r="B22" s="749" t="s">
        <v>6125</v>
      </c>
      <c r="C22" s="747">
        <f>'表25-1'!AB46-SUM('表25-1'!AB20:AB22)</f>
        <v>0</v>
      </c>
      <c r="D22" s="739">
        <v>1</v>
      </c>
      <c r="E22" s="740">
        <f t="shared" si="1"/>
        <v>0</v>
      </c>
    </row>
    <row r="23" spans="1:5" ht="16.5">
      <c r="A23" s="742" t="s">
        <v>6126</v>
      </c>
      <c r="B23" s="743" t="s">
        <v>6127</v>
      </c>
      <c r="C23" s="747">
        <f>'表30-8-3'!D28</f>
        <v>0</v>
      </c>
      <c r="D23" s="750">
        <v>1</v>
      </c>
      <c r="E23" s="740">
        <f t="shared" si="1"/>
        <v>0</v>
      </c>
    </row>
    <row r="24" spans="1:5" ht="16.5">
      <c r="A24" s="742" t="s">
        <v>6128</v>
      </c>
      <c r="B24" s="743"/>
      <c r="C24" s="747">
        <v>0</v>
      </c>
      <c r="D24" s="750">
        <v>1</v>
      </c>
      <c r="E24" s="740">
        <f t="shared" si="1"/>
        <v>0</v>
      </c>
    </row>
    <row r="25" spans="1:5" ht="16.5">
      <c r="A25" s="742" t="s">
        <v>6129</v>
      </c>
      <c r="B25" s="743" t="s">
        <v>6130</v>
      </c>
      <c r="C25" s="747">
        <f>+'表30-8-5'!J23</f>
        <v>0</v>
      </c>
      <c r="D25" s="750">
        <v>0.2</v>
      </c>
      <c r="E25" s="740">
        <f>ROUND(C25*D25,0)</f>
        <v>0</v>
      </c>
    </row>
    <row r="26" spans="1:5" ht="33">
      <c r="A26" s="742" t="s">
        <v>6131</v>
      </c>
      <c r="B26" s="751" t="s">
        <v>6132</v>
      </c>
      <c r="C26" s="752">
        <f ca="1">MIN(E8+E10,MAX(SUM($E$8:$E$11)-((SUM($E$4,$E$6:$E$15)-SUM($E$17:$E$25)))*0.2,0)-E27)</f>
        <v>0</v>
      </c>
      <c r="D26" s="753">
        <v>1</v>
      </c>
      <c r="E26" s="740">
        <f ca="1">ROUND(C26*D26,0)</f>
        <v>0</v>
      </c>
    </row>
    <row r="27" spans="1:5" ht="33">
      <c r="A27" s="742" t="s">
        <v>6133</v>
      </c>
      <c r="B27" s="751" t="s">
        <v>6134</v>
      </c>
      <c r="C27" s="752">
        <f ca="1">MIN(E9+E11,MAX(SUM($E$8:$E$11)-((SUM($E$4,$E$6:$E$15)-SUM($E$17:$E$25)))*0.2,0))</f>
        <v>0</v>
      </c>
      <c r="D27" s="753">
        <v>1</v>
      </c>
      <c r="E27" s="740">
        <f t="shared" ref="E27" ca="1" si="2">ROUND(C27*D27,0)</f>
        <v>0</v>
      </c>
    </row>
    <row r="28" spans="1:5" ht="33">
      <c r="A28" s="736" t="s">
        <v>6135</v>
      </c>
      <c r="B28" s="751" t="s">
        <v>6136</v>
      </c>
      <c r="C28" s="747">
        <f>'表30-8-3'!G6-'表30-8-3'!H6</f>
        <v>0</v>
      </c>
      <c r="D28" s="739">
        <v>1</v>
      </c>
      <c r="E28" s="740">
        <f>ROUND(C28*D28,0)</f>
        <v>0</v>
      </c>
    </row>
    <row r="29" spans="1:5" ht="16.5" thickBot="1">
      <c r="A29" s="754"/>
      <c r="B29" s="755"/>
      <c r="C29" s="756"/>
      <c r="D29" s="757"/>
      <c r="E29" s="758"/>
    </row>
    <row r="30" spans="1:5" ht="18" thickTop="1" thickBot="1">
      <c r="A30" s="759" t="s">
        <v>6137</v>
      </c>
      <c r="B30" s="760"/>
      <c r="C30" s="761">
        <f ca="1">SUM(C4:C15)-SUM(C17:C28)</f>
        <v>0</v>
      </c>
      <c r="D30" s="762"/>
      <c r="E30" s="763">
        <f ca="1">SUM(E4:E15)-SUM(E17:E28)</f>
        <v>0</v>
      </c>
    </row>
    <row r="32" spans="1:5" ht="16.5">
      <c r="A32" s="764" t="s">
        <v>3521</v>
      </c>
    </row>
    <row r="33" spans="1:1" ht="16.5">
      <c r="A33" s="765" t="s">
        <v>6138</v>
      </c>
    </row>
    <row r="34" spans="1:1" ht="16.5">
      <c r="A34" s="765" t="s">
        <v>6139</v>
      </c>
    </row>
    <row r="35" spans="1:1" ht="16.5">
      <c r="A35" s="765" t="s">
        <v>6140</v>
      </c>
    </row>
  </sheetData>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pageSetUpPr fitToPage="1"/>
  </sheetPr>
  <dimension ref="A1:N46"/>
  <sheetViews>
    <sheetView zoomScaleNormal="100" zoomScaleSheetLayoutView="110" workbookViewId="0">
      <selection activeCell="A125" sqref="A1:XFD1048576"/>
    </sheetView>
  </sheetViews>
  <sheetFormatPr defaultColWidth="9" defaultRowHeight="15.75"/>
  <cols>
    <col min="1" max="1" width="5.625" style="42" customWidth="1"/>
    <col min="2" max="13" width="15.625" style="42" customWidth="1"/>
    <col min="14" max="14" width="30.625" style="42" customWidth="1"/>
    <col min="15" max="16384" width="9" style="42"/>
  </cols>
  <sheetData>
    <row r="1" spans="1:14" ht="16.5">
      <c r="A1" s="691" t="s">
        <v>2629</v>
      </c>
      <c r="B1" s="542"/>
      <c r="C1" s="542"/>
      <c r="D1" s="542"/>
      <c r="E1" s="542"/>
      <c r="F1" s="542"/>
    </row>
    <row r="2" spans="1:14" ht="16.5">
      <c r="A2" s="42" t="s">
        <v>3762</v>
      </c>
    </row>
    <row r="3" spans="1:14" s="692" customFormat="1" ht="16.5">
      <c r="A3" s="693" t="s">
        <v>6076</v>
      </c>
      <c r="M3" s="694"/>
      <c r="N3" s="694" t="s">
        <v>6049</v>
      </c>
    </row>
    <row r="4" spans="1:14" ht="49.5">
      <c r="A4" s="3114" t="s">
        <v>5914</v>
      </c>
      <c r="B4" s="695" t="s">
        <v>6077</v>
      </c>
      <c r="C4" s="695" t="s">
        <v>6051</v>
      </c>
      <c r="D4" s="695" t="s">
        <v>6052</v>
      </c>
      <c r="E4" s="695" t="s">
        <v>6078</v>
      </c>
      <c r="F4" s="695" t="s">
        <v>6054</v>
      </c>
      <c r="G4" s="695" t="s">
        <v>6055</v>
      </c>
      <c r="H4" s="695" t="s">
        <v>6056</v>
      </c>
      <c r="I4" s="136" t="s">
        <v>6057</v>
      </c>
      <c r="J4" s="136" t="s">
        <v>6058</v>
      </c>
      <c r="K4" s="695" t="s">
        <v>6059</v>
      </c>
      <c r="L4" s="697" t="s">
        <v>2704</v>
      </c>
      <c r="M4" s="698" t="s">
        <v>2705</v>
      </c>
      <c r="N4" s="695" t="s">
        <v>6060</v>
      </c>
    </row>
    <row r="5" spans="1:14">
      <c r="A5" s="3114"/>
      <c r="B5" s="711">
        <v>1</v>
      </c>
      <c r="C5" s="711">
        <v>2</v>
      </c>
      <c r="D5" s="711">
        <v>3</v>
      </c>
      <c r="E5" s="711">
        <v>4</v>
      </c>
      <c r="F5" s="711">
        <v>5</v>
      </c>
      <c r="G5" s="711">
        <v>6</v>
      </c>
      <c r="H5" s="711">
        <v>7</v>
      </c>
      <c r="I5" s="136">
        <v>8</v>
      </c>
      <c r="J5" s="136">
        <v>9</v>
      </c>
      <c r="K5" s="136">
        <v>10</v>
      </c>
      <c r="L5" s="136">
        <v>11</v>
      </c>
      <c r="M5" s="136">
        <v>12</v>
      </c>
      <c r="N5" s="136">
        <v>13</v>
      </c>
    </row>
    <row r="6" spans="1:14">
      <c r="A6" s="695">
        <v>1</v>
      </c>
      <c r="B6" s="699"/>
      <c r="C6" s="700"/>
      <c r="D6" s="700"/>
      <c r="E6" s="700"/>
      <c r="F6" s="700"/>
      <c r="G6" s="700"/>
      <c r="H6" s="700"/>
      <c r="I6" s="700"/>
      <c r="J6" s="700"/>
      <c r="K6" s="700"/>
      <c r="L6" s="700"/>
      <c r="M6" s="700"/>
      <c r="N6" s="700"/>
    </row>
    <row r="7" spans="1:14">
      <c r="A7" s="695">
        <f t="shared" ref="A7:A32" si="0">A6+1</f>
        <v>2</v>
      </c>
      <c r="B7" s="700"/>
      <c r="C7" s="700"/>
      <c r="D7" s="700"/>
      <c r="E7" s="700"/>
      <c r="F7" s="700"/>
      <c r="G7" s="700"/>
      <c r="H7" s="700"/>
      <c r="I7" s="700"/>
      <c r="J7" s="700"/>
      <c r="K7" s="700"/>
      <c r="L7" s="700"/>
      <c r="M7" s="700"/>
      <c r="N7" s="700"/>
    </row>
    <row r="8" spans="1:14">
      <c r="A8" s="695">
        <f t="shared" si="0"/>
        <v>3</v>
      </c>
      <c r="B8" s="700"/>
      <c r="C8" s="700"/>
      <c r="D8" s="700"/>
      <c r="E8" s="700"/>
      <c r="F8" s="700"/>
      <c r="G8" s="700"/>
      <c r="H8" s="700"/>
      <c r="I8" s="700"/>
      <c r="J8" s="700"/>
      <c r="K8" s="700"/>
      <c r="L8" s="700"/>
      <c r="M8" s="700"/>
      <c r="N8" s="700"/>
    </row>
    <row r="9" spans="1:14">
      <c r="A9" s="695">
        <f t="shared" si="0"/>
        <v>4</v>
      </c>
      <c r="B9" s="700"/>
      <c r="C9" s="700"/>
      <c r="D9" s="700"/>
      <c r="E9" s="700"/>
      <c r="F9" s="700"/>
      <c r="G9" s="700"/>
      <c r="H9" s="700"/>
      <c r="I9" s="700"/>
      <c r="J9" s="700"/>
      <c r="K9" s="700"/>
      <c r="L9" s="700"/>
      <c r="M9" s="700"/>
      <c r="N9" s="700"/>
    </row>
    <row r="10" spans="1:14">
      <c r="A10" s="695">
        <f t="shared" si="0"/>
        <v>5</v>
      </c>
      <c r="B10" s="700"/>
      <c r="C10" s="700"/>
      <c r="D10" s="700"/>
      <c r="E10" s="700"/>
      <c r="F10" s="700"/>
      <c r="G10" s="700"/>
      <c r="H10" s="700"/>
      <c r="I10" s="700"/>
      <c r="J10" s="700"/>
      <c r="K10" s="700"/>
      <c r="L10" s="700"/>
      <c r="M10" s="700"/>
      <c r="N10" s="700"/>
    </row>
    <row r="11" spans="1:14">
      <c r="A11" s="695">
        <f t="shared" si="0"/>
        <v>6</v>
      </c>
      <c r="B11" s="700"/>
      <c r="C11" s="700"/>
      <c r="D11" s="700"/>
      <c r="E11" s="700"/>
      <c r="F11" s="700"/>
      <c r="G11" s="700"/>
      <c r="H11" s="700"/>
      <c r="I11" s="700"/>
      <c r="J11" s="700"/>
      <c r="K11" s="700"/>
      <c r="L11" s="700"/>
      <c r="M11" s="700"/>
      <c r="N11" s="700"/>
    </row>
    <row r="12" spans="1:14">
      <c r="A12" s="695">
        <f t="shared" si="0"/>
        <v>7</v>
      </c>
      <c r="B12" s="700"/>
      <c r="C12" s="700"/>
      <c r="D12" s="700"/>
      <c r="E12" s="700"/>
      <c r="F12" s="700"/>
      <c r="G12" s="700"/>
      <c r="H12" s="700"/>
      <c r="I12" s="700"/>
      <c r="J12" s="700"/>
      <c r="K12" s="700"/>
      <c r="L12" s="700"/>
      <c r="M12" s="700"/>
      <c r="N12" s="700"/>
    </row>
    <row r="13" spans="1:14">
      <c r="A13" s="695">
        <f t="shared" si="0"/>
        <v>8</v>
      </c>
      <c r="B13" s="700"/>
      <c r="C13" s="700"/>
      <c r="D13" s="700"/>
      <c r="E13" s="700"/>
      <c r="F13" s="700"/>
      <c r="G13" s="700"/>
      <c r="H13" s="700"/>
      <c r="I13" s="700"/>
      <c r="J13" s="700"/>
      <c r="K13" s="700"/>
      <c r="L13" s="700"/>
      <c r="M13" s="700"/>
      <c r="N13" s="700"/>
    </row>
    <row r="14" spans="1:14">
      <c r="A14" s="695">
        <f t="shared" si="0"/>
        <v>9</v>
      </c>
      <c r="B14" s="700"/>
      <c r="C14" s="700"/>
      <c r="D14" s="700"/>
      <c r="E14" s="700"/>
      <c r="F14" s="700"/>
      <c r="G14" s="700"/>
      <c r="H14" s="700"/>
      <c r="I14" s="700"/>
      <c r="J14" s="700"/>
      <c r="K14" s="700"/>
      <c r="L14" s="700"/>
      <c r="M14" s="700"/>
      <c r="N14" s="700"/>
    </row>
    <row r="15" spans="1:14" ht="33">
      <c r="A15" s="695">
        <f t="shared" si="0"/>
        <v>10</v>
      </c>
      <c r="B15" s="702" t="s">
        <v>6061</v>
      </c>
      <c r="C15" s="701"/>
      <c r="D15" s="701"/>
      <c r="E15" s="701"/>
      <c r="F15" s="701"/>
      <c r="G15" s="701"/>
      <c r="H15" s="701"/>
      <c r="I15" s="701"/>
      <c r="J15" s="701"/>
      <c r="K15" s="701"/>
      <c r="L15" s="701"/>
      <c r="M15" s="701"/>
      <c r="N15" s="701" t="s">
        <v>6062</v>
      </c>
    </row>
    <row r="16" spans="1:14">
      <c r="A16" s="695">
        <f t="shared" si="0"/>
        <v>11</v>
      </c>
      <c r="B16" s="700"/>
      <c r="C16" s="700"/>
      <c r="D16" s="700"/>
      <c r="E16" s="700"/>
      <c r="F16" s="700"/>
      <c r="G16" s="700"/>
      <c r="H16" s="700"/>
      <c r="I16" s="700"/>
      <c r="J16" s="700"/>
      <c r="K16" s="700"/>
      <c r="L16" s="700"/>
      <c r="M16" s="700"/>
      <c r="N16" s="700"/>
    </row>
    <row r="17" spans="1:14">
      <c r="A17" s="695">
        <f t="shared" si="0"/>
        <v>12</v>
      </c>
      <c r="B17" s="700"/>
      <c r="C17" s="700"/>
      <c r="D17" s="700"/>
      <c r="E17" s="700"/>
      <c r="F17" s="700"/>
      <c r="G17" s="700"/>
      <c r="H17" s="700"/>
      <c r="I17" s="700"/>
      <c r="J17" s="700"/>
      <c r="K17" s="700"/>
      <c r="L17" s="700"/>
      <c r="M17" s="700"/>
      <c r="N17" s="700"/>
    </row>
    <row r="18" spans="1:14">
      <c r="A18" s="695">
        <f t="shared" si="0"/>
        <v>13</v>
      </c>
      <c r="B18" s="700"/>
      <c r="C18" s="700"/>
      <c r="D18" s="700"/>
      <c r="E18" s="700"/>
      <c r="F18" s="700"/>
      <c r="G18" s="700"/>
      <c r="H18" s="700"/>
      <c r="I18" s="700"/>
      <c r="J18" s="700"/>
      <c r="K18" s="700"/>
      <c r="L18" s="700"/>
      <c r="M18" s="700"/>
      <c r="N18" s="700"/>
    </row>
    <row r="19" spans="1:14">
      <c r="A19" s="695">
        <f t="shared" si="0"/>
        <v>14</v>
      </c>
      <c r="B19" s="700"/>
      <c r="C19" s="700"/>
      <c r="D19" s="700"/>
      <c r="E19" s="700"/>
      <c r="F19" s="700"/>
      <c r="G19" s="700"/>
      <c r="H19" s="700"/>
      <c r="I19" s="700"/>
      <c r="J19" s="700"/>
      <c r="K19" s="700"/>
      <c r="L19" s="700"/>
      <c r="M19" s="700"/>
      <c r="N19" s="700"/>
    </row>
    <row r="20" spans="1:14">
      <c r="A20" s="695">
        <f t="shared" si="0"/>
        <v>15</v>
      </c>
      <c r="B20" s="700"/>
      <c r="C20" s="700"/>
      <c r="D20" s="700"/>
      <c r="E20" s="700"/>
      <c r="F20" s="700"/>
      <c r="G20" s="700"/>
      <c r="H20" s="700"/>
      <c r="I20" s="700"/>
      <c r="J20" s="700"/>
      <c r="K20" s="700"/>
      <c r="L20" s="700"/>
      <c r="M20" s="700"/>
      <c r="N20" s="700"/>
    </row>
    <row r="21" spans="1:14">
      <c r="A21" s="695">
        <f t="shared" si="0"/>
        <v>16</v>
      </c>
      <c r="B21" s="700"/>
      <c r="C21" s="700"/>
      <c r="D21" s="700"/>
      <c r="E21" s="700"/>
      <c r="F21" s="700"/>
      <c r="G21" s="700"/>
      <c r="H21" s="700"/>
      <c r="I21" s="700"/>
      <c r="J21" s="700"/>
      <c r="K21" s="700"/>
      <c r="L21" s="700"/>
      <c r="M21" s="700"/>
      <c r="N21" s="700"/>
    </row>
    <row r="22" spans="1:14" s="709" customFormat="1">
      <c r="A22" s="695">
        <f t="shared" si="0"/>
        <v>17</v>
      </c>
      <c r="B22" s="712"/>
      <c r="C22" s="713"/>
      <c r="D22" s="714"/>
      <c r="E22" s="714"/>
      <c r="F22" s="714"/>
      <c r="G22" s="714"/>
      <c r="H22" s="714"/>
      <c r="I22" s="714"/>
      <c r="J22" s="714"/>
      <c r="K22" s="714"/>
      <c r="L22" s="714"/>
      <c r="M22" s="714"/>
      <c r="N22" s="714"/>
    </row>
    <row r="23" spans="1:14" s="709" customFormat="1">
      <c r="A23" s="695">
        <f t="shared" si="0"/>
        <v>18</v>
      </c>
      <c r="B23" s="700"/>
      <c r="C23" s="700"/>
      <c r="D23" s="700"/>
      <c r="E23" s="700"/>
      <c r="F23" s="700"/>
      <c r="G23" s="700"/>
      <c r="H23" s="700"/>
      <c r="I23" s="700"/>
      <c r="J23" s="700"/>
      <c r="K23" s="700"/>
      <c r="L23" s="700"/>
      <c r="M23" s="700"/>
      <c r="N23" s="700"/>
    </row>
    <row r="24" spans="1:14" s="709" customFormat="1">
      <c r="A24" s="695">
        <f t="shared" si="0"/>
        <v>19</v>
      </c>
      <c r="B24" s="712"/>
      <c r="C24" s="713"/>
      <c r="D24" s="714"/>
      <c r="E24" s="714"/>
      <c r="F24" s="714"/>
      <c r="G24" s="714"/>
      <c r="H24" s="714"/>
      <c r="I24" s="714"/>
      <c r="J24" s="714"/>
      <c r="K24" s="714"/>
      <c r="L24" s="714"/>
      <c r="M24" s="714"/>
      <c r="N24" s="714"/>
    </row>
    <row r="25" spans="1:14" s="709" customFormat="1" ht="33">
      <c r="A25" s="695">
        <f t="shared" si="0"/>
        <v>20</v>
      </c>
      <c r="B25" s="702" t="s">
        <v>6061</v>
      </c>
      <c r="C25" s="701"/>
      <c r="D25" s="701"/>
      <c r="E25" s="701"/>
      <c r="F25" s="701"/>
      <c r="G25" s="701"/>
      <c r="H25" s="701"/>
      <c r="I25" s="701"/>
      <c r="J25" s="701"/>
      <c r="K25" s="701"/>
      <c r="L25" s="701"/>
      <c r="M25" s="701"/>
      <c r="N25" s="701" t="s">
        <v>6062</v>
      </c>
    </row>
    <row r="26" spans="1:14" s="709" customFormat="1">
      <c r="A26" s="695">
        <f t="shared" si="0"/>
        <v>21</v>
      </c>
      <c r="B26" s="712"/>
      <c r="C26" s="713"/>
      <c r="D26" s="714"/>
      <c r="E26" s="714"/>
      <c r="F26" s="714"/>
      <c r="G26" s="714"/>
      <c r="H26" s="714"/>
      <c r="I26" s="714"/>
      <c r="J26" s="714"/>
      <c r="K26" s="714"/>
      <c r="L26" s="714"/>
      <c r="M26" s="714"/>
      <c r="N26" s="714"/>
    </row>
    <row r="27" spans="1:14" s="709" customFormat="1">
      <c r="A27" s="695">
        <f t="shared" si="0"/>
        <v>22</v>
      </c>
      <c r="B27" s="700"/>
      <c r="C27" s="700"/>
      <c r="D27" s="700"/>
      <c r="E27" s="700"/>
      <c r="F27" s="700"/>
      <c r="G27" s="700"/>
      <c r="H27" s="700"/>
      <c r="I27" s="700"/>
      <c r="J27" s="700"/>
      <c r="K27" s="700"/>
      <c r="L27" s="700"/>
      <c r="M27" s="700"/>
      <c r="N27" s="700"/>
    </row>
    <row r="28" spans="1:14" s="709" customFormat="1">
      <c r="A28" s="695">
        <f t="shared" si="0"/>
        <v>23</v>
      </c>
      <c r="B28" s="712"/>
      <c r="C28" s="713"/>
      <c r="D28" s="714"/>
      <c r="E28" s="714"/>
      <c r="F28" s="714"/>
      <c r="G28" s="714"/>
      <c r="H28" s="714"/>
      <c r="I28" s="714"/>
      <c r="J28" s="714"/>
      <c r="K28" s="714"/>
      <c r="L28" s="714"/>
      <c r="M28" s="714"/>
      <c r="N28" s="714"/>
    </row>
    <row r="29" spans="1:14" s="709" customFormat="1">
      <c r="A29" s="695">
        <f t="shared" si="0"/>
        <v>24</v>
      </c>
      <c r="B29" s="712"/>
      <c r="C29" s="713"/>
      <c r="D29" s="714"/>
      <c r="E29" s="714"/>
      <c r="F29" s="714"/>
      <c r="G29" s="714"/>
      <c r="H29" s="714"/>
      <c r="I29" s="714"/>
      <c r="J29" s="714"/>
      <c r="K29" s="714"/>
      <c r="L29" s="714"/>
      <c r="M29" s="714"/>
      <c r="N29" s="714"/>
    </row>
    <row r="30" spans="1:14" s="709" customFormat="1">
      <c r="A30" s="695">
        <f t="shared" si="0"/>
        <v>25</v>
      </c>
      <c r="B30" s="712"/>
      <c r="C30" s="713"/>
      <c r="D30" s="714"/>
      <c r="E30" s="714"/>
      <c r="F30" s="714"/>
      <c r="G30" s="714"/>
      <c r="H30" s="714"/>
      <c r="I30" s="714"/>
      <c r="J30" s="714"/>
      <c r="K30" s="714"/>
      <c r="L30" s="714"/>
      <c r="M30" s="714"/>
      <c r="N30" s="714"/>
    </row>
    <row r="31" spans="1:14" s="709" customFormat="1" ht="16.5">
      <c r="A31" s="136">
        <f t="shared" si="0"/>
        <v>26</v>
      </c>
      <c r="B31" s="3115" t="s">
        <v>6079</v>
      </c>
      <c r="C31" s="3117" t="s">
        <v>2668</v>
      </c>
      <c r="D31" s="3118"/>
      <c r="E31" s="3118"/>
      <c r="F31" s="3118"/>
      <c r="G31" s="3118"/>
      <c r="H31" s="3118"/>
      <c r="I31" s="3118"/>
      <c r="J31" s="3119"/>
      <c r="K31" s="715"/>
      <c r="L31" s="716"/>
      <c r="M31" s="716"/>
      <c r="N31" s="716"/>
    </row>
    <row r="32" spans="1:14" s="709" customFormat="1" ht="16.5">
      <c r="A32" s="136">
        <f t="shared" si="0"/>
        <v>27</v>
      </c>
      <c r="B32" s="3116"/>
      <c r="C32" s="3117" t="s">
        <v>2669</v>
      </c>
      <c r="D32" s="3118"/>
      <c r="E32" s="3118"/>
      <c r="F32" s="3118"/>
      <c r="G32" s="3118"/>
      <c r="H32" s="3118"/>
      <c r="I32" s="3118"/>
      <c r="J32" s="3119"/>
      <c r="K32" s="715"/>
      <c r="L32" s="716"/>
      <c r="M32" s="716"/>
      <c r="N32" s="716"/>
    </row>
    <row r="33" spans="1:14" ht="16.5" customHeight="1">
      <c r="A33" s="695">
        <v>26</v>
      </c>
      <c r="B33" s="3120" t="s">
        <v>6080</v>
      </c>
      <c r="C33" s="3121"/>
      <c r="D33" s="3121"/>
      <c r="E33" s="3121"/>
      <c r="F33" s="3121"/>
      <c r="G33" s="3121"/>
      <c r="H33" s="3121"/>
      <c r="I33" s="3121"/>
      <c r="J33" s="3122"/>
      <c r="K33" s="700"/>
      <c r="L33" s="717"/>
      <c r="M33" s="718"/>
      <c r="N33" s="714"/>
    </row>
    <row r="34" spans="1:14" s="709" customFormat="1" ht="16.5">
      <c r="A34" s="708" t="s">
        <v>6081</v>
      </c>
    </row>
    <row r="35" spans="1:14" s="693" customFormat="1" ht="16.5">
      <c r="A35" s="693" t="s">
        <v>6065</v>
      </c>
    </row>
    <row r="36" spans="1:14" s="693" customFormat="1" ht="16.5">
      <c r="A36" s="710" t="s">
        <v>6066</v>
      </c>
    </row>
    <row r="37" spans="1:14" s="693" customFormat="1" ht="16.5">
      <c r="A37" s="710" t="s">
        <v>6067</v>
      </c>
    </row>
    <row r="38" spans="1:14" s="693" customFormat="1" ht="16.5">
      <c r="A38" s="693" t="s">
        <v>6082</v>
      </c>
    </row>
    <row r="39" spans="1:14" s="693" customFormat="1" ht="16.5">
      <c r="A39" s="693" t="s">
        <v>6069</v>
      </c>
    </row>
    <row r="40" spans="1:14" s="693" customFormat="1" ht="16.5">
      <c r="A40" s="693" t="s">
        <v>6083</v>
      </c>
    </row>
    <row r="41" spans="1:14" s="693" customFormat="1" ht="16.5">
      <c r="A41" s="693" t="s">
        <v>6084</v>
      </c>
    </row>
    <row r="42" spans="1:14" s="693" customFormat="1" ht="16.5">
      <c r="A42" s="693" t="s">
        <v>6072</v>
      </c>
    </row>
    <row r="43" spans="1:14" s="693" customFormat="1" ht="16.5">
      <c r="A43" s="693" t="s">
        <v>6085</v>
      </c>
    </row>
    <row r="44" spans="1:14" s="709" customFormat="1" ht="16.5">
      <c r="A44" s="693" t="s">
        <v>6074</v>
      </c>
    </row>
    <row r="45" spans="1:14" ht="16.5">
      <c r="A45" s="693" t="s">
        <v>6075</v>
      </c>
    </row>
    <row r="46" spans="1:14">
      <c r="A46" s="708"/>
    </row>
  </sheetData>
  <mergeCells count="5">
    <mergeCell ref="A4:A5"/>
    <mergeCell ref="B31:B32"/>
    <mergeCell ref="C31:J31"/>
    <mergeCell ref="C32:J32"/>
    <mergeCell ref="B33:J33"/>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pageSetUpPr fitToPage="1"/>
  </sheetPr>
  <dimension ref="A1:N46"/>
  <sheetViews>
    <sheetView workbookViewId="0">
      <selection activeCell="F18" sqref="F18"/>
    </sheetView>
  </sheetViews>
  <sheetFormatPr defaultColWidth="9" defaultRowHeight="15.75"/>
  <cols>
    <col min="1" max="1" width="5.625" style="42" customWidth="1"/>
    <col min="2" max="13" width="15.625" style="42" customWidth="1"/>
    <col min="14" max="14" width="30.625" style="692" customWidth="1"/>
    <col min="15" max="16384" width="9" style="42"/>
  </cols>
  <sheetData>
    <row r="1" spans="1:14" ht="16.5">
      <c r="A1" s="691" t="s">
        <v>2629</v>
      </c>
      <c r="B1" s="542"/>
      <c r="C1" s="542"/>
      <c r="D1" s="542"/>
      <c r="E1" s="542"/>
      <c r="F1" s="542"/>
    </row>
    <row r="2" spans="1:14" ht="16.5">
      <c r="A2" s="42" t="s">
        <v>3763</v>
      </c>
    </row>
    <row r="3" spans="1:14" s="692" customFormat="1" ht="16.5">
      <c r="A3" s="693" t="s">
        <v>6048</v>
      </c>
      <c r="N3" s="694" t="s">
        <v>6049</v>
      </c>
    </row>
    <row r="4" spans="1:14" ht="49.5">
      <c r="A4" s="3123" t="s">
        <v>5914</v>
      </c>
      <c r="B4" s="695" t="s">
        <v>6050</v>
      </c>
      <c r="C4" s="695" t="s">
        <v>6051</v>
      </c>
      <c r="D4" s="696" t="s">
        <v>6052</v>
      </c>
      <c r="E4" s="695" t="s">
        <v>6053</v>
      </c>
      <c r="F4" s="695" t="s">
        <v>6054</v>
      </c>
      <c r="G4" s="695" t="s">
        <v>6055</v>
      </c>
      <c r="H4" s="695" t="s">
        <v>6056</v>
      </c>
      <c r="I4" s="136" t="s">
        <v>6057</v>
      </c>
      <c r="J4" s="136" t="s">
        <v>6058</v>
      </c>
      <c r="K4" s="136" t="s">
        <v>6059</v>
      </c>
      <c r="L4" s="697" t="s">
        <v>2704</v>
      </c>
      <c r="M4" s="698" t="s">
        <v>2705</v>
      </c>
      <c r="N4" s="136" t="s">
        <v>6060</v>
      </c>
    </row>
    <row r="5" spans="1:14">
      <c r="A5" s="3124"/>
      <c r="B5" s="695">
        <v>1</v>
      </c>
      <c r="C5" s="695">
        <v>2</v>
      </c>
      <c r="D5" s="695">
        <v>3</v>
      </c>
      <c r="E5" s="695">
        <v>4</v>
      </c>
      <c r="F5" s="695">
        <v>5</v>
      </c>
      <c r="G5" s="695">
        <v>6</v>
      </c>
      <c r="H5" s="695">
        <v>7</v>
      </c>
      <c r="I5" s="136">
        <v>8</v>
      </c>
      <c r="J5" s="136">
        <v>9</v>
      </c>
      <c r="K5" s="136">
        <v>10</v>
      </c>
      <c r="L5" s="136">
        <v>11</v>
      </c>
      <c r="M5" s="136">
        <v>12</v>
      </c>
      <c r="N5" s="136">
        <v>13</v>
      </c>
    </row>
    <row r="6" spans="1:14">
      <c r="A6" s="695">
        <v>1</v>
      </c>
      <c r="B6" s="699"/>
      <c r="C6" s="700"/>
      <c r="D6" s="700"/>
      <c r="E6" s="700"/>
      <c r="F6" s="700"/>
      <c r="G6" s="700"/>
      <c r="H6" s="700"/>
      <c r="I6" s="700"/>
      <c r="J6" s="700"/>
      <c r="K6" s="700"/>
      <c r="L6" s="700"/>
      <c r="M6" s="700"/>
      <c r="N6" s="701"/>
    </row>
    <row r="7" spans="1:14">
      <c r="A7" s="695">
        <f t="shared" ref="A7:A33" si="0">A6+1</f>
        <v>2</v>
      </c>
      <c r="B7" s="700"/>
      <c r="C7" s="700"/>
      <c r="D7" s="700"/>
      <c r="E7" s="700"/>
      <c r="F7" s="700"/>
      <c r="G7" s="700"/>
      <c r="H7" s="700"/>
      <c r="I7" s="700"/>
      <c r="J7" s="700"/>
      <c r="K7" s="700"/>
      <c r="L7" s="700"/>
      <c r="M7" s="700"/>
      <c r="N7" s="701"/>
    </row>
    <row r="8" spans="1:14">
      <c r="A8" s="695">
        <f t="shared" si="0"/>
        <v>3</v>
      </c>
      <c r="B8" s="700"/>
      <c r="C8" s="700"/>
      <c r="D8" s="700"/>
      <c r="E8" s="700"/>
      <c r="F8" s="700"/>
      <c r="G8" s="700"/>
      <c r="H8" s="700"/>
      <c r="I8" s="700"/>
      <c r="J8" s="700"/>
      <c r="K8" s="700"/>
      <c r="L8" s="700"/>
      <c r="M8" s="700"/>
      <c r="N8" s="701"/>
    </row>
    <row r="9" spans="1:14">
      <c r="A9" s="695">
        <f t="shared" si="0"/>
        <v>4</v>
      </c>
      <c r="B9" s="700"/>
      <c r="C9" s="700"/>
      <c r="D9" s="700"/>
      <c r="E9" s="700"/>
      <c r="F9" s="700"/>
      <c r="G9" s="700"/>
      <c r="H9" s="700"/>
      <c r="I9" s="700"/>
      <c r="J9" s="700"/>
      <c r="K9" s="700"/>
      <c r="L9" s="700"/>
      <c r="M9" s="700"/>
      <c r="N9" s="701"/>
    </row>
    <row r="10" spans="1:14">
      <c r="A10" s="695">
        <f t="shared" si="0"/>
        <v>5</v>
      </c>
      <c r="B10" s="700"/>
      <c r="C10" s="700"/>
      <c r="D10" s="700"/>
      <c r="E10" s="700"/>
      <c r="F10" s="700"/>
      <c r="G10" s="700"/>
      <c r="H10" s="700"/>
      <c r="I10" s="700"/>
      <c r="J10" s="700"/>
      <c r="K10" s="700"/>
      <c r="L10" s="700"/>
      <c r="M10" s="700"/>
      <c r="N10" s="701"/>
    </row>
    <row r="11" spans="1:14">
      <c r="A11" s="695">
        <f t="shared" si="0"/>
        <v>6</v>
      </c>
      <c r="B11" s="700"/>
      <c r="C11" s="700"/>
      <c r="D11" s="700"/>
      <c r="E11" s="700"/>
      <c r="F11" s="700"/>
      <c r="G11" s="700"/>
      <c r="H11" s="700"/>
      <c r="I11" s="700"/>
      <c r="J11" s="700"/>
      <c r="K11" s="700"/>
      <c r="L11" s="700"/>
      <c r="M11" s="700"/>
      <c r="N11" s="701"/>
    </row>
    <row r="12" spans="1:14">
      <c r="A12" s="695">
        <f t="shared" si="0"/>
        <v>7</v>
      </c>
      <c r="B12" s="700"/>
      <c r="C12" s="700"/>
      <c r="D12" s="700"/>
      <c r="E12" s="700"/>
      <c r="F12" s="700"/>
      <c r="G12" s="700"/>
      <c r="H12" s="700"/>
      <c r="I12" s="700"/>
      <c r="J12" s="700"/>
      <c r="K12" s="700"/>
      <c r="L12" s="700"/>
      <c r="M12" s="700"/>
      <c r="N12" s="701"/>
    </row>
    <row r="13" spans="1:14">
      <c r="A13" s="695">
        <f t="shared" si="0"/>
        <v>8</v>
      </c>
      <c r="B13" s="700"/>
      <c r="C13" s="700"/>
      <c r="D13" s="700"/>
      <c r="E13" s="700"/>
      <c r="F13" s="700"/>
      <c r="G13" s="700"/>
      <c r="H13" s="700"/>
      <c r="I13" s="700"/>
      <c r="J13" s="700"/>
      <c r="K13" s="700"/>
      <c r="L13" s="700"/>
      <c r="M13" s="700"/>
      <c r="N13" s="701"/>
    </row>
    <row r="14" spans="1:14">
      <c r="A14" s="695">
        <f t="shared" si="0"/>
        <v>9</v>
      </c>
      <c r="B14" s="700"/>
      <c r="C14" s="700"/>
      <c r="D14" s="700"/>
      <c r="E14" s="700"/>
      <c r="F14" s="700"/>
      <c r="G14" s="700"/>
      <c r="H14" s="700"/>
      <c r="I14" s="700"/>
      <c r="J14" s="700"/>
      <c r="K14" s="700"/>
      <c r="L14" s="700"/>
      <c r="M14" s="700"/>
      <c r="N14" s="701"/>
    </row>
    <row r="15" spans="1:14" ht="33">
      <c r="A15" s="695">
        <f t="shared" si="0"/>
        <v>10</v>
      </c>
      <c r="B15" s="702" t="s">
        <v>6061</v>
      </c>
      <c r="C15" s="701"/>
      <c r="D15" s="701"/>
      <c r="E15" s="701"/>
      <c r="F15" s="701"/>
      <c r="G15" s="701"/>
      <c r="H15" s="701"/>
      <c r="I15" s="701"/>
      <c r="J15" s="701"/>
      <c r="K15" s="701"/>
      <c r="L15" s="701"/>
      <c r="M15" s="701"/>
      <c r="N15" s="703" t="s">
        <v>6062</v>
      </c>
    </row>
    <row r="16" spans="1:14">
      <c r="A16" s="695">
        <f t="shared" si="0"/>
        <v>11</v>
      </c>
      <c r="B16" s="700"/>
      <c r="C16" s="700"/>
      <c r="D16" s="700"/>
      <c r="E16" s="700"/>
      <c r="F16" s="700"/>
      <c r="G16" s="700"/>
      <c r="H16" s="700"/>
      <c r="I16" s="700"/>
      <c r="J16" s="700"/>
      <c r="K16" s="700"/>
      <c r="L16" s="700"/>
      <c r="M16" s="700"/>
      <c r="N16" s="701"/>
    </row>
    <row r="17" spans="1:14">
      <c r="A17" s="695">
        <f t="shared" si="0"/>
        <v>12</v>
      </c>
      <c r="B17" s="700"/>
      <c r="C17" s="700"/>
      <c r="D17" s="700"/>
      <c r="E17" s="700"/>
      <c r="F17" s="700"/>
      <c r="G17" s="700"/>
      <c r="H17" s="700"/>
      <c r="I17" s="700"/>
      <c r="J17" s="700"/>
      <c r="K17" s="700"/>
      <c r="L17" s="700"/>
      <c r="M17" s="700"/>
      <c r="N17" s="701"/>
    </row>
    <row r="18" spans="1:14">
      <c r="A18" s="695">
        <f t="shared" si="0"/>
        <v>13</v>
      </c>
      <c r="B18" s="700"/>
      <c r="C18" s="700"/>
      <c r="D18" s="700"/>
      <c r="E18" s="700"/>
      <c r="F18" s="700"/>
      <c r="G18" s="700"/>
      <c r="H18" s="700"/>
      <c r="I18" s="700"/>
      <c r="J18" s="700"/>
      <c r="K18" s="700"/>
      <c r="L18" s="700"/>
      <c r="M18" s="700"/>
      <c r="N18" s="701"/>
    </row>
    <row r="19" spans="1:14">
      <c r="A19" s="695">
        <f t="shared" si="0"/>
        <v>14</v>
      </c>
      <c r="B19" s="700"/>
      <c r="C19" s="700"/>
      <c r="D19" s="700"/>
      <c r="E19" s="700"/>
      <c r="F19" s="700"/>
      <c r="G19" s="700"/>
      <c r="H19" s="700"/>
      <c r="I19" s="700"/>
      <c r="J19" s="700"/>
      <c r="K19" s="700"/>
      <c r="L19" s="700"/>
      <c r="M19" s="700"/>
      <c r="N19" s="701"/>
    </row>
    <row r="20" spans="1:14">
      <c r="A20" s="695">
        <f t="shared" si="0"/>
        <v>15</v>
      </c>
      <c r="B20" s="700"/>
      <c r="C20" s="700"/>
      <c r="D20" s="700"/>
      <c r="E20" s="700"/>
      <c r="F20" s="700"/>
      <c r="G20" s="700"/>
      <c r="H20" s="700"/>
      <c r="I20" s="700"/>
      <c r="J20" s="700"/>
      <c r="K20" s="700"/>
      <c r="L20" s="700"/>
      <c r="M20" s="700"/>
      <c r="N20" s="701"/>
    </row>
    <row r="21" spans="1:14">
      <c r="A21" s="695">
        <f t="shared" si="0"/>
        <v>16</v>
      </c>
      <c r="B21" s="700"/>
      <c r="C21" s="700"/>
      <c r="D21" s="700"/>
      <c r="E21" s="700"/>
      <c r="F21" s="700"/>
      <c r="G21" s="700"/>
      <c r="H21" s="700"/>
      <c r="I21" s="700"/>
      <c r="J21" s="700"/>
      <c r="K21" s="700"/>
      <c r="L21" s="700"/>
      <c r="M21" s="700"/>
      <c r="N21" s="701"/>
    </row>
    <row r="22" spans="1:14">
      <c r="A22" s="695">
        <f t="shared" si="0"/>
        <v>17</v>
      </c>
      <c r="B22" s="700"/>
      <c r="C22" s="700"/>
      <c r="D22" s="700"/>
      <c r="E22" s="700"/>
      <c r="F22" s="700"/>
      <c r="G22" s="700"/>
      <c r="H22" s="700"/>
      <c r="I22" s="700"/>
      <c r="J22" s="700"/>
      <c r="K22" s="700"/>
      <c r="L22" s="700"/>
      <c r="M22" s="700"/>
      <c r="N22" s="701"/>
    </row>
    <row r="23" spans="1:14">
      <c r="A23" s="695">
        <f t="shared" si="0"/>
        <v>18</v>
      </c>
      <c r="B23" s="700"/>
      <c r="C23" s="700"/>
      <c r="D23" s="700"/>
      <c r="E23" s="700"/>
      <c r="F23" s="700"/>
      <c r="G23" s="700"/>
      <c r="H23" s="700"/>
      <c r="I23" s="700"/>
      <c r="J23" s="700"/>
      <c r="K23" s="700"/>
      <c r="L23" s="700"/>
      <c r="M23" s="700"/>
      <c r="N23" s="701"/>
    </row>
    <row r="24" spans="1:14">
      <c r="A24" s="695">
        <f t="shared" si="0"/>
        <v>19</v>
      </c>
      <c r="B24" s="700"/>
      <c r="C24" s="700"/>
      <c r="D24" s="700"/>
      <c r="E24" s="700"/>
      <c r="F24" s="700"/>
      <c r="G24" s="700"/>
      <c r="H24" s="700"/>
      <c r="I24" s="700"/>
      <c r="J24" s="700"/>
      <c r="K24" s="700"/>
      <c r="L24" s="700"/>
      <c r="M24" s="700"/>
      <c r="N24" s="701"/>
    </row>
    <row r="25" spans="1:14" ht="33">
      <c r="A25" s="695">
        <f t="shared" si="0"/>
        <v>20</v>
      </c>
      <c r="B25" s="702" t="s">
        <v>6061</v>
      </c>
      <c r="C25" s="701"/>
      <c r="D25" s="701"/>
      <c r="E25" s="701"/>
      <c r="F25" s="701"/>
      <c r="G25" s="701"/>
      <c r="H25" s="701"/>
      <c r="I25" s="701"/>
      <c r="J25" s="701"/>
      <c r="K25" s="701"/>
      <c r="L25" s="701"/>
      <c r="M25" s="701"/>
      <c r="N25" s="703" t="s">
        <v>6062</v>
      </c>
    </row>
    <row r="26" spans="1:14">
      <c r="A26" s="695">
        <f t="shared" si="0"/>
        <v>21</v>
      </c>
      <c r="B26" s="700"/>
      <c r="C26" s="700"/>
      <c r="D26" s="700"/>
      <c r="E26" s="700"/>
      <c r="F26" s="700"/>
      <c r="G26" s="700"/>
      <c r="H26" s="700"/>
      <c r="I26" s="700"/>
      <c r="J26" s="700"/>
      <c r="K26" s="700"/>
      <c r="L26" s="700"/>
      <c r="M26" s="700"/>
      <c r="N26" s="701"/>
    </row>
    <row r="27" spans="1:14">
      <c r="A27" s="695">
        <f t="shared" si="0"/>
        <v>22</v>
      </c>
      <c r="B27" s="700"/>
      <c r="C27" s="700"/>
      <c r="D27" s="700"/>
      <c r="E27" s="700"/>
      <c r="F27" s="700"/>
      <c r="G27" s="700"/>
      <c r="H27" s="700"/>
      <c r="I27" s="700"/>
      <c r="J27" s="700"/>
      <c r="K27" s="700"/>
      <c r="L27" s="700"/>
      <c r="M27" s="700"/>
      <c r="N27" s="701"/>
    </row>
    <row r="28" spans="1:14">
      <c r="A28" s="695">
        <f t="shared" si="0"/>
        <v>23</v>
      </c>
      <c r="B28" s="700"/>
      <c r="C28" s="700"/>
      <c r="D28" s="700"/>
      <c r="E28" s="700"/>
      <c r="F28" s="700"/>
      <c r="G28" s="700"/>
      <c r="H28" s="700"/>
      <c r="I28" s="700"/>
      <c r="J28" s="700"/>
      <c r="K28" s="700"/>
      <c r="L28" s="700"/>
      <c r="M28" s="700"/>
      <c r="N28" s="701"/>
    </row>
    <row r="29" spans="1:14">
      <c r="A29" s="695">
        <f t="shared" si="0"/>
        <v>24</v>
      </c>
      <c r="B29" s="700"/>
      <c r="C29" s="700"/>
      <c r="D29" s="700"/>
      <c r="E29" s="700"/>
      <c r="F29" s="700"/>
      <c r="G29" s="700"/>
      <c r="H29" s="700"/>
      <c r="I29" s="700"/>
      <c r="J29" s="700"/>
      <c r="K29" s="700"/>
      <c r="L29" s="700"/>
      <c r="M29" s="700"/>
      <c r="N29" s="701"/>
    </row>
    <row r="30" spans="1:14">
      <c r="A30" s="695">
        <f t="shared" si="0"/>
        <v>25</v>
      </c>
      <c r="B30" s="700"/>
      <c r="C30" s="700"/>
      <c r="D30" s="700"/>
      <c r="E30" s="700"/>
      <c r="F30" s="700"/>
      <c r="G30" s="700"/>
      <c r="H30" s="700"/>
      <c r="I30" s="700"/>
      <c r="J30" s="700"/>
      <c r="K30" s="700"/>
      <c r="L30" s="700"/>
      <c r="M30" s="700"/>
      <c r="N30" s="701"/>
    </row>
    <row r="31" spans="1:14" ht="16.5">
      <c r="A31" s="695">
        <f t="shared" si="0"/>
        <v>26</v>
      </c>
      <c r="B31" s="3128" t="s">
        <v>2670</v>
      </c>
      <c r="C31" s="3117" t="s">
        <v>2671</v>
      </c>
      <c r="D31" s="3130"/>
      <c r="E31" s="3130"/>
      <c r="F31" s="3130"/>
      <c r="G31" s="3130"/>
      <c r="H31" s="3130"/>
      <c r="I31" s="3130"/>
      <c r="J31" s="3131"/>
      <c r="K31" s="700"/>
      <c r="L31" s="700"/>
      <c r="M31" s="700"/>
      <c r="N31" s="701"/>
    </row>
    <row r="32" spans="1:14" ht="16.5">
      <c r="A32" s="695">
        <f t="shared" si="0"/>
        <v>27</v>
      </c>
      <c r="B32" s="3129"/>
      <c r="C32" s="3117" t="s">
        <v>2672</v>
      </c>
      <c r="D32" s="3130"/>
      <c r="E32" s="3130"/>
      <c r="F32" s="3130"/>
      <c r="G32" s="3130"/>
      <c r="H32" s="3130"/>
      <c r="I32" s="3130"/>
      <c r="J32" s="3131"/>
      <c r="K32" s="700"/>
      <c r="L32" s="700"/>
      <c r="M32" s="700"/>
      <c r="N32" s="701"/>
    </row>
    <row r="33" spans="1:14" s="707" customFormat="1" ht="16.5" customHeight="1">
      <c r="A33" s="695">
        <f t="shared" si="0"/>
        <v>28</v>
      </c>
      <c r="B33" s="3125" t="s">
        <v>6063</v>
      </c>
      <c r="C33" s="3126"/>
      <c r="D33" s="3126"/>
      <c r="E33" s="3126"/>
      <c r="F33" s="3126"/>
      <c r="G33" s="3126"/>
      <c r="H33" s="3126"/>
      <c r="I33" s="3126"/>
      <c r="J33" s="3127"/>
      <c r="K33" s="704"/>
      <c r="L33" s="705"/>
      <c r="M33" s="704"/>
      <c r="N33" s="706"/>
    </row>
    <row r="34" spans="1:14" s="709" customFormat="1" ht="16.5">
      <c r="A34" s="708" t="s">
        <v>6064</v>
      </c>
      <c r="N34" s="693"/>
    </row>
    <row r="35" spans="1:14" s="693" customFormat="1" ht="16.5">
      <c r="A35" s="693" t="s">
        <v>6065</v>
      </c>
    </row>
    <row r="36" spans="1:14" s="693" customFormat="1" ht="16.5">
      <c r="A36" s="710" t="s">
        <v>6066</v>
      </c>
    </row>
    <row r="37" spans="1:14" s="693" customFormat="1" ht="16.5">
      <c r="A37" s="710" t="s">
        <v>6067</v>
      </c>
    </row>
    <row r="38" spans="1:14" s="693" customFormat="1" ht="16.5">
      <c r="A38" s="693" t="s">
        <v>6068</v>
      </c>
    </row>
    <row r="39" spans="1:14" s="693" customFormat="1" ht="16.5">
      <c r="A39" s="708" t="s">
        <v>6069</v>
      </c>
    </row>
    <row r="40" spans="1:14" s="693" customFormat="1" ht="16.5">
      <c r="A40" s="708" t="s">
        <v>6070</v>
      </c>
    </row>
    <row r="41" spans="1:14" s="693" customFormat="1" ht="16.5">
      <c r="A41" s="693" t="s">
        <v>6071</v>
      </c>
    </row>
    <row r="42" spans="1:14" s="693" customFormat="1" ht="16.5">
      <c r="A42" s="693" t="s">
        <v>6072</v>
      </c>
    </row>
    <row r="43" spans="1:14" s="693" customFormat="1" ht="16.5">
      <c r="A43" s="708" t="s">
        <v>6073</v>
      </c>
    </row>
    <row r="44" spans="1:14" s="693" customFormat="1" ht="16.5">
      <c r="A44" s="693" t="s">
        <v>6074</v>
      </c>
    </row>
    <row r="45" spans="1:14" s="709" customFormat="1" ht="16.5">
      <c r="A45" s="693" t="s">
        <v>6075</v>
      </c>
      <c r="N45" s="693"/>
    </row>
    <row r="46" spans="1:14">
      <c r="A46" s="708"/>
    </row>
  </sheetData>
  <mergeCells count="5">
    <mergeCell ref="A4:A5"/>
    <mergeCell ref="B33:J33"/>
    <mergeCell ref="B31:B32"/>
    <mergeCell ref="C31:J31"/>
    <mergeCell ref="C32:J32"/>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pageSetUpPr fitToPage="1"/>
  </sheetPr>
  <dimension ref="A1:J42"/>
  <sheetViews>
    <sheetView zoomScaleNormal="100" workbookViewId="0">
      <selection activeCell="A125" sqref="A1:XFD1048576"/>
    </sheetView>
  </sheetViews>
  <sheetFormatPr defaultRowHeight="13.5"/>
  <cols>
    <col min="1" max="1" width="4.875" style="684" customWidth="1"/>
    <col min="2" max="2" width="25.375" style="684" customWidth="1"/>
    <col min="3" max="3" width="33.75" style="684" customWidth="1"/>
    <col min="4" max="4" width="20.25" style="684" customWidth="1"/>
    <col min="5" max="5" width="17.625" style="684" customWidth="1"/>
    <col min="6" max="7" width="20.625" style="684" customWidth="1"/>
    <col min="8" max="8" width="19" style="41" customWidth="1"/>
    <col min="9" max="9" width="19.5" style="41" customWidth="1"/>
    <col min="10" max="10" width="16.25" style="41" customWidth="1"/>
    <col min="11" max="256" width="9" style="41"/>
    <col min="257" max="257" width="4.875" style="41" customWidth="1"/>
    <col min="258" max="258" width="25.375" style="41" customWidth="1"/>
    <col min="259" max="259" width="33.75" style="41" customWidth="1"/>
    <col min="260" max="260" width="20.25" style="41" customWidth="1"/>
    <col min="261" max="261" width="17.625" style="41" customWidth="1"/>
    <col min="262" max="263" width="20.625" style="41" customWidth="1"/>
    <col min="264" max="264" width="19" style="41" customWidth="1"/>
    <col min="265" max="265" width="19.5" style="41" customWidth="1"/>
    <col min="266" max="266" width="16.25" style="41" customWidth="1"/>
    <col min="267" max="512" width="9" style="41"/>
    <col min="513" max="513" width="4.875" style="41" customWidth="1"/>
    <col min="514" max="514" width="25.375" style="41" customWidth="1"/>
    <col min="515" max="515" width="33.75" style="41" customWidth="1"/>
    <col min="516" max="516" width="20.25" style="41" customWidth="1"/>
    <col min="517" max="517" width="17.625" style="41" customWidth="1"/>
    <col min="518" max="519" width="20.625" style="41" customWidth="1"/>
    <col min="520" max="520" width="19" style="41" customWidth="1"/>
    <col min="521" max="521" width="19.5" style="41" customWidth="1"/>
    <col min="522" max="522" width="16.25" style="41" customWidth="1"/>
    <col min="523" max="768" width="9" style="41"/>
    <col min="769" max="769" width="4.875" style="41" customWidth="1"/>
    <col min="770" max="770" width="25.375" style="41" customWidth="1"/>
    <col min="771" max="771" width="33.75" style="41" customWidth="1"/>
    <col min="772" max="772" width="20.25" style="41" customWidth="1"/>
    <col min="773" max="773" width="17.625" style="41" customWidth="1"/>
    <col min="774" max="775" width="20.625" style="41" customWidth="1"/>
    <col min="776" max="776" width="19" style="41" customWidth="1"/>
    <col min="777" max="777" width="19.5" style="41" customWidth="1"/>
    <col min="778" max="778" width="16.25" style="41" customWidth="1"/>
    <col min="779" max="1024" width="9" style="41"/>
    <col min="1025" max="1025" width="4.875" style="41" customWidth="1"/>
    <col min="1026" max="1026" width="25.375" style="41" customWidth="1"/>
    <col min="1027" max="1027" width="33.75" style="41" customWidth="1"/>
    <col min="1028" max="1028" width="20.25" style="41" customWidth="1"/>
    <col min="1029" max="1029" width="17.625" style="41" customWidth="1"/>
    <col min="1030" max="1031" width="20.625" style="41" customWidth="1"/>
    <col min="1032" max="1032" width="19" style="41" customWidth="1"/>
    <col min="1033" max="1033" width="19.5" style="41" customWidth="1"/>
    <col min="1034" max="1034" width="16.25" style="41" customWidth="1"/>
    <col min="1035" max="1280" width="9" style="41"/>
    <col min="1281" max="1281" width="4.875" style="41" customWidth="1"/>
    <col min="1282" max="1282" width="25.375" style="41" customWidth="1"/>
    <col min="1283" max="1283" width="33.75" style="41" customWidth="1"/>
    <col min="1284" max="1284" width="20.25" style="41" customWidth="1"/>
    <col min="1285" max="1285" width="17.625" style="41" customWidth="1"/>
    <col min="1286" max="1287" width="20.625" style="41" customWidth="1"/>
    <col min="1288" max="1288" width="19" style="41" customWidth="1"/>
    <col min="1289" max="1289" width="19.5" style="41" customWidth="1"/>
    <col min="1290" max="1290" width="16.25" style="41" customWidth="1"/>
    <col min="1291" max="1536" width="9" style="41"/>
    <col min="1537" max="1537" width="4.875" style="41" customWidth="1"/>
    <col min="1538" max="1538" width="25.375" style="41" customWidth="1"/>
    <col min="1539" max="1539" width="33.75" style="41" customWidth="1"/>
    <col min="1540" max="1540" width="20.25" style="41" customWidth="1"/>
    <col min="1541" max="1541" width="17.625" style="41" customWidth="1"/>
    <col min="1542" max="1543" width="20.625" style="41" customWidth="1"/>
    <col min="1544" max="1544" width="19" style="41" customWidth="1"/>
    <col min="1545" max="1545" width="19.5" style="41" customWidth="1"/>
    <col min="1546" max="1546" width="16.25" style="41" customWidth="1"/>
    <col min="1547" max="1792" width="9" style="41"/>
    <col min="1793" max="1793" width="4.875" style="41" customWidth="1"/>
    <col min="1794" max="1794" width="25.375" style="41" customWidth="1"/>
    <col min="1795" max="1795" width="33.75" style="41" customWidth="1"/>
    <col min="1796" max="1796" width="20.25" style="41" customWidth="1"/>
    <col min="1797" max="1797" width="17.625" style="41" customWidth="1"/>
    <col min="1798" max="1799" width="20.625" style="41" customWidth="1"/>
    <col min="1800" max="1800" width="19" style="41" customWidth="1"/>
    <col min="1801" max="1801" width="19.5" style="41" customWidth="1"/>
    <col min="1802" max="1802" width="16.25" style="41" customWidth="1"/>
    <col min="1803" max="2048" width="9" style="41"/>
    <col min="2049" max="2049" width="4.875" style="41" customWidth="1"/>
    <col min="2050" max="2050" width="25.375" style="41" customWidth="1"/>
    <col min="2051" max="2051" width="33.75" style="41" customWidth="1"/>
    <col min="2052" max="2052" width="20.25" style="41" customWidth="1"/>
    <col min="2053" max="2053" width="17.625" style="41" customWidth="1"/>
    <col min="2054" max="2055" width="20.625" style="41" customWidth="1"/>
    <col min="2056" max="2056" width="19" style="41" customWidth="1"/>
    <col min="2057" max="2057" width="19.5" style="41" customWidth="1"/>
    <col min="2058" max="2058" width="16.25" style="41" customWidth="1"/>
    <col min="2059" max="2304" width="9" style="41"/>
    <col min="2305" max="2305" width="4.875" style="41" customWidth="1"/>
    <col min="2306" max="2306" width="25.375" style="41" customWidth="1"/>
    <col min="2307" max="2307" width="33.75" style="41" customWidth="1"/>
    <col min="2308" max="2308" width="20.25" style="41" customWidth="1"/>
    <col min="2309" max="2309" width="17.625" style="41" customWidth="1"/>
    <col min="2310" max="2311" width="20.625" style="41" customWidth="1"/>
    <col min="2312" max="2312" width="19" style="41" customWidth="1"/>
    <col min="2313" max="2313" width="19.5" style="41" customWidth="1"/>
    <col min="2314" max="2314" width="16.25" style="41" customWidth="1"/>
    <col min="2315" max="2560" width="9" style="41"/>
    <col min="2561" max="2561" width="4.875" style="41" customWidth="1"/>
    <col min="2562" max="2562" width="25.375" style="41" customWidth="1"/>
    <col min="2563" max="2563" width="33.75" style="41" customWidth="1"/>
    <col min="2564" max="2564" width="20.25" style="41" customWidth="1"/>
    <col min="2565" max="2565" width="17.625" style="41" customWidth="1"/>
    <col min="2566" max="2567" width="20.625" style="41" customWidth="1"/>
    <col min="2568" max="2568" width="19" style="41" customWidth="1"/>
    <col min="2569" max="2569" width="19.5" style="41" customWidth="1"/>
    <col min="2570" max="2570" width="16.25" style="41" customWidth="1"/>
    <col min="2571" max="2816" width="9" style="41"/>
    <col min="2817" max="2817" width="4.875" style="41" customWidth="1"/>
    <col min="2818" max="2818" width="25.375" style="41" customWidth="1"/>
    <col min="2819" max="2819" width="33.75" style="41" customWidth="1"/>
    <col min="2820" max="2820" width="20.25" style="41" customWidth="1"/>
    <col min="2821" max="2821" width="17.625" style="41" customWidth="1"/>
    <col min="2822" max="2823" width="20.625" style="41" customWidth="1"/>
    <col min="2824" max="2824" width="19" style="41" customWidth="1"/>
    <col min="2825" max="2825" width="19.5" style="41" customWidth="1"/>
    <col min="2826" max="2826" width="16.25" style="41" customWidth="1"/>
    <col min="2827" max="3072" width="9" style="41"/>
    <col min="3073" max="3073" width="4.875" style="41" customWidth="1"/>
    <col min="3074" max="3074" width="25.375" style="41" customWidth="1"/>
    <col min="3075" max="3075" width="33.75" style="41" customWidth="1"/>
    <col min="3076" max="3076" width="20.25" style="41" customWidth="1"/>
    <col min="3077" max="3077" width="17.625" style="41" customWidth="1"/>
    <col min="3078" max="3079" width="20.625" style="41" customWidth="1"/>
    <col min="3080" max="3080" width="19" style="41" customWidth="1"/>
    <col min="3081" max="3081" width="19.5" style="41" customWidth="1"/>
    <col min="3082" max="3082" width="16.25" style="41" customWidth="1"/>
    <col min="3083" max="3328" width="9" style="41"/>
    <col min="3329" max="3329" width="4.875" style="41" customWidth="1"/>
    <col min="3330" max="3330" width="25.375" style="41" customWidth="1"/>
    <col min="3331" max="3331" width="33.75" style="41" customWidth="1"/>
    <col min="3332" max="3332" width="20.25" style="41" customWidth="1"/>
    <col min="3333" max="3333" width="17.625" style="41" customWidth="1"/>
    <col min="3334" max="3335" width="20.625" style="41" customWidth="1"/>
    <col min="3336" max="3336" width="19" style="41" customWidth="1"/>
    <col min="3337" max="3337" width="19.5" style="41" customWidth="1"/>
    <col min="3338" max="3338" width="16.25" style="41" customWidth="1"/>
    <col min="3339" max="3584" width="9" style="41"/>
    <col min="3585" max="3585" width="4.875" style="41" customWidth="1"/>
    <col min="3586" max="3586" width="25.375" style="41" customWidth="1"/>
    <col min="3587" max="3587" width="33.75" style="41" customWidth="1"/>
    <col min="3588" max="3588" width="20.25" style="41" customWidth="1"/>
    <col min="3589" max="3589" width="17.625" style="41" customWidth="1"/>
    <col min="3590" max="3591" width="20.625" style="41" customWidth="1"/>
    <col min="3592" max="3592" width="19" style="41" customWidth="1"/>
    <col min="3593" max="3593" width="19.5" style="41" customWidth="1"/>
    <col min="3594" max="3594" width="16.25" style="41" customWidth="1"/>
    <col min="3595" max="3840" width="9" style="41"/>
    <col min="3841" max="3841" width="4.875" style="41" customWidth="1"/>
    <col min="3842" max="3842" width="25.375" style="41" customWidth="1"/>
    <col min="3843" max="3843" width="33.75" style="41" customWidth="1"/>
    <col min="3844" max="3844" width="20.25" style="41" customWidth="1"/>
    <col min="3845" max="3845" width="17.625" style="41" customWidth="1"/>
    <col min="3846" max="3847" width="20.625" style="41" customWidth="1"/>
    <col min="3848" max="3848" width="19" style="41" customWidth="1"/>
    <col min="3849" max="3849" width="19.5" style="41" customWidth="1"/>
    <col min="3850" max="3850" width="16.25" style="41" customWidth="1"/>
    <col min="3851" max="4096" width="9" style="41"/>
    <col min="4097" max="4097" width="4.875" style="41" customWidth="1"/>
    <col min="4098" max="4098" width="25.375" style="41" customWidth="1"/>
    <col min="4099" max="4099" width="33.75" style="41" customWidth="1"/>
    <col min="4100" max="4100" width="20.25" style="41" customWidth="1"/>
    <col min="4101" max="4101" width="17.625" style="41" customWidth="1"/>
    <col min="4102" max="4103" width="20.625" style="41" customWidth="1"/>
    <col min="4104" max="4104" width="19" style="41" customWidth="1"/>
    <col min="4105" max="4105" width="19.5" style="41" customWidth="1"/>
    <col min="4106" max="4106" width="16.25" style="41" customWidth="1"/>
    <col min="4107" max="4352" width="9" style="41"/>
    <col min="4353" max="4353" width="4.875" style="41" customWidth="1"/>
    <col min="4354" max="4354" width="25.375" style="41" customWidth="1"/>
    <col min="4355" max="4355" width="33.75" style="41" customWidth="1"/>
    <col min="4356" max="4356" width="20.25" style="41" customWidth="1"/>
    <col min="4357" max="4357" width="17.625" style="41" customWidth="1"/>
    <col min="4358" max="4359" width="20.625" style="41" customWidth="1"/>
    <col min="4360" max="4360" width="19" style="41" customWidth="1"/>
    <col min="4361" max="4361" width="19.5" style="41" customWidth="1"/>
    <col min="4362" max="4362" width="16.25" style="41" customWidth="1"/>
    <col min="4363" max="4608" width="9" style="41"/>
    <col min="4609" max="4609" width="4.875" style="41" customWidth="1"/>
    <col min="4610" max="4610" width="25.375" style="41" customWidth="1"/>
    <col min="4611" max="4611" width="33.75" style="41" customWidth="1"/>
    <col min="4612" max="4612" width="20.25" style="41" customWidth="1"/>
    <col min="4613" max="4613" width="17.625" style="41" customWidth="1"/>
    <col min="4614" max="4615" width="20.625" style="41" customWidth="1"/>
    <col min="4616" max="4616" width="19" style="41" customWidth="1"/>
    <col min="4617" max="4617" width="19.5" style="41" customWidth="1"/>
    <col min="4618" max="4618" width="16.25" style="41" customWidth="1"/>
    <col min="4619" max="4864" width="9" style="41"/>
    <col min="4865" max="4865" width="4.875" style="41" customWidth="1"/>
    <col min="4866" max="4866" width="25.375" style="41" customWidth="1"/>
    <col min="4867" max="4867" width="33.75" style="41" customWidth="1"/>
    <col min="4868" max="4868" width="20.25" style="41" customWidth="1"/>
    <col min="4869" max="4869" width="17.625" style="41" customWidth="1"/>
    <col min="4870" max="4871" width="20.625" style="41" customWidth="1"/>
    <col min="4872" max="4872" width="19" style="41" customWidth="1"/>
    <col min="4873" max="4873" width="19.5" style="41" customWidth="1"/>
    <col min="4874" max="4874" width="16.25" style="41" customWidth="1"/>
    <col min="4875" max="5120" width="9" style="41"/>
    <col min="5121" max="5121" width="4.875" style="41" customWidth="1"/>
    <col min="5122" max="5122" width="25.375" style="41" customWidth="1"/>
    <col min="5123" max="5123" width="33.75" style="41" customWidth="1"/>
    <col min="5124" max="5124" width="20.25" style="41" customWidth="1"/>
    <col min="5125" max="5125" width="17.625" style="41" customWidth="1"/>
    <col min="5126" max="5127" width="20.625" style="41" customWidth="1"/>
    <col min="5128" max="5128" width="19" style="41" customWidth="1"/>
    <col min="5129" max="5129" width="19.5" style="41" customWidth="1"/>
    <col min="5130" max="5130" width="16.25" style="41" customWidth="1"/>
    <col min="5131" max="5376" width="9" style="41"/>
    <col min="5377" max="5377" width="4.875" style="41" customWidth="1"/>
    <col min="5378" max="5378" width="25.375" style="41" customWidth="1"/>
    <col min="5379" max="5379" width="33.75" style="41" customWidth="1"/>
    <col min="5380" max="5380" width="20.25" style="41" customWidth="1"/>
    <col min="5381" max="5381" width="17.625" style="41" customWidth="1"/>
    <col min="5382" max="5383" width="20.625" style="41" customWidth="1"/>
    <col min="5384" max="5384" width="19" style="41" customWidth="1"/>
    <col min="5385" max="5385" width="19.5" style="41" customWidth="1"/>
    <col min="5386" max="5386" width="16.25" style="41" customWidth="1"/>
    <col min="5387" max="5632" width="9" style="41"/>
    <col min="5633" max="5633" width="4.875" style="41" customWidth="1"/>
    <col min="5634" max="5634" width="25.375" style="41" customWidth="1"/>
    <col min="5635" max="5635" width="33.75" style="41" customWidth="1"/>
    <col min="5636" max="5636" width="20.25" style="41" customWidth="1"/>
    <col min="5637" max="5637" width="17.625" style="41" customWidth="1"/>
    <col min="5638" max="5639" width="20.625" style="41" customWidth="1"/>
    <col min="5640" max="5640" width="19" style="41" customWidth="1"/>
    <col min="5641" max="5641" width="19.5" style="41" customWidth="1"/>
    <col min="5642" max="5642" width="16.25" style="41" customWidth="1"/>
    <col min="5643" max="5888" width="9" style="41"/>
    <col min="5889" max="5889" width="4.875" style="41" customWidth="1"/>
    <col min="5890" max="5890" width="25.375" style="41" customWidth="1"/>
    <col min="5891" max="5891" width="33.75" style="41" customWidth="1"/>
    <col min="5892" max="5892" width="20.25" style="41" customWidth="1"/>
    <col min="5893" max="5893" width="17.625" style="41" customWidth="1"/>
    <col min="5894" max="5895" width="20.625" style="41" customWidth="1"/>
    <col min="5896" max="5896" width="19" style="41" customWidth="1"/>
    <col min="5897" max="5897" width="19.5" style="41" customWidth="1"/>
    <col min="5898" max="5898" width="16.25" style="41" customWidth="1"/>
    <col min="5899" max="6144" width="9" style="41"/>
    <col min="6145" max="6145" width="4.875" style="41" customWidth="1"/>
    <col min="6146" max="6146" width="25.375" style="41" customWidth="1"/>
    <col min="6147" max="6147" width="33.75" style="41" customWidth="1"/>
    <col min="6148" max="6148" width="20.25" style="41" customWidth="1"/>
    <col min="6149" max="6149" width="17.625" style="41" customWidth="1"/>
    <col min="6150" max="6151" width="20.625" style="41" customWidth="1"/>
    <col min="6152" max="6152" width="19" style="41" customWidth="1"/>
    <col min="6153" max="6153" width="19.5" style="41" customWidth="1"/>
    <col min="6154" max="6154" width="16.25" style="41" customWidth="1"/>
    <col min="6155" max="6400" width="9" style="41"/>
    <col min="6401" max="6401" width="4.875" style="41" customWidth="1"/>
    <col min="6402" max="6402" width="25.375" style="41" customWidth="1"/>
    <col min="6403" max="6403" width="33.75" style="41" customWidth="1"/>
    <col min="6404" max="6404" width="20.25" style="41" customWidth="1"/>
    <col min="6405" max="6405" width="17.625" style="41" customWidth="1"/>
    <col min="6406" max="6407" width="20.625" style="41" customWidth="1"/>
    <col min="6408" max="6408" width="19" style="41" customWidth="1"/>
    <col min="6409" max="6409" width="19.5" style="41" customWidth="1"/>
    <col min="6410" max="6410" width="16.25" style="41" customWidth="1"/>
    <col min="6411" max="6656" width="9" style="41"/>
    <col min="6657" max="6657" width="4.875" style="41" customWidth="1"/>
    <col min="6658" max="6658" width="25.375" style="41" customWidth="1"/>
    <col min="6659" max="6659" width="33.75" style="41" customWidth="1"/>
    <col min="6660" max="6660" width="20.25" style="41" customWidth="1"/>
    <col min="6661" max="6661" width="17.625" style="41" customWidth="1"/>
    <col min="6662" max="6663" width="20.625" style="41" customWidth="1"/>
    <col min="6664" max="6664" width="19" style="41" customWidth="1"/>
    <col min="6665" max="6665" width="19.5" style="41" customWidth="1"/>
    <col min="6666" max="6666" width="16.25" style="41" customWidth="1"/>
    <col min="6667" max="6912" width="9" style="41"/>
    <col min="6913" max="6913" width="4.875" style="41" customWidth="1"/>
    <col min="6914" max="6914" width="25.375" style="41" customWidth="1"/>
    <col min="6915" max="6915" width="33.75" style="41" customWidth="1"/>
    <col min="6916" max="6916" width="20.25" style="41" customWidth="1"/>
    <col min="6917" max="6917" width="17.625" style="41" customWidth="1"/>
    <col min="6918" max="6919" width="20.625" style="41" customWidth="1"/>
    <col min="6920" max="6920" width="19" style="41" customWidth="1"/>
    <col min="6921" max="6921" width="19.5" style="41" customWidth="1"/>
    <col min="6922" max="6922" width="16.25" style="41" customWidth="1"/>
    <col min="6923" max="7168" width="9" style="41"/>
    <col min="7169" max="7169" width="4.875" style="41" customWidth="1"/>
    <col min="7170" max="7170" width="25.375" style="41" customWidth="1"/>
    <col min="7171" max="7171" width="33.75" style="41" customWidth="1"/>
    <col min="7172" max="7172" width="20.25" style="41" customWidth="1"/>
    <col min="7173" max="7173" width="17.625" style="41" customWidth="1"/>
    <col min="7174" max="7175" width="20.625" style="41" customWidth="1"/>
    <col min="7176" max="7176" width="19" style="41" customWidth="1"/>
    <col min="7177" max="7177" width="19.5" style="41" customWidth="1"/>
    <col min="7178" max="7178" width="16.25" style="41" customWidth="1"/>
    <col min="7179" max="7424" width="9" style="41"/>
    <col min="7425" max="7425" width="4.875" style="41" customWidth="1"/>
    <col min="7426" max="7426" width="25.375" style="41" customWidth="1"/>
    <col min="7427" max="7427" width="33.75" style="41" customWidth="1"/>
    <col min="7428" max="7428" width="20.25" style="41" customWidth="1"/>
    <col min="7429" max="7429" width="17.625" style="41" customWidth="1"/>
    <col min="7430" max="7431" width="20.625" style="41" customWidth="1"/>
    <col min="7432" max="7432" width="19" style="41" customWidth="1"/>
    <col min="7433" max="7433" width="19.5" style="41" customWidth="1"/>
    <col min="7434" max="7434" width="16.25" style="41" customWidth="1"/>
    <col min="7435" max="7680" width="9" style="41"/>
    <col min="7681" max="7681" width="4.875" style="41" customWidth="1"/>
    <col min="7682" max="7682" width="25.375" style="41" customWidth="1"/>
    <col min="7683" max="7683" width="33.75" style="41" customWidth="1"/>
    <col min="7684" max="7684" width="20.25" style="41" customWidth="1"/>
    <col min="7685" max="7685" width="17.625" style="41" customWidth="1"/>
    <col min="7686" max="7687" width="20.625" style="41" customWidth="1"/>
    <col min="7688" max="7688" width="19" style="41" customWidth="1"/>
    <col min="7689" max="7689" width="19.5" style="41" customWidth="1"/>
    <col min="7690" max="7690" width="16.25" style="41" customWidth="1"/>
    <col min="7691" max="7936" width="9" style="41"/>
    <col min="7937" max="7937" width="4.875" style="41" customWidth="1"/>
    <col min="7938" max="7938" width="25.375" style="41" customWidth="1"/>
    <col min="7939" max="7939" width="33.75" style="41" customWidth="1"/>
    <col min="7940" max="7940" width="20.25" style="41" customWidth="1"/>
    <col min="7941" max="7941" width="17.625" style="41" customWidth="1"/>
    <col min="7942" max="7943" width="20.625" style="41" customWidth="1"/>
    <col min="7944" max="7944" width="19" style="41" customWidth="1"/>
    <col min="7945" max="7945" width="19.5" style="41" customWidth="1"/>
    <col min="7946" max="7946" width="16.25" style="41" customWidth="1"/>
    <col min="7947" max="8192" width="9" style="41"/>
    <col min="8193" max="8193" width="4.875" style="41" customWidth="1"/>
    <col min="8194" max="8194" width="25.375" style="41" customWidth="1"/>
    <col min="8195" max="8195" width="33.75" style="41" customWidth="1"/>
    <col min="8196" max="8196" width="20.25" style="41" customWidth="1"/>
    <col min="8197" max="8197" width="17.625" style="41" customWidth="1"/>
    <col min="8198" max="8199" width="20.625" style="41" customWidth="1"/>
    <col min="8200" max="8200" width="19" style="41" customWidth="1"/>
    <col min="8201" max="8201" width="19.5" style="41" customWidth="1"/>
    <col min="8202" max="8202" width="16.25" style="41" customWidth="1"/>
    <col min="8203" max="8448" width="9" style="41"/>
    <col min="8449" max="8449" width="4.875" style="41" customWidth="1"/>
    <col min="8450" max="8450" width="25.375" style="41" customWidth="1"/>
    <col min="8451" max="8451" width="33.75" style="41" customWidth="1"/>
    <col min="8452" max="8452" width="20.25" style="41" customWidth="1"/>
    <col min="8453" max="8453" width="17.625" style="41" customWidth="1"/>
    <col min="8454" max="8455" width="20.625" style="41" customWidth="1"/>
    <col min="8456" max="8456" width="19" style="41" customWidth="1"/>
    <col min="8457" max="8457" width="19.5" style="41" customWidth="1"/>
    <col min="8458" max="8458" width="16.25" style="41" customWidth="1"/>
    <col min="8459" max="8704" width="9" style="41"/>
    <col min="8705" max="8705" width="4.875" style="41" customWidth="1"/>
    <col min="8706" max="8706" width="25.375" style="41" customWidth="1"/>
    <col min="8707" max="8707" width="33.75" style="41" customWidth="1"/>
    <col min="8708" max="8708" width="20.25" style="41" customWidth="1"/>
    <col min="8709" max="8709" width="17.625" style="41" customWidth="1"/>
    <col min="8710" max="8711" width="20.625" style="41" customWidth="1"/>
    <col min="8712" max="8712" width="19" style="41" customWidth="1"/>
    <col min="8713" max="8713" width="19.5" style="41" customWidth="1"/>
    <col min="8714" max="8714" width="16.25" style="41" customWidth="1"/>
    <col min="8715" max="8960" width="9" style="41"/>
    <col min="8961" max="8961" width="4.875" style="41" customWidth="1"/>
    <col min="8962" max="8962" width="25.375" style="41" customWidth="1"/>
    <col min="8963" max="8963" width="33.75" style="41" customWidth="1"/>
    <col min="8964" max="8964" width="20.25" style="41" customWidth="1"/>
    <col min="8965" max="8965" width="17.625" style="41" customWidth="1"/>
    <col min="8966" max="8967" width="20.625" style="41" customWidth="1"/>
    <col min="8968" max="8968" width="19" style="41" customWidth="1"/>
    <col min="8969" max="8969" width="19.5" style="41" customWidth="1"/>
    <col min="8970" max="8970" width="16.25" style="41" customWidth="1"/>
    <col min="8971" max="9216" width="9" style="41"/>
    <col min="9217" max="9217" width="4.875" style="41" customWidth="1"/>
    <col min="9218" max="9218" width="25.375" style="41" customWidth="1"/>
    <col min="9219" max="9219" width="33.75" style="41" customWidth="1"/>
    <col min="9220" max="9220" width="20.25" style="41" customWidth="1"/>
    <col min="9221" max="9221" width="17.625" style="41" customWidth="1"/>
    <col min="9222" max="9223" width="20.625" style="41" customWidth="1"/>
    <col min="9224" max="9224" width="19" style="41" customWidth="1"/>
    <col min="9225" max="9225" width="19.5" style="41" customWidth="1"/>
    <col min="9226" max="9226" width="16.25" style="41" customWidth="1"/>
    <col min="9227" max="9472" width="9" style="41"/>
    <col min="9473" max="9473" width="4.875" style="41" customWidth="1"/>
    <col min="9474" max="9474" width="25.375" style="41" customWidth="1"/>
    <col min="9475" max="9475" width="33.75" style="41" customWidth="1"/>
    <col min="9476" max="9476" width="20.25" style="41" customWidth="1"/>
    <col min="9477" max="9477" width="17.625" style="41" customWidth="1"/>
    <col min="9478" max="9479" width="20.625" style="41" customWidth="1"/>
    <col min="9480" max="9480" width="19" style="41" customWidth="1"/>
    <col min="9481" max="9481" width="19.5" style="41" customWidth="1"/>
    <col min="9482" max="9482" width="16.25" style="41" customWidth="1"/>
    <col min="9483" max="9728" width="9" style="41"/>
    <col min="9729" max="9729" width="4.875" style="41" customWidth="1"/>
    <col min="9730" max="9730" width="25.375" style="41" customWidth="1"/>
    <col min="9731" max="9731" width="33.75" style="41" customWidth="1"/>
    <col min="9732" max="9732" width="20.25" style="41" customWidth="1"/>
    <col min="9733" max="9733" width="17.625" style="41" customWidth="1"/>
    <col min="9734" max="9735" width="20.625" style="41" customWidth="1"/>
    <col min="9736" max="9736" width="19" style="41" customWidth="1"/>
    <col min="9737" max="9737" width="19.5" style="41" customWidth="1"/>
    <col min="9738" max="9738" width="16.25" style="41" customWidth="1"/>
    <col min="9739" max="9984" width="9" style="41"/>
    <col min="9985" max="9985" width="4.875" style="41" customWidth="1"/>
    <col min="9986" max="9986" width="25.375" style="41" customWidth="1"/>
    <col min="9987" max="9987" width="33.75" style="41" customWidth="1"/>
    <col min="9988" max="9988" width="20.25" style="41" customWidth="1"/>
    <col min="9989" max="9989" width="17.625" style="41" customWidth="1"/>
    <col min="9990" max="9991" width="20.625" style="41" customWidth="1"/>
    <col min="9992" max="9992" width="19" style="41" customWidth="1"/>
    <col min="9993" max="9993" width="19.5" style="41" customWidth="1"/>
    <col min="9994" max="9994" width="16.25" style="41" customWidth="1"/>
    <col min="9995" max="10240" width="9" style="41"/>
    <col min="10241" max="10241" width="4.875" style="41" customWidth="1"/>
    <col min="10242" max="10242" width="25.375" style="41" customWidth="1"/>
    <col min="10243" max="10243" width="33.75" style="41" customWidth="1"/>
    <col min="10244" max="10244" width="20.25" style="41" customWidth="1"/>
    <col min="10245" max="10245" width="17.625" style="41" customWidth="1"/>
    <col min="10246" max="10247" width="20.625" style="41" customWidth="1"/>
    <col min="10248" max="10248" width="19" style="41" customWidth="1"/>
    <col min="10249" max="10249" width="19.5" style="41" customWidth="1"/>
    <col min="10250" max="10250" width="16.25" style="41" customWidth="1"/>
    <col min="10251" max="10496" width="9" style="41"/>
    <col min="10497" max="10497" width="4.875" style="41" customWidth="1"/>
    <col min="10498" max="10498" width="25.375" style="41" customWidth="1"/>
    <col min="10499" max="10499" width="33.75" style="41" customWidth="1"/>
    <col min="10500" max="10500" width="20.25" style="41" customWidth="1"/>
    <col min="10501" max="10501" width="17.625" style="41" customWidth="1"/>
    <col min="10502" max="10503" width="20.625" style="41" customWidth="1"/>
    <col min="10504" max="10504" width="19" style="41" customWidth="1"/>
    <col min="10505" max="10505" width="19.5" style="41" customWidth="1"/>
    <col min="10506" max="10506" width="16.25" style="41" customWidth="1"/>
    <col min="10507" max="10752" width="9" style="41"/>
    <col min="10753" max="10753" width="4.875" style="41" customWidth="1"/>
    <col min="10754" max="10754" width="25.375" style="41" customWidth="1"/>
    <col min="10755" max="10755" width="33.75" style="41" customWidth="1"/>
    <col min="10756" max="10756" width="20.25" style="41" customWidth="1"/>
    <col min="10757" max="10757" width="17.625" style="41" customWidth="1"/>
    <col min="10758" max="10759" width="20.625" style="41" customWidth="1"/>
    <col min="10760" max="10760" width="19" style="41" customWidth="1"/>
    <col min="10761" max="10761" width="19.5" style="41" customWidth="1"/>
    <col min="10762" max="10762" width="16.25" style="41" customWidth="1"/>
    <col min="10763" max="11008" width="9" style="41"/>
    <col min="11009" max="11009" width="4.875" style="41" customWidth="1"/>
    <col min="11010" max="11010" width="25.375" style="41" customWidth="1"/>
    <col min="11011" max="11011" width="33.75" style="41" customWidth="1"/>
    <col min="11012" max="11012" width="20.25" style="41" customWidth="1"/>
    <col min="11013" max="11013" width="17.625" style="41" customWidth="1"/>
    <col min="11014" max="11015" width="20.625" style="41" customWidth="1"/>
    <col min="11016" max="11016" width="19" style="41" customWidth="1"/>
    <col min="11017" max="11017" width="19.5" style="41" customWidth="1"/>
    <col min="11018" max="11018" width="16.25" style="41" customWidth="1"/>
    <col min="11019" max="11264" width="9" style="41"/>
    <col min="11265" max="11265" width="4.875" style="41" customWidth="1"/>
    <col min="11266" max="11266" width="25.375" style="41" customWidth="1"/>
    <col min="11267" max="11267" width="33.75" style="41" customWidth="1"/>
    <col min="11268" max="11268" width="20.25" style="41" customWidth="1"/>
    <col min="11269" max="11269" width="17.625" style="41" customWidth="1"/>
    <col min="11270" max="11271" width="20.625" style="41" customWidth="1"/>
    <col min="11272" max="11272" width="19" style="41" customWidth="1"/>
    <col min="11273" max="11273" width="19.5" style="41" customWidth="1"/>
    <col min="11274" max="11274" width="16.25" style="41" customWidth="1"/>
    <col min="11275" max="11520" width="9" style="41"/>
    <col min="11521" max="11521" width="4.875" style="41" customWidth="1"/>
    <col min="11522" max="11522" width="25.375" style="41" customWidth="1"/>
    <col min="11523" max="11523" width="33.75" style="41" customWidth="1"/>
    <col min="11524" max="11524" width="20.25" style="41" customWidth="1"/>
    <col min="11525" max="11525" width="17.625" style="41" customWidth="1"/>
    <col min="11526" max="11527" width="20.625" style="41" customWidth="1"/>
    <col min="11528" max="11528" width="19" style="41" customWidth="1"/>
    <col min="11529" max="11529" width="19.5" style="41" customWidth="1"/>
    <col min="11530" max="11530" width="16.25" style="41" customWidth="1"/>
    <col min="11531" max="11776" width="9" style="41"/>
    <col min="11777" max="11777" width="4.875" style="41" customWidth="1"/>
    <col min="11778" max="11778" width="25.375" style="41" customWidth="1"/>
    <col min="11779" max="11779" width="33.75" style="41" customWidth="1"/>
    <col min="11780" max="11780" width="20.25" style="41" customWidth="1"/>
    <col min="11781" max="11781" width="17.625" style="41" customWidth="1"/>
    <col min="11782" max="11783" width="20.625" style="41" customWidth="1"/>
    <col min="11784" max="11784" width="19" style="41" customWidth="1"/>
    <col min="11785" max="11785" width="19.5" style="41" customWidth="1"/>
    <col min="11786" max="11786" width="16.25" style="41" customWidth="1"/>
    <col min="11787" max="12032" width="9" style="41"/>
    <col min="12033" max="12033" width="4.875" style="41" customWidth="1"/>
    <col min="12034" max="12034" width="25.375" style="41" customWidth="1"/>
    <col min="12035" max="12035" width="33.75" style="41" customWidth="1"/>
    <col min="12036" max="12036" width="20.25" style="41" customWidth="1"/>
    <col min="12037" max="12037" width="17.625" style="41" customWidth="1"/>
    <col min="12038" max="12039" width="20.625" style="41" customWidth="1"/>
    <col min="12040" max="12040" width="19" style="41" customWidth="1"/>
    <col min="12041" max="12041" width="19.5" style="41" customWidth="1"/>
    <col min="12042" max="12042" width="16.25" style="41" customWidth="1"/>
    <col min="12043" max="12288" width="9" style="41"/>
    <col min="12289" max="12289" width="4.875" style="41" customWidth="1"/>
    <col min="12290" max="12290" width="25.375" style="41" customWidth="1"/>
    <col min="12291" max="12291" width="33.75" style="41" customWidth="1"/>
    <col min="12292" max="12292" width="20.25" style="41" customWidth="1"/>
    <col min="12293" max="12293" width="17.625" style="41" customWidth="1"/>
    <col min="12294" max="12295" width="20.625" style="41" customWidth="1"/>
    <col min="12296" max="12296" width="19" style="41" customWidth="1"/>
    <col min="12297" max="12297" width="19.5" style="41" customWidth="1"/>
    <col min="12298" max="12298" width="16.25" style="41" customWidth="1"/>
    <col min="12299" max="12544" width="9" style="41"/>
    <col min="12545" max="12545" width="4.875" style="41" customWidth="1"/>
    <col min="12546" max="12546" width="25.375" style="41" customWidth="1"/>
    <col min="12547" max="12547" width="33.75" style="41" customWidth="1"/>
    <col min="12548" max="12548" width="20.25" style="41" customWidth="1"/>
    <col min="12549" max="12549" width="17.625" style="41" customWidth="1"/>
    <col min="12550" max="12551" width="20.625" style="41" customWidth="1"/>
    <col min="12552" max="12552" width="19" style="41" customWidth="1"/>
    <col min="12553" max="12553" width="19.5" style="41" customWidth="1"/>
    <col min="12554" max="12554" width="16.25" style="41" customWidth="1"/>
    <col min="12555" max="12800" width="9" style="41"/>
    <col min="12801" max="12801" width="4.875" style="41" customWidth="1"/>
    <col min="12802" max="12802" width="25.375" style="41" customWidth="1"/>
    <col min="12803" max="12803" width="33.75" style="41" customWidth="1"/>
    <col min="12804" max="12804" width="20.25" style="41" customWidth="1"/>
    <col min="12805" max="12805" width="17.625" style="41" customWidth="1"/>
    <col min="12806" max="12807" width="20.625" style="41" customWidth="1"/>
    <col min="12808" max="12808" width="19" style="41" customWidth="1"/>
    <col min="12809" max="12809" width="19.5" style="41" customWidth="1"/>
    <col min="12810" max="12810" width="16.25" style="41" customWidth="1"/>
    <col min="12811" max="13056" width="9" style="41"/>
    <col min="13057" max="13057" width="4.875" style="41" customWidth="1"/>
    <col min="13058" max="13058" width="25.375" style="41" customWidth="1"/>
    <col min="13059" max="13059" width="33.75" style="41" customWidth="1"/>
    <col min="13060" max="13060" width="20.25" style="41" customWidth="1"/>
    <col min="13061" max="13061" width="17.625" style="41" customWidth="1"/>
    <col min="13062" max="13063" width="20.625" style="41" customWidth="1"/>
    <col min="13064" max="13064" width="19" style="41" customWidth="1"/>
    <col min="13065" max="13065" width="19.5" style="41" customWidth="1"/>
    <col min="13066" max="13066" width="16.25" style="41" customWidth="1"/>
    <col min="13067" max="13312" width="9" style="41"/>
    <col min="13313" max="13313" width="4.875" style="41" customWidth="1"/>
    <col min="13314" max="13314" width="25.375" style="41" customWidth="1"/>
    <col min="13315" max="13315" width="33.75" style="41" customWidth="1"/>
    <col min="13316" max="13316" width="20.25" style="41" customWidth="1"/>
    <col min="13317" max="13317" width="17.625" style="41" customWidth="1"/>
    <col min="13318" max="13319" width="20.625" style="41" customWidth="1"/>
    <col min="13320" max="13320" width="19" style="41" customWidth="1"/>
    <col min="13321" max="13321" width="19.5" style="41" customWidth="1"/>
    <col min="13322" max="13322" width="16.25" style="41" customWidth="1"/>
    <col min="13323" max="13568" width="9" style="41"/>
    <col min="13569" max="13569" width="4.875" style="41" customWidth="1"/>
    <col min="13570" max="13570" width="25.375" style="41" customWidth="1"/>
    <col min="13571" max="13571" width="33.75" style="41" customWidth="1"/>
    <col min="13572" max="13572" width="20.25" style="41" customWidth="1"/>
    <col min="13573" max="13573" width="17.625" style="41" customWidth="1"/>
    <col min="13574" max="13575" width="20.625" style="41" customWidth="1"/>
    <col min="13576" max="13576" width="19" style="41" customWidth="1"/>
    <col min="13577" max="13577" width="19.5" style="41" customWidth="1"/>
    <col min="13578" max="13578" width="16.25" style="41" customWidth="1"/>
    <col min="13579" max="13824" width="9" style="41"/>
    <col min="13825" max="13825" width="4.875" style="41" customWidth="1"/>
    <col min="13826" max="13826" width="25.375" style="41" customWidth="1"/>
    <col min="13827" max="13827" width="33.75" style="41" customWidth="1"/>
    <col min="13828" max="13828" width="20.25" style="41" customWidth="1"/>
    <col min="13829" max="13829" width="17.625" style="41" customWidth="1"/>
    <col min="13830" max="13831" width="20.625" style="41" customWidth="1"/>
    <col min="13832" max="13832" width="19" style="41" customWidth="1"/>
    <col min="13833" max="13833" width="19.5" style="41" customWidth="1"/>
    <col min="13834" max="13834" width="16.25" style="41" customWidth="1"/>
    <col min="13835" max="14080" width="9" style="41"/>
    <col min="14081" max="14081" width="4.875" style="41" customWidth="1"/>
    <col min="14082" max="14082" width="25.375" style="41" customWidth="1"/>
    <col min="14083" max="14083" width="33.75" style="41" customWidth="1"/>
    <col min="14084" max="14084" width="20.25" style="41" customWidth="1"/>
    <col min="14085" max="14085" width="17.625" style="41" customWidth="1"/>
    <col min="14086" max="14087" width="20.625" style="41" customWidth="1"/>
    <col min="14088" max="14088" width="19" style="41" customWidth="1"/>
    <col min="14089" max="14089" width="19.5" style="41" customWidth="1"/>
    <col min="14090" max="14090" width="16.25" style="41" customWidth="1"/>
    <col min="14091" max="14336" width="9" style="41"/>
    <col min="14337" max="14337" width="4.875" style="41" customWidth="1"/>
    <col min="14338" max="14338" width="25.375" style="41" customWidth="1"/>
    <col min="14339" max="14339" width="33.75" style="41" customWidth="1"/>
    <col min="14340" max="14340" width="20.25" style="41" customWidth="1"/>
    <col min="14341" max="14341" width="17.625" style="41" customWidth="1"/>
    <col min="14342" max="14343" width="20.625" style="41" customWidth="1"/>
    <col min="14344" max="14344" width="19" style="41" customWidth="1"/>
    <col min="14345" max="14345" width="19.5" style="41" customWidth="1"/>
    <col min="14346" max="14346" width="16.25" style="41" customWidth="1"/>
    <col min="14347" max="14592" width="9" style="41"/>
    <col min="14593" max="14593" width="4.875" style="41" customWidth="1"/>
    <col min="14594" max="14594" width="25.375" style="41" customWidth="1"/>
    <col min="14595" max="14595" width="33.75" style="41" customWidth="1"/>
    <col min="14596" max="14596" width="20.25" style="41" customWidth="1"/>
    <col min="14597" max="14597" width="17.625" style="41" customWidth="1"/>
    <col min="14598" max="14599" width="20.625" style="41" customWidth="1"/>
    <col min="14600" max="14600" width="19" style="41" customWidth="1"/>
    <col min="14601" max="14601" width="19.5" style="41" customWidth="1"/>
    <col min="14602" max="14602" width="16.25" style="41" customWidth="1"/>
    <col min="14603" max="14848" width="9" style="41"/>
    <col min="14849" max="14849" width="4.875" style="41" customWidth="1"/>
    <col min="14850" max="14850" width="25.375" style="41" customWidth="1"/>
    <col min="14851" max="14851" width="33.75" style="41" customWidth="1"/>
    <col min="14852" max="14852" width="20.25" style="41" customWidth="1"/>
    <col min="14853" max="14853" width="17.625" style="41" customWidth="1"/>
    <col min="14854" max="14855" width="20.625" style="41" customWidth="1"/>
    <col min="14856" max="14856" width="19" style="41" customWidth="1"/>
    <col min="14857" max="14857" width="19.5" style="41" customWidth="1"/>
    <col min="14858" max="14858" width="16.25" style="41" customWidth="1"/>
    <col min="14859" max="15104" width="9" style="41"/>
    <col min="15105" max="15105" width="4.875" style="41" customWidth="1"/>
    <col min="15106" max="15106" width="25.375" style="41" customWidth="1"/>
    <col min="15107" max="15107" width="33.75" style="41" customWidth="1"/>
    <col min="15108" max="15108" width="20.25" style="41" customWidth="1"/>
    <col min="15109" max="15109" width="17.625" style="41" customWidth="1"/>
    <col min="15110" max="15111" width="20.625" style="41" customWidth="1"/>
    <col min="15112" max="15112" width="19" style="41" customWidth="1"/>
    <col min="15113" max="15113" width="19.5" style="41" customWidth="1"/>
    <col min="15114" max="15114" width="16.25" style="41" customWidth="1"/>
    <col min="15115" max="15360" width="9" style="41"/>
    <col min="15361" max="15361" width="4.875" style="41" customWidth="1"/>
    <col min="15362" max="15362" width="25.375" style="41" customWidth="1"/>
    <col min="15363" max="15363" width="33.75" style="41" customWidth="1"/>
    <col min="15364" max="15364" width="20.25" style="41" customWidth="1"/>
    <col min="15365" max="15365" width="17.625" style="41" customWidth="1"/>
    <col min="15366" max="15367" width="20.625" style="41" customWidth="1"/>
    <col min="15368" max="15368" width="19" style="41" customWidth="1"/>
    <col min="15369" max="15369" width="19.5" style="41" customWidth="1"/>
    <col min="15370" max="15370" width="16.25" style="41" customWidth="1"/>
    <col min="15371" max="15616" width="9" style="41"/>
    <col min="15617" max="15617" width="4.875" style="41" customWidth="1"/>
    <col min="15618" max="15618" width="25.375" style="41" customWidth="1"/>
    <col min="15619" max="15619" width="33.75" style="41" customWidth="1"/>
    <col min="15620" max="15620" width="20.25" style="41" customWidth="1"/>
    <col min="15621" max="15621" width="17.625" style="41" customWidth="1"/>
    <col min="15622" max="15623" width="20.625" style="41" customWidth="1"/>
    <col min="15624" max="15624" width="19" style="41" customWidth="1"/>
    <col min="15625" max="15625" width="19.5" style="41" customWidth="1"/>
    <col min="15626" max="15626" width="16.25" style="41" customWidth="1"/>
    <col min="15627" max="15872" width="9" style="41"/>
    <col min="15873" max="15873" width="4.875" style="41" customWidth="1"/>
    <col min="15874" max="15874" width="25.375" style="41" customWidth="1"/>
    <col min="15875" max="15875" width="33.75" style="41" customWidth="1"/>
    <col min="15876" max="15876" width="20.25" style="41" customWidth="1"/>
    <col min="15877" max="15877" width="17.625" style="41" customWidth="1"/>
    <col min="15878" max="15879" width="20.625" style="41" customWidth="1"/>
    <col min="15880" max="15880" width="19" style="41" customWidth="1"/>
    <col min="15881" max="15881" width="19.5" style="41" customWidth="1"/>
    <col min="15882" max="15882" width="16.25" style="41" customWidth="1"/>
    <col min="15883" max="16128" width="9" style="41"/>
    <col min="16129" max="16129" width="4.875" style="41" customWidth="1"/>
    <col min="16130" max="16130" width="25.375" style="41" customWidth="1"/>
    <col min="16131" max="16131" width="33.75" style="41" customWidth="1"/>
    <col min="16132" max="16132" width="20.25" style="41" customWidth="1"/>
    <col min="16133" max="16133" width="17.625" style="41" customWidth="1"/>
    <col min="16134" max="16135" width="20.625" style="41" customWidth="1"/>
    <col min="16136" max="16136" width="19" style="41" customWidth="1"/>
    <col min="16137" max="16137" width="19.5" style="41" customWidth="1"/>
    <col min="16138" max="16138" width="16.25" style="41" customWidth="1"/>
    <col min="16139" max="16384" width="9" style="41"/>
  </cols>
  <sheetData>
    <row r="1" spans="1:10" ht="14.25">
      <c r="A1" s="650" t="s">
        <v>592</v>
      </c>
      <c r="B1" s="77"/>
      <c r="C1" s="77"/>
      <c r="D1" s="77"/>
      <c r="E1" s="77"/>
      <c r="F1" s="77"/>
      <c r="G1" s="77"/>
    </row>
    <row r="2" spans="1:10" ht="14.25">
      <c r="A2" s="651" t="s">
        <v>6006</v>
      </c>
      <c r="B2" s="651"/>
      <c r="C2" s="651"/>
      <c r="D2" s="652"/>
      <c r="E2" s="652"/>
      <c r="F2" s="77"/>
      <c r="G2" s="77"/>
    </row>
    <row r="3" spans="1:10" ht="14.25">
      <c r="A3" s="80" t="s">
        <v>6007</v>
      </c>
      <c r="B3" s="651"/>
      <c r="C3" s="651"/>
      <c r="D3" s="652"/>
      <c r="E3" s="652"/>
      <c r="F3" s="77"/>
      <c r="G3" s="77"/>
    </row>
    <row r="4" spans="1:10" ht="57">
      <c r="A4" s="2840" t="s">
        <v>6008</v>
      </c>
      <c r="B4" s="631" t="s">
        <v>2702</v>
      </c>
      <c r="C4" s="653" t="s">
        <v>6009</v>
      </c>
      <c r="D4" s="654" t="s">
        <v>6010</v>
      </c>
      <c r="E4" s="631" t="s">
        <v>2700</v>
      </c>
      <c r="F4" s="655" t="s">
        <v>2701</v>
      </c>
      <c r="G4" s="656" t="s">
        <v>6011</v>
      </c>
      <c r="H4" s="657" t="s">
        <v>6012</v>
      </c>
      <c r="I4" s="656" t="s">
        <v>6013</v>
      </c>
      <c r="J4" s="631" t="s">
        <v>2706</v>
      </c>
    </row>
    <row r="5" spans="1:10">
      <c r="A5" s="2840"/>
      <c r="B5" s="658" t="s">
        <v>2686</v>
      </c>
      <c r="C5" s="658" t="s">
        <v>2687</v>
      </c>
      <c r="D5" s="658" t="s">
        <v>2688</v>
      </c>
      <c r="E5" s="659" t="s">
        <v>308</v>
      </c>
      <c r="F5" s="659" t="s">
        <v>70</v>
      </c>
      <c r="G5" s="659" t="s">
        <v>458</v>
      </c>
      <c r="H5" s="658" t="s">
        <v>72</v>
      </c>
      <c r="I5" s="660" t="s">
        <v>467</v>
      </c>
      <c r="J5" s="660" t="s">
        <v>129</v>
      </c>
    </row>
    <row r="6" spans="1:10" ht="18.75" customHeight="1">
      <c r="A6" s="661">
        <v>1</v>
      </c>
      <c r="B6" s="662">
        <f>SUM('表30-8'!E4,'表30-8'!E6:E8,'表30-8'!E10,'表30-8'!E15)-SUM('表30-8'!E17:E25)</f>
        <v>0</v>
      </c>
      <c r="C6" s="663">
        <f>'表25-3'!$E$8</f>
        <v>0</v>
      </c>
      <c r="D6" s="663"/>
      <c r="E6" s="664">
        <f>D23</f>
        <v>0</v>
      </c>
      <c r="F6" s="662">
        <f>'表30-8'!E9+'表30-8'!E11</f>
        <v>0</v>
      </c>
      <c r="G6" s="665">
        <f>C6+E6+F6</f>
        <v>0</v>
      </c>
      <c r="H6" s="662">
        <f>IF(B6&gt;0,MIN(G6,B6),MIN(G6,0))</f>
        <v>0</v>
      </c>
      <c r="I6" s="666">
        <f>IFERROR(SUM(C6,E6)/G6,0)</f>
        <v>0</v>
      </c>
      <c r="J6" s="667">
        <f>IF(G6&lt;B6,100%,IF(E6=0,0,1-(G6-H6)*I6/E6))</f>
        <v>0</v>
      </c>
    </row>
    <row r="7" spans="1:10" ht="18.75" customHeight="1">
      <c r="A7" s="652"/>
      <c r="B7" s="652"/>
      <c r="C7" s="652"/>
      <c r="D7" s="652"/>
      <c r="E7" s="652"/>
      <c r="F7" s="77"/>
      <c r="G7" s="77"/>
    </row>
    <row r="8" spans="1:10" ht="14.25">
      <c r="A8" s="80" t="s">
        <v>6014</v>
      </c>
      <c r="B8" s="651"/>
      <c r="C8" s="651"/>
      <c r="D8" s="652"/>
      <c r="E8" s="652"/>
      <c r="F8" s="41"/>
      <c r="G8" s="41"/>
    </row>
    <row r="9" spans="1:10" ht="48.4" customHeight="1">
      <c r="A9" s="2733" t="s">
        <v>5990</v>
      </c>
      <c r="B9" s="2736" t="s">
        <v>6015</v>
      </c>
      <c r="C9" s="2738"/>
      <c r="D9" s="601" t="s">
        <v>3520</v>
      </c>
      <c r="E9" s="601" t="s">
        <v>6016</v>
      </c>
      <c r="F9" s="41"/>
      <c r="G9" s="41"/>
    </row>
    <row r="10" spans="1:10">
      <c r="A10" s="2735"/>
      <c r="B10" s="3134"/>
      <c r="C10" s="3135"/>
      <c r="D10" s="668" t="s">
        <v>462</v>
      </c>
      <c r="E10" s="669" t="s">
        <v>131</v>
      </c>
      <c r="F10" s="41"/>
      <c r="G10" s="41"/>
    </row>
    <row r="11" spans="1:10" ht="14.25">
      <c r="A11" s="670">
        <v>2</v>
      </c>
      <c r="B11" s="3136" t="s">
        <v>6017</v>
      </c>
      <c r="C11" s="671" t="s">
        <v>6018</v>
      </c>
      <c r="D11" s="672">
        <f>'表13-2'!Y8+'表13-2'!Y7</f>
        <v>0</v>
      </c>
      <c r="E11" s="673">
        <f>D11*$J$6</f>
        <v>0</v>
      </c>
      <c r="F11" s="41"/>
      <c r="G11" s="41"/>
    </row>
    <row r="12" spans="1:10" ht="14.25">
      <c r="A12" s="670">
        <v>3</v>
      </c>
      <c r="B12" s="3137"/>
      <c r="C12" s="671" t="s">
        <v>6019</v>
      </c>
      <c r="D12" s="672">
        <f>'表13-2'!Y9</f>
        <v>0</v>
      </c>
      <c r="E12" s="673">
        <f>D12*$J$6</f>
        <v>0</v>
      </c>
      <c r="F12" s="41"/>
      <c r="G12" s="41"/>
    </row>
    <row r="13" spans="1:10" ht="14.25">
      <c r="A13" s="670">
        <v>4</v>
      </c>
      <c r="B13" s="3137"/>
      <c r="C13" s="671" t="s">
        <v>6020</v>
      </c>
      <c r="D13" s="672">
        <f>'表13-2'!Y10</f>
        <v>0</v>
      </c>
      <c r="E13" s="673">
        <f>D13*$J$6</f>
        <v>0</v>
      </c>
      <c r="F13" s="41"/>
      <c r="G13" s="41"/>
    </row>
    <row r="14" spans="1:10" ht="15">
      <c r="A14" s="670">
        <v>5</v>
      </c>
      <c r="B14" s="3138"/>
      <c r="C14" s="671" t="s">
        <v>6021</v>
      </c>
      <c r="D14" s="672">
        <f>SUM(D11:D13)</f>
        <v>0</v>
      </c>
      <c r="E14" s="674">
        <f>SUM(E11:E13)</f>
        <v>0</v>
      </c>
      <c r="F14" s="41"/>
      <c r="G14" s="41"/>
    </row>
    <row r="15" spans="1:10" ht="13.9" customHeight="1">
      <c r="A15" s="670">
        <v>6</v>
      </c>
      <c r="B15" s="3136" t="s">
        <v>6022</v>
      </c>
      <c r="C15" s="675" t="s">
        <v>2689</v>
      </c>
      <c r="D15" s="672">
        <f>'表13-2'!Y16</f>
        <v>0</v>
      </c>
      <c r="E15" s="673">
        <f>D15*$J$6</f>
        <v>0</v>
      </c>
      <c r="F15" s="41"/>
      <c r="G15" s="41"/>
    </row>
    <row r="16" spans="1:10" ht="14.25">
      <c r="A16" s="670">
        <v>7</v>
      </c>
      <c r="B16" s="3137"/>
      <c r="C16" s="675" t="s">
        <v>2690</v>
      </c>
      <c r="D16" s="672">
        <f>'表13-2'!Y17</f>
        <v>0</v>
      </c>
      <c r="E16" s="673">
        <f>D16*$J$6</f>
        <v>0</v>
      </c>
      <c r="F16" s="41"/>
      <c r="G16" s="41"/>
    </row>
    <row r="17" spans="1:7" ht="15">
      <c r="A17" s="670">
        <v>8</v>
      </c>
      <c r="B17" s="3138"/>
      <c r="C17" s="671" t="s">
        <v>6021</v>
      </c>
      <c r="D17" s="672">
        <f>SUM(D15:D16)</f>
        <v>0</v>
      </c>
      <c r="E17" s="674">
        <f>SUM(E15:E16)</f>
        <v>0</v>
      </c>
      <c r="F17" s="41"/>
      <c r="G17" s="41"/>
    </row>
    <row r="18" spans="1:7" ht="14.25">
      <c r="A18" s="670">
        <v>9</v>
      </c>
      <c r="B18" s="3139" t="s">
        <v>6023</v>
      </c>
      <c r="C18" s="671" t="s">
        <v>6024</v>
      </c>
      <c r="D18" s="672">
        <f>'表13-2'!Y20</f>
        <v>0</v>
      </c>
      <c r="E18" s="673">
        <f>D18*$J$6</f>
        <v>0</v>
      </c>
      <c r="F18" s="41"/>
      <c r="G18" s="41"/>
    </row>
    <row r="19" spans="1:7" ht="14.25">
      <c r="A19" s="670">
        <v>10</v>
      </c>
      <c r="B19" s="3140"/>
      <c r="C19" s="671" t="s">
        <v>6025</v>
      </c>
      <c r="D19" s="672">
        <f>'表13-2'!Y21</f>
        <v>0</v>
      </c>
      <c r="E19" s="673">
        <f>D19*$J$6</f>
        <v>0</v>
      </c>
      <c r="F19" s="41"/>
      <c r="G19" s="41"/>
    </row>
    <row r="20" spans="1:7" ht="14.25">
      <c r="A20" s="670">
        <v>11</v>
      </c>
      <c r="B20" s="3140"/>
      <c r="C20" s="671" t="s">
        <v>6026</v>
      </c>
      <c r="D20" s="672">
        <f>'表13-2'!Y22</f>
        <v>0</v>
      </c>
      <c r="E20" s="673">
        <f>D20*$J$6</f>
        <v>0</v>
      </c>
      <c r="F20" s="41"/>
      <c r="G20" s="41"/>
    </row>
    <row r="21" spans="1:7" ht="14.25">
      <c r="A21" s="670">
        <v>12</v>
      </c>
      <c r="B21" s="3140"/>
      <c r="C21" s="671" t="s">
        <v>6027</v>
      </c>
      <c r="D21" s="672">
        <f>'表13-2'!Y23</f>
        <v>0</v>
      </c>
      <c r="E21" s="673">
        <f>D21*$J$6</f>
        <v>0</v>
      </c>
      <c r="F21" s="41"/>
      <c r="G21" s="41"/>
    </row>
    <row r="22" spans="1:7" ht="15">
      <c r="A22" s="670">
        <v>13</v>
      </c>
      <c r="B22" s="3141"/>
      <c r="C22" s="671" t="s">
        <v>5859</v>
      </c>
      <c r="D22" s="672">
        <f>SUM(D18:D21)</f>
        <v>0</v>
      </c>
      <c r="E22" s="674">
        <f>SUM(E18:E21)</f>
        <v>0</v>
      </c>
      <c r="F22" s="41"/>
      <c r="G22" s="41"/>
    </row>
    <row r="23" spans="1:7" ht="15">
      <c r="A23" s="670">
        <v>14</v>
      </c>
      <c r="B23" s="2721" t="s">
        <v>6028</v>
      </c>
      <c r="C23" s="2723"/>
      <c r="D23" s="672">
        <f>D14+D17+D22</f>
        <v>0</v>
      </c>
      <c r="E23" s="674">
        <f>E14+E17+E22</f>
        <v>0</v>
      </c>
      <c r="F23" s="41"/>
      <c r="G23" s="41"/>
    </row>
    <row r="24" spans="1:7">
      <c r="A24" s="676"/>
      <c r="B24" s="677"/>
      <c r="C24" s="677"/>
      <c r="D24" s="678"/>
      <c r="E24" s="678"/>
      <c r="F24" s="679"/>
      <c r="G24" s="679"/>
    </row>
    <row r="25" spans="1:7" ht="27">
      <c r="A25" s="680" t="s">
        <v>6029</v>
      </c>
      <c r="B25" s="3142" t="s">
        <v>6030</v>
      </c>
      <c r="C25" s="3143"/>
      <c r="D25" s="681" t="s">
        <v>6031</v>
      </c>
      <c r="E25" s="678"/>
      <c r="F25" s="679"/>
      <c r="G25" s="679"/>
    </row>
    <row r="26" spans="1:7" ht="14.25">
      <c r="A26" s="682">
        <v>15</v>
      </c>
      <c r="B26" s="3132" t="s">
        <v>6032</v>
      </c>
      <c r="C26" s="3133"/>
      <c r="D26" s="680">
        <f>'表13-1'!U21</f>
        <v>0</v>
      </c>
      <c r="E26" s="678"/>
      <c r="F26" s="679"/>
      <c r="G26" s="679"/>
    </row>
    <row r="27" spans="1:7" ht="14.25">
      <c r="A27" s="682">
        <v>16</v>
      </c>
      <c r="B27" s="683" t="s">
        <v>6033</v>
      </c>
      <c r="C27" s="680"/>
      <c r="D27" s="680"/>
      <c r="E27" s="678"/>
      <c r="F27" s="679"/>
      <c r="G27" s="679"/>
    </row>
    <row r="28" spans="1:7" ht="14.25">
      <c r="A28" s="682">
        <v>17</v>
      </c>
      <c r="B28" s="3132" t="s">
        <v>6034</v>
      </c>
      <c r="C28" s="3133"/>
      <c r="D28" s="680">
        <f>D26-D27</f>
        <v>0</v>
      </c>
    </row>
    <row r="29" spans="1:7">
      <c r="A29" s="685"/>
      <c r="B29" s="686"/>
      <c r="C29" s="686"/>
      <c r="D29" s="687"/>
    </row>
    <row r="30" spans="1:7" ht="14.25">
      <c r="A30" s="684" t="s">
        <v>6035</v>
      </c>
    </row>
    <row r="31" spans="1:7" ht="14.25">
      <c r="A31" s="688">
        <v>1</v>
      </c>
      <c r="B31" s="689" t="s">
        <v>6036</v>
      </c>
    </row>
    <row r="32" spans="1:7" ht="14.25">
      <c r="A32" s="688">
        <v>2</v>
      </c>
      <c r="B32" s="690" t="s">
        <v>6037</v>
      </c>
    </row>
    <row r="33" spans="1:2" ht="14.25">
      <c r="A33" s="688">
        <v>3</v>
      </c>
      <c r="B33" s="690" t="s">
        <v>6038</v>
      </c>
    </row>
    <row r="34" spans="1:2" ht="14.25">
      <c r="A34" s="688">
        <v>4</v>
      </c>
      <c r="B34" s="690" t="s">
        <v>6039</v>
      </c>
    </row>
    <row r="35" spans="1:2" ht="14.25">
      <c r="A35" s="688">
        <v>5</v>
      </c>
      <c r="B35" s="690" t="s">
        <v>6040</v>
      </c>
    </row>
    <row r="36" spans="1:2" ht="14.25">
      <c r="A36" s="688">
        <v>6</v>
      </c>
      <c r="B36" s="690" t="s">
        <v>6041</v>
      </c>
    </row>
    <row r="37" spans="1:2" ht="14.25">
      <c r="A37" s="688">
        <v>7</v>
      </c>
      <c r="B37" s="690" t="s">
        <v>6042</v>
      </c>
    </row>
    <row r="38" spans="1:2" ht="14.25">
      <c r="A38" s="688">
        <v>8</v>
      </c>
      <c r="B38" s="690" t="s">
        <v>6043</v>
      </c>
    </row>
    <row r="39" spans="1:2" ht="14.25">
      <c r="A39" s="688">
        <v>9</v>
      </c>
      <c r="B39" s="690" t="s">
        <v>6044</v>
      </c>
    </row>
    <row r="40" spans="1:2" ht="14.25">
      <c r="A40" s="688">
        <v>10</v>
      </c>
      <c r="B40" s="690" t="s">
        <v>6045</v>
      </c>
    </row>
    <row r="41" spans="1:2" ht="14.25">
      <c r="A41" s="688">
        <v>11</v>
      </c>
      <c r="B41" s="690" t="s">
        <v>6046</v>
      </c>
    </row>
    <row r="42" spans="1:2" ht="14.25">
      <c r="A42" s="688">
        <v>12</v>
      </c>
      <c r="B42" s="690" t="s">
        <v>6047</v>
      </c>
    </row>
  </sheetData>
  <mergeCells count="10">
    <mergeCell ref="A4:A5"/>
    <mergeCell ref="B28:C28"/>
    <mergeCell ref="B23:C23"/>
    <mergeCell ref="B9:C10"/>
    <mergeCell ref="B11:B14"/>
    <mergeCell ref="A9:A10"/>
    <mergeCell ref="B15:B17"/>
    <mergeCell ref="B18:B22"/>
    <mergeCell ref="B25:C25"/>
    <mergeCell ref="B26:C26"/>
  </mergeCells>
  <phoneticPr fontId="28" type="noConversion"/>
  <printOptions horizontalCentered="1"/>
  <pageMargins left="0.23622047244094491" right="0.23622047244094491" top="0.35433070866141736" bottom="0.35433070866141736" header="0.31496062992125984" footer="0.31496062992125984"/>
  <pageSetup paperSize="9" scale="72" fitToHeight="0" orientation="landscape" cellComments="asDisplayed"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tabColor rgb="FFFFC000"/>
    <pageSetUpPr fitToPage="1"/>
  </sheetPr>
  <dimension ref="A1:W60"/>
  <sheetViews>
    <sheetView showGridLines="0" zoomScaleNormal="100" workbookViewId="0">
      <selection activeCell="A61" sqref="A61:XFD61"/>
    </sheetView>
  </sheetViews>
  <sheetFormatPr defaultColWidth="9" defaultRowHeight="14.25"/>
  <cols>
    <col min="1" max="1" width="9" style="40"/>
    <col min="2" max="2" width="10.5" style="40" customWidth="1"/>
    <col min="3" max="3" width="31.25" style="40" customWidth="1"/>
    <col min="4" max="4" width="15.375" style="40" customWidth="1"/>
    <col min="5" max="5" width="13" style="40" customWidth="1"/>
    <col min="6" max="6" width="11.75" style="40" customWidth="1"/>
    <col min="7" max="7" width="9.875" style="40" customWidth="1"/>
    <col min="8" max="8" width="14.125" style="40" bestFit="1" customWidth="1"/>
    <col min="9" max="9" width="14.125" style="40" customWidth="1"/>
    <col min="10" max="10" width="14.125" style="40" bestFit="1" customWidth="1"/>
    <col min="11" max="16384" width="9" style="40"/>
  </cols>
  <sheetData>
    <row r="1" spans="1:23">
      <c r="A1" s="606" t="s">
        <v>592</v>
      </c>
      <c r="K1" s="607"/>
      <c r="L1" s="608"/>
      <c r="M1" s="609"/>
      <c r="N1" s="609"/>
      <c r="O1" s="609"/>
      <c r="P1" s="609"/>
      <c r="Q1" s="609"/>
      <c r="R1" s="609"/>
      <c r="S1" s="609"/>
      <c r="T1" s="609"/>
      <c r="U1" s="609"/>
      <c r="V1" s="609"/>
      <c r="W1" s="610"/>
    </row>
    <row r="2" spans="1:23">
      <c r="A2" s="2589" t="s">
        <v>8112</v>
      </c>
      <c r="K2" s="607"/>
      <c r="L2" s="608"/>
      <c r="M2" s="611"/>
      <c r="N2" s="611"/>
      <c r="O2" s="611"/>
      <c r="P2" s="611"/>
      <c r="Q2" s="611"/>
      <c r="R2" s="611"/>
      <c r="S2" s="611"/>
      <c r="T2" s="611"/>
      <c r="U2" s="611"/>
      <c r="V2" s="611"/>
      <c r="W2" s="610"/>
    </row>
    <row r="3" spans="1:23">
      <c r="A3" s="612"/>
      <c r="E3" s="613" t="s">
        <v>838</v>
      </c>
    </row>
    <row r="4" spans="1:23" ht="16.5" customHeight="1">
      <c r="A4" s="3149" t="s">
        <v>236</v>
      </c>
      <c r="B4" s="3151" t="s">
        <v>614</v>
      </c>
      <c r="C4" s="3152"/>
      <c r="D4" s="614" t="s">
        <v>186</v>
      </c>
      <c r="E4" s="615" t="s">
        <v>615</v>
      </c>
      <c r="G4" s="616"/>
      <c r="H4" s="616"/>
    </row>
    <row r="5" spans="1:23">
      <c r="A5" s="3150"/>
      <c r="B5" s="3153" t="s">
        <v>306</v>
      </c>
      <c r="C5" s="3154"/>
      <c r="D5" s="617" t="s">
        <v>67</v>
      </c>
      <c r="E5" s="618" t="s">
        <v>331</v>
      </c>
      <c r="G5" s="619" t="s">
        <v>616</v>
      </c>
      <c r="H5" s="619" t="s">
        <v>617</v>
      </c>
    </row>
    <row r="6" spans="1:23" ht="16.5" customHeight="1">
      <c r="A6" s="620">
        <v>1</v>
      </c>
      <c r="B6" s="3155" t="s">
        <v>618</v>
      </c>
      <c r="C6" s="621" t="s">
        <v>619</v>
      </c>
      <c r="D6" s="622">
        <f>SUMIF($B$19:$B$53,"A",$E$19:$E$53)</f>
        <v>0</v>
      </c>
      <c r="E6" s="622">
        <f>SUMIF($B$19:$B$53,"A",$J$19:$J$53)</f>
        <v>0</v>
      </c>
      <c r="F6" s="623"/>
      <c r="G6" s="624" t="s">
        <v>620</v>
      </c>
      <c r="H6" s="625">
        <v>7.8100000000000003E-2</v>
      </c>
    </row>
    <row r="7" spans="1:23" ht="16.5" customHeight="1">
      <c r="A7" s="620">
        <v>2</v>
      </c>
      <c r="B7" s="3156"/>
      <c r="C7" s="621" t="s">
        <v>621</v>
      </c>
      <c r="D7" s="622">
        <f>SUMIF($B$19:$B$53,"B",$E$19:$E$53)</f>
        <v>0</v>
      </c>
      <c r="E7" s="622">
        <f>SUMIF($B$19:$B$53,"B",$J$19:$J$53)</f>
        <v>0</v>
      </c>
      <c r="F7" s="623"/>
      <c r="G7" s="624" t="s">
        <v>622</v>
      </c>
      <c r="H7" s="625">
        <v>8.8300000000000003E-2</v>
      </c>
    </row>
    <row r="8" spans="1:23">
      <c r="A8" s="620">
        <v>3</v>
      </c>
      <c r="B8" s="3157"/>
      <c r="C8" s="621" t="s">
        <v>623</v>
      </c>
      <c r="D8" s="622">
        <f>SUMIF($B$19:$B$53,"C",$E$19:$E$53)</f>
        <v>0</v>
      </c>
      <c r="E8" s="622">
        <f>SUMIF($B$19:$B$53,"C",$J$19:$J$53)</f>
        <v>0</v>
      </c>
      <c r="F8" s="623"/>
      <c r="G8" s="624" t="s">
        <v>567</v>
      </c>
      <c r="H8" s="625">
        <v>3.5299999999999998E-2</v>
      </c>
    </row>
    <row r="9" spans="1:23" ht="16.5" customHeight="1">
      <c r="A9" s="620">
        <v>4</v>
      </c>
      <c r="B9" s="3155" t="s">
        <v>624</v>
      </c>
      <c r="C9" s="626" t="s">
        <v>6004</v>
      </c>
      <c r="D9" s="622">
        <f>SUMIF($B$19:$B$53,"D",$E$19:$E$53)</f>
        <v>0</v>
      </c>
      <c r="E9" s="622">
        <f>SUMIF($B$19:$B$53,"D",$J$19:$J$53)</f>
        <v>0</v>
      </c>
      <c r="F9" s="623"/>
      <c r="G9" s="624" t="s">
        <v>625</v>
      </c>
      <c r="H9" s="625">
        <v>0.1</v>
      </c>
    </row>
    <row r="10" spans="1:23" ht="16.5" customHeight="1">
      <c r="A10" s="620">
        <v>5</v>
      </c>
      <c r="B10" s="3157"/>
      <c r="C10" s="626" t="s">
        <v>6005</v>
      </c>
      <c r="D10" s="622">
        <f>SUMIF($B$19:$B$53,"E",$E$19:$E$53)</f>
        <v>0</v>
      </c>
      <c r="E10" s="622">
        <f>SUMIF($B$19:$B$53,"E",$J$19:$J$53)</f>
        <v>0</v>
      </c>
      <c r="F10" s="623"/>
      <c r="G10" s="624" t="s">
        <v>626</v>
      </c>
      <c r="H10" s="625">
        <v>0.1</v>
      </c>
    </row>
    <row r="11" spans="1:23" ht="16.5" customHeight="1">
      <c r="A11" s="620">
        <v>6</v>
      </c>
      <c r="B11" s="3158" t="s">
        <v>627</v>
      </c>
      <c r="C11" s="627" t="s">
        <v>628</v>
      </c>
      <c r="D11" s="622">
        <f>SUMIF($B$19:$B$53,"F",$E$19:$E$53)</f>
        <v>0</v>
      </c>
      <c r="E11" s="622">
        <f>SUMIF($B$19:$B$53,"F",$J$19:$J$53)</f>
        <v>0</v>
      </c>
      <c r="F11" s="623"/>
      <c r="G11" s="624" t="s">
        <v>629</v>
      </c>
      <c r="H11" s="625">
        <v>0.12280000000000001</v>
      </c>
    </row>
    <row r="12" spans="1:23" ht="16.5" customHeight="1">
      <c r="A12" s="620">
        <v>7</v>
      </c>
      <c r="B12" s="3159"/>
      <c r="C12" s="627" t="s">
        <v>630</v>
      </c>
      <c r="D12" s="622">
        <f>SUMIF($B$19:$B$53,"G",$E$19:$E$53)</f>
        <v>0</v>
      </c>
      <c r="E12" s="622">
        <f>SUMIF($B$19:$B$53,"G",$J$19:$J$53)</f>
        <v>0</v>
      </c>
      <c r="F12" s="623"/>
      <c r="G12" s="624" t="s">
        <v>631</v>
      </c>
      <c r="H12" s="625">
        <v>0.12280000000000001</v>
      </c>
    </row>
    <row r="13" spans="1:23" ht="16.5" customHeight="1">
      <c r="A13" s="620">
        <v>8</v>
      </c>
      <c r="B13" s="3159"/>
      <c r="C13" s="627" t="s">
        <v>632</v>
      </c>
      <c r="D13" s="622">
        <f>SUMIF($B$19:$B$53,"H",$E$19:$E$53)</f>
        <v>0</v>
      </c>
      <c r="E13" s="622">
        <f>SUMIF($B$19:$B$53,"H",$J$19:$J$53)</f>
        <v>0</v>
      </c>
      <c r="F13" s="623"/>
      <c r="G13" s="624" t="s">
        <v>633</v>
      </c>
      <c r="H13" s="625">
        <v>0.11169999999999999</v>
      </c>
    </row>
    <row r="14" spans="1:23" ht="16.5" customHeight="1">
      <c r="A14" s="620">
        <v>9</v>
      </c>
      <c r="B14" s="3160"/>
      <c r="C14" s="627" t="s">
        <v>634</v>
      </c>
      <c r="D14" s="622">
        <f>SUMIF($B$19:$B$53,"I",$E$19:$E$53)</f>
        <v>0</v>
      </c>
      <c r="E14" s="622">
        <f>SUMIF($B$19:$B$53,"I",$J$19:$J$53)</f>
        <v>0</v>
      </c>
      <c r="F14" s="623"/>
      <c r="G14" s="624" t="s">
        <v>635</v>
      </c>
      <c r="H14" s="625">
        <v>0.11169999999999999</v>
      </c>
    </row>
    <row r="15" spans="1:23">
      <c r="A15" s="620">
        <v>10</v>
      </c>
      <c r="B15" s="3146" t="s">
        <v>636</v>
      </c>
      <c r="C15" s="3147"/>
      <c r="D15" s="628">
        <f>SUM(D6:D14)</f>
        <v>0</v>
      </c>
      <c r="E15" s="628">
        <f>SUM(E6:E14)</f>
        <v>0</v>
      </c>
      <c r="F15" s="623"/>
      <c r="G15" s="629"/>
      <c r="H15" s="630"/>
    </row>
    <row r="17" spans="1:10" ht="28.5" customHeight="1">
      <c r="A17" s="3148" t="s">
        <v>236</v>
      </c>
      <c r="B17" s="614" t="s">
        <v>637</v>
      </c>
      <c r="C17" s="614" t="s">
        <v>638</v>
      </c>
      <c r="D17" s="631" t="s">
        <v>835</v>
      </c>
      <c r="E17" s="614" t="s">
        <v>639</v>
      </c>
      <c r="F17" s="632" t="s">
        <v>640</v>
      </c>
      <c r="G17" s="601" t="s">
        <v>1441</v>
      </c>
      <c r="H17" s="632" t="s">
        <v>641</v>
      </c>
      <c r="I17" s="632" t="s">
        <v>642</v>
      </c>
      <c r="J17" s="614" t="s">
        <v>643</v>
      </c>
    </row>
    <row r="18" spans="1:10">
      <c r="A18" s="3148"/>
      <c r="B18" s="633" t="s">
        <v>644</v>
      </c>
      <c r="C18" s="633" t="s">
        <v>645</v>
      </c>
      <c r="D18" s="634" t="s">
        <v>71</v>
      </c>
      <c r="E18" s="633" t="s">
        <v>72</v>
      </c>
      <c r="F18" s="634" t="s">
        <v>73</v>
      </c>
      <c r="G18" s="633" t="s">
        <v>74</v>
      </c>
      <c r="H18" s="634" t="s">
        <v>75</v>
      </c>
      <c r="I18" s="633" t="s">
        <v>836</v>
      </c>
      <c r="J18" s="635" t="s">
        <v>837</v>
      </c>
    </row>
    <row r="19" spans="1:10">
      <c r="A19" s="636">
        <v>11</v>
      </c>
      <c r="B19" s="624"/>
      <c r="C19" s="637"/>
      <c r="D19" s="637"/>
      <c r="E19" s="638"/>
      <c r="F19" s="639" t="e">
        <f t="shared" ref="F19:F52" si="0">VLOOKUP(B19,$G$6:$H$14,2)</f>
        <v>#N/A</v>
      </c>
      <c r="G19" s="640"/>
      <c r="H19" s="641">
        <f>IF(D19="A",(G19+1)*0.4,G19*0.4)</f>
        <v>0</v>
      </c>
      <c r="I19" s="639" t="e">
        <f t="shared" ref="I19:I53" si="1">F19+F19*H19</f>
        <v>#N/A</v>
      </c>
      <c r="J19" s="642" t="e">
        <f t="shared" ref="J19:J53" si="2">E19*I19</f>
        <v>#N/A</v>
      </c>
    </row>
    <row r="20" spans="1:10">
      <c r="A20" s="636">
        <v>12</v>
      </c>
      <c r="B20" s="624"/>
      <c r="C20" s="637"/>
      <c r="D20" s="637"/>
      <c r="E20" s="638"/>
      <c r="F20" s="639" t="e">
        <f t="shared" si="0"/>
        <v>#N/A</v>
      </c>
      <c r="G20" s="640"/>
      <c r="H20" s="641">
        <f t="shared" ref="H20:H53" si="3">IF(D20="A",(G20+1)*0.4,G20*0.4)</f>
        <v>0</v>
      </c>
      <c r="I20" s="639" t="e">
        <f t="shared" si="1"/>
        <v>#N/A</v>
      </c>
      <c r="J20" s="642" t="e">
        <f t="shared" si="2"/>
        <v>#N/A</v>
      </c>
    </row>
    <row r="21" spans="1:10">
      <c r="A21" s="636">
        <v>13</v>
      </c>
      <c r="B21" s="624"/>
      <c r="C21" s="637"/>
      <c r="D21" s="637"/>
      <c r="E21" s="638"/>
      <c r="F21" s="639" t="e">
        <f t="shared" si="0"/>
        <v>#N/A</v>
      </c>
      <c r="G21" s="640"/>
      <c r="H21" s="641">
        <f t="shared" si="3"/>
        <v>0</v>
      </c>
      <c r="I21" s="639" t="e">
        <f t="shared" si="1"/>
        <v>#N/A</v>
      </c>
      <c r="J21" s="642" t="e">
        <f t="shared" si="2"/>
        <v>#N/A</v>
      </c>
    </row>
    <row r="22" spans="1:10">
      <c r="A22" s="636">
        <v>14</v>
      </c>
      <c r="B22" s="624"/>
      <c r="C22" s="637"/>
      <c r="D22" s="637"/>
      <c r="E22" s="638"/>
      <c r="F22" s="639" t="e">
        <f t="shared" si="0"/>
        <v>#N/A</v>
      </c>
      <c r="G22" s="640"/>
      <c r="H22" s="641">
        <f t="shared" si="3"/>
        <v>0</v>
      </c>
      <c r="I22" s="639" t="e">
        <f t="shared" si="1"/>
        <v>#N/A</v>
      </c>
      <c r="J22" s="642" t="e">
        <f t="shared" si="2"/>
        <v>#N/A</v>
      </c>
    </row>
    <row r="23" spans="1:10">
      <c r="A23" s="636">
        <v>15</v>
      </c>
      <c r="B23" s="624"/>
      <c r="C23" s="637"/>
      <c r="D23" s="637"/>
      <c r="E23" s="638"/>
      <c r="F23" s="639" t="e">
        <f t="shared" si="0"/>
        <v>#N/A</v>
      </c>
      <c r="G23" s="640"/>
      <c r="H23" s="641">
        <f t="shared" si="3"/>
        <v>0</v>
      </c>
      <c r="I23" s="639" t="e">
        <f t="shared" si="1"/>
        <v>#N/A</v>
      </c>
      <c r="J23" s="642" t="e">
        <f t="shared" si="2"/>
        <v>#N/A</v>
      </c>
    </row>
    <row r="24" spans="1:10">
      <c r="A24" s="636">
        <v>16</v>
      </c>
      <c r="B24" s="624"/>
      <c r="C24" s="637"/>
      <c r="D24" s="637"/>
      <c r="E24" s="638"/>
      <c r="F24" s="639" t="e">
        <f t="shared" si="0"/>
        <v>#N/A</v>
      </c>
      <c r="G24" s="640"/>
      <c r="H24" s="641">
        <f t="shared" si="3"/>
        <v>0</v>
      </c>
      <c r="I24" s="639" t="e">
        <f t="shared" si="1"/>
        <v>#N/A</v>
      </c>
      <c r="J24" s="642" t="e">
        <f t="shared" si="2"/>
        <v>#N/A</v>
      </c>
    </row>
    <row r="25" spans="1:10">
      <c r="A25" s="636">
        <v>17</v>
      </c>
      <c r="B25" s="624"/>
      <c r="C25" s="637"/>
      <c r="D25" s="637"/>
      <c r="E25" s="638"/>
      <c r="F25" s="639" t="e">
        <f t="shared" si="0"/>
        <v>#N/A</v>
      </c>
      <c r="G25" s="640"/>
      <c r="H25" s="641">
        <f t="shared" si="3"/>
        <v>0</v>
      </c>
      <c r="I25" s="639" t="e">
        <f t="shared" si="1"/>
        <v>#N/A</v>
      </c>
      <c r="J25" s="642" t="e">
        <f t="shared" si="2"/>
        <v>#N/A</v>
      </c>
    </row>
    <row r="26" spans="1:10">
      <c r="A26" s="636">
        <v>18</v>
      </c>
      <c r="B26" s="624"/>
      <c r="C26" s="637"/>
      <c r="D26" s="637"/>
      <c r="E26" s="638"/>
      <c r="F26" s="639" t="e">
        <f t="shared" si="0"/>
        <v>#N/A</v>
      </c>
      <c r="G26" s="640"/>
      <c r="H26" s="641">
        <f t="shared" si="3"/>
        <v>0</v>
      </c>
      <c r="I26" s="639" t="e">
        <f t="shared" si="1"/>
        <v>#N/A</v>
      </c>
      <c r="J26" s="642" t="e">
        <f t="shared" si="2"/>
        <v>#N/A</v>
      </c>
    </row>
    <row r="27" spans="1:10">
      <c r="A27" s="636">
        <v>19</v>
      </c>
      <c r="B27" s="624"/>
      <c r="C27" s="637"/>
      <c r="D27" s="637"/>
      <c r="E27" s="638"/>
      <c r="F27" s="639" t="e">
        <f t="shared" si="0"/>
        <v>#N/A</v>
      </c>
      <c r="G27" s="640"/>
      <c r="H27" s="641">
        <f t="shared" si="3"/>
        <v>0</v>
      </c>
      <c r="I27" s="639" t="e">
        <f t="shared" si="1"/>
        <v>#N/A</v>
      </c>
      <c r="J27" s="642" t="e">
        <f t="shared" si="2"/>
        <v>#N/A</v>
      </c>
    </row>
    <row r="28" spans="1:10">
      <c r="A28" s="636">
        <v>20</v>
      </c>
      <c r="B28" s="624"/>
      <c r="C28" s="637"/>
      <c r="D28" s="637"/>
      <c r="E28" s="638"/>
      <c r="F28" s="639" t="e">
        <f t="shared" si="0"/>
        <v>#N/A</v>
      </c>
      <c r="G28" s="640"/>
      <c r="H28" s="641">
        <f t="shared" si="3"/>
        <v>0</v>
      </c>
      <c r="I28" s="639" t="e">
        <f t="shared" si="1"/>
        <v>#N/A</v>
      </c>
      <c r="J28" s="642" t="e">
        <f t="shared" si="2"/>
        <v>#N/A</v>
      </c>
    </row>
    <row r="29" spans="1:10">
      <c r="A29" s="636">
        <v>21</v>
      </c>
      <c r="B29" s="624"/>
      <c r="C29" s="637"/>
      <c r="D29" s="637"/>
      <c r="E29" s="638"/>
      <c r="F29" s="639" t="e">
        <f t="shared" si="0"/>
        <v>#N/A</v>
      </c>
      <c r="G29" s="640"/>
      <c r="H29" s="641">
        <f t="shared" si="3"/>
        <v>0</v>
      </c>
      <c r="I29" s="639" t="e">
        <f t="shared" si="1"/>
        <v>#N/A</v>
      </c>
      <c r="J29" s="642" t="e">
        <f t="shared" si="2"/>
        <v>#N/A</v>
      </c>
    </row>
    <row r="30" spans="1:10">
      <c r="A30" s="636">
        <v>22</v>
      </c>
      <c r="B30" s="624"/>
      <c r="C30" s="637"/>
      <c r="D30" s="637"/>
      <c r="E30" s="638"/>
      <c r="F30" s="639" t="e">
        <f t="shared" si="0"/>
        <v>#N/A</v>
      </c>
      <c r="G30" s="640"/>
      <c r="H30" s="641">
        <f t="shared" si="3"/>
        <v>0</v>
      </c>
      <c r="I30" s="639" t="e">
        <f t="shared" si="1"/>
        <v>#N/A</v>
      </c>
      <c r="J30" s="642" t="e">
        <f t="shared" si="2"/>
        <v>#N/A</v>
      </c>
    </row>
    <row r="31" spans="1:10">
      <c r="A31" s="636">
        <v>23</v>
      </c>
      <c r="B31" s="624"/>
      <c r="C31" s="637"/>
      <c r="D31" s="637"/>
      <c r="E31" s="638"/>
      <c r="F31" s="639" t="e">
        <f t="shared" si="0"/>
        <v>#N/A</v>
      </c>
      <c r="G31" s="640"/>
      <c r="H31" s="641">
        <f t="shared" si="3"/>
        <v>0</v>
      </c>
      <c r="I31" s="639" t="e">
        <f t="shared" si="1"/>
        <v>#N/A</v>
      </c>
      <c r="J31" s="642" t="e">
        <f t="shared" si="2"/>
        <v>#N/A</v>
      </c>
    </row>
    <row r="32" spans="1:10">
      <c r="A32" s="636">
        <v>24</v>
      </c>
      <c r="B32" s="624"/>
      <c r="C32" s="637"/>
      <c r="D32" s="637"/>
      <c r="E32" s="638"/>
      <c r="F32" s="639" t="e">
        <f t="shared" si="0"/>
        <v>#N/A</v>
      </c>
      <c r="G32" s="640"/>
      <c r="H32" s="641">
        <f t="shared" si="3"/>
        <v>0</v>
      </c>
      <c r="I32" s="639" t="e">
        <f t="shared" si="1"/>
        <v>#N/A</v>
      </c>
      <c r="J32" s="642" t="e">
        <f t="shared" si="2"/>
        <v>#N/A</v>
      </c>
    </row>
    <row r="33" spans="1:10">
      <c r="A33" s="636">
        <v>25</v>
      </c>
      <c r="B33" s="624"/>
      <c r="C33" s="637"/>
      <c r="D33" s="637"/>
      <c r="E33" s="638"/>
      <c r="F33" s="639" t="e">
        <f t="shared" si="0"/>
        <v>#N/A</v>
      </c>
      <c r="G33" s="640"/>
      <c r="H33" s="641">
        <f t="shared" si="3"/>
        <v>0</v>
      </c>
      <c r="I33" s="639" t="e">
        <f t="shared" si="1"/>
        <v>#N/A</v>
      </c>
      <c r="J33" s="642" t="e">
        <f t="shared" si="2"/>
        <v>#N/A</v>
      </c>
    </row>
    <row r="34" spans="1:10">
      <c r="A34" s="636">
        <v>26</v>
      </c>
      <c r="B34" s="624"/>
      <c r="C34" s="637"/>
      <c r="D34" s="637"/>
      <c r="E34" s="638"/>
      <c r="F34" s="639" t="e">
        <f t="shared" si="0"/>
        <v>#N/A</v>
      </c>
      <c r="G34" s="640"/>
      <c r="H34" s="641">
        <f t="shared" si="3"/>
        <v>0</v>
      </c>
      <c r="I34" s="639" t="e">
        <f t="shared" si="1"/>
        <v>#N/A</v>
      </c>
      <c r="J34" s="642" t="e">
        <f t="shared" si="2"/>
        <v>#N/A</v>
      </c>
    </row>
    <row r="35" spans="1:10">
      <c r="A35" s="636">
        <v>27</v>
      </c>
      <c r="B35" s="624"/>
      <c r="C35" s="637"/>
      <c r="D35" s="637"/>
      <c r="E35" s="638"/>
      <c r="F35" s="639" t="e">
        <f t="shared" si="0"/>
        <v>#N/A</v>
      </c>
      <c r="G35" s="640"/>
      <c r="H35" s="641">
        <f t="shared" si="3"/>
        <v>0</v>
      </c>
      <c r="I35" s="639" t="e">
        <f t="shared" si="1"/>
        <v>#N/A</v>
      </c>
      <c r="J35" s="642" t="e">
        <f t="shared" si="2"/>
        <v>#N/A</v>
      </c>
    </row>
    <row r="36" spans="1:10">
      <c r="A36" s="636">
        <v>28</v>
      </c>
      <c r="B36" s="624"/>
      <c r="C36" s="637"/>
      <c r="D36" s="637"/>
      <c r="E36" s="638"/>
      <c r="F36" s="639" t="e">
        <f t="shared" si="0"/>
        <v>#N/A</v>
      </c>
      <c r="G36" s="640"/>
      <c r="H36" s="641">
        <f t="shared" si="3"/>
        <v>0</v>
      </c>
      <c r="I36" s="639" t="e">
        <f t="shared" si="1"/>
        <v>#N/A</v>
      </c>
      <c r="J36" s="642" t="e">
        <f t="shared" si="2"/>
        <v>#N/A</v>
      </c>
    </row>
    <row r="37" spans="1:10">
      <c r="A37" s="636">
        <v>29</v>
      </c>
      <c r="B37" s="624"/>
      <c r="C37" s="637"/>
      <c r="D37" s="637"/>
      <c r="E37" s="638"/>
      <c r="F37" s="639" t="e">
        <f t="shared" si="0"/>
        <v>#N/A</v>
      </c>
      <c r="G37" s="640"/>
      <c r="H37" s="641">
        <f t="shared" si="3"/>
        <v>0</v>
      </c>
      <c r="I37" s="639" t="e">
        <f t="shared" si="1"/>
        <v>#N/A</v>
      </c>
      <c r="J37" s="642" t="e">
        <f t="shared" si="2"/>
        <v>#N/A</v>
      </c>
    </row>
    <row r="38" spans="1:10">
      <c r="A38" s="636">
        <v>30</v>
      </c>
      <c r="B38" s="624"/>
      <c r="C38" s="637"/>
      <c r="D38" s="637"/>
      <c r="E38" s="638"/>
      <c r="F38" s="639" t="e">
        <f t="shared" si="0"/>
        <v>#N/A</v>
      </c>
      <c r="G38" s="640"/>
      <c r="H38" s="641">
        <f t="shared" si="3"/>
        <v>0</v>
      </c>
      <c r="I38" s="639" t="e">
        <f t="shared" si="1"/>
        <v>#N/A</v>
      </c>
      <c r="J38" s="642" t="e">
        <f t="shared" si="2"/>
        <v>#N/A</v>
      </c>
    </row>
    <row r="39" spans="1:10">
      <c r="A39" s="636">
        <v>31</v>
      </c>
      <c r="B39" s="624"/>
      <c r="C39" s="637"/>
      <c r="D39" s="637"/>
      <c r="E39" s="638"/>
      <c r="F39" s="639" t="e">
        <f t="shared" si="0"/>
        <v>#N/A</v>
      </c>
      <c r="G39" s="640"/>
      <c r="H39" s="641">
        <f t="shared" si="3"/>
        <v>0</v>
      </c>
      <c r="I39" s="639" t="e">
        <f t="shared" si="1"/>
        <v>#N/A</v>
      </c>
      <c r="J39" s="642" t="e">
        <f t="shared" si="2"/>
        <v>#N/A</v>
      </c>
    </row>
    <row r="40" spans="1:10">
      <c r="A40" s="636">
        <v>32</v>
      </c>
      <c r="B40" s="624"/>
      <c r="C40" s="637"/>
      <c r="D40" s="637"/>
      <c r="E40" s="638"/>
      <c r="F40" s="639" t="e">
        <f t="shared" si="0"/>
        <v>#N/A</v>
      </c>
      <c r="G40" s="640"/>
      <c r="H40" s="641">
        <f t="shared" si="3"/>
        <v>0</v>
      </c>
      <c r="I40" s="639" t="e">
        <f t="shared" si="1"/>
        <v>#N/A</v>
      </c>
      <c r="J40" s="642" t="e">
        <f t="shared" si="2"/>
        <v>#N/A</v>
      </c>
    </row>
    <row r="41" spans="1:10">
      <c r="A41" s="636">
        <v>33</v>
      </c>
      <c r="B41" s="624"/>
      <c r="C41" s="637"/>
      <c r="D41" s="637"/>
      <c r="E41" s="638"/>
      <c r="F41" s="639" t="e">
        <f t="shared" si="0"/>
        <v>#N/A</v>
      </c>
      <c r="G41" s="640"/>
      <c r="H41" s="641">
        <f t="shared" si="3"/>
        <v>0</v>
      </c>
      <c r="I41" s="639" t="e">
        <f t="shared" si="1"/>
        <v>#N/A</v>
      </c>
      <c r="J41" s="642" t="e">
        <f t="shared" si="2"/>
        <v>#N/A</v>
      </c>
    </row>
    <row r="42" spans="1:10">
      <c r="A42" s="636">
        <v>34</v>
      </c>
      <c r="B42" s="624"/>
      <c r="C42" s="637"/>
      <c r="D42" s="637"/>
      <c r="E42" s="638"/>
      <c r="F42" s="639" t="e">
        <f t="shared" si="0"/>
        <v>#N/A</v>
      </c>
      <c r="G42" s="640"/>
      <c r="H42" s="641">
        <f t="shared" si="3"/>
        <v>0</v>
      </c>
      <c r="I42" s="639" t="e">
        <f t="shared" si="1"/>
        <v>#N/A</v>
      </c>
      <c r="J42" s="642" t="e">
        <f t="shared" si="2"/>
        <v>#N/A</v>
      </c>
    </row>
    <row r="43" spans="1:10">
      <c r="A43" s="636">
        <v>35</v>
      </c>
      <c r="B43" s="624"/>
      <c r="C43" s="637"/>
      <c r="D43" s="637"/>
      <c r="E43" s="638"/>
      <c r="F43" s="639" t="e">
        <f t="shared" si="0"/>
        <v>#N/A</v>
      </c>
      <c r="G43" s="640"/>
      <c r="H43" s="641">
        <f t="shared" si="3"/>
        <v>0</v>
      </c>
      <c r="I43" s="639" t="e">
        <f t="shared" si="1"/>
        <v>#N/A</v>
      </c>
      <c r="J43" s="642" t="e">
        <f t="shared" si="2"/>
        <v>#N/A</v>
      </c>
    </row>
    <row r="44" spans="1:10">
      <c r="A44" s="636">
        <v>36</v>
      </c>
      <c r="B44" s="624"/>
      <c r="C44" s="637"/>
      <c r="D44" s="637"/>
      <c r="E44" s="638"/>
      <c r="F44" s="639" t="e">
        <f t="shared" si="0"/>
        <v>#N/A</v>
      </c>
      <c r="G44" s="640"/>
      <c r="H44" s="641">
        <f t="shared" si="3"/>
        <v>0</v>
      </c>
      <c r="I44" s="639" t="e">
        <f t="shared" si="1"/>
        <v>#N/A</v>
      </c>
      <c r="J44" s="642" t="e">
        <f t="shared" si="2"/>
        <v>#N/A</v>
      </c>
    </row>
    <row r="45" spans="1:10">
      <c r="A45" s="636">
        <v>37</v>
      </c>
      <c r="B45" s="624"/>
      <c r="C45" s="637"/>
      <c r="D45" s="637"/>
      <c r="E45" s="638"/>
      <c r="F45" s="639" t="e">
        <f t="shared" si="0"/>
        <v>#N/A</v>
      </c>
      <c r="G45" s="640"/>
      <c r="H45" s="641">
        <f t="shared" si="3"/>
        <v>0</v>
      </c>
      <c r="I45" s="639" t="e">
        <f t="shared" si="1"/>
        <v>#N/A</v>
      </c>
      <c r="J45" s="642" t="e">
        <f t="shared" si="2"/>
        <v>#N/A</v>
      </c>
    </row>
    <row r="46" spans="1:10">
      <c r="A46" s="636">
        <v>38</v>
      </c>
      <c r="B46" s="624"/>
      <c r="C46" s="637"/>
      <c r="D46" s="637"/>
      <c r="E46" s="638"/>
      <c r="F46" s="639" t="e">
        <f t="shared" si="0"/>
        <v>#N/A</v>
      </c>
      <c r="G46" s="640"/>
      <c r="H46" s="641">
        <f t="shared" si="3"/>
        <v>0</v>
      </c>
      <c r="I46" s="639" t="e">
        <f t="shared" si="1"/>
        <v>#N/A</v>
      </c>
      <c r="J46" s="642" t="e">
        <f t="shared" si="2"/>
        <v>#N/A</v>
      </c>
    </row>
    <row r="47" spans="1:10">
      <c r="A47" s="636">
        <v>39</v>
      </c>
      <c r="B47" s="624"/>
      <c r="C47" s="637"/>
      <c r="D47" s="637"/>
      <c r="E47" s="638"/>
      <c r="F47" s="639" t="e">
        <f t="shared" si="0"/>
        <v>#N/A</v>
      </c>
      <c r="G47" s="640"/>
      <c r="H47" s="641">
        <f t="shared" si="3"/>
        <v>0</v>
      </c>
      <c r="I47" s="639" t="e">
        <f t="shared" si="1"/>
        <v>#N/A</v>
      </c>
      <c r="J47" s="642" t="e">
        <f t="shared" si="2"/>
        <v>#N/A</v>
      </c>
    </row>
    <row r="48" spans="1:10">
      <c r="A48" s="636">
        <v>40</v>
      </c>
      <c r="B48" s="624"/>
      <c r="C48" s="637"/>
      <c r="D48" s="637"/>
      <c r="E48" s="638"/>
      <c r="F48" s="639" t="e">
        <f t="shared" si="0"/>
        <v>#N/A</v>
      </c>
      <c r="G48" s="640"/>
      <c r="H48" s="641">
        <f t="shared" si="3"/>
        <v>0</v>
      </c>
      <c r="I48" s="639" t="e">
        <f t="shared" si="1"/>
        <v>#N/A</v>
      </c>
      <c r="J48" s="642" t="e">
        <f t="shared" si="2"/>
        <v>#N/A</v>
      </c>
    </row>
    <row r="49" spans="1:10">
      <c r="A49" s="636">
        <v>41</v>
      </c>
      <c r="B49" s="624"/>
      <c r="C49" s="637"/>
      <c r="D49" s="637"/>
      <c r="E49" s="638"/>
      <c r="F49" s="639" t="e">
        <f t="shared" si="0"/>
        <v>#N/A</v>
      </c>
      <c r="G49" s="640"/>
      <c r="H49" s="641">
        <f t="shared" si="3"/>
        <v>0</v>
      </c>
      <c r="I49" s="639" t="e">
        <f t="shared" si="1"/>
        <v>#N/A</v>
      </c>
      <c r="J49" s="642" t="e">
        <f t="shared" si="2"/>
        <v>#N/A</v>
      </c>
    </row>
    <row r="50" spans="1:10">
      <c r="A50" s="636">
        <v>42</v>
      </c>
      <c r="B50" s="624"/>
      <c r="C50" s="637"/>
      <c r="D50" s="637"/>
      <c r="E50" s="638"/>
      <c r="F50" s="639" t="e">
        <f t="shared" si="0"/>
        <v>#N/A</v>
      </c>
      <c r="G50" s="640"/>
      <c r="H50" s="641">
        <f t="shared" si="3"/>
        <v>0</v>
      </c>
      <c r="I50" s="639" t="e">
        <f t="shared" si="1"/>
        <v>#N/A</v>
      </c>
      <c r="J50" s="642" t="e">
        <f t="shared" si="2"/>
        <v>#N/A</v>
      </c>
    </row>
    <row r="51" spans="1:10">
      <c r="A51" s="636">
        <v>43</v>
      </c>
      <c r="B51" s="624"/>
      <c r="C51" s="637"/>
      <c r="D51" s="637"/>
      <c r="E51" s="638"/>
      <c r="F51" s="639" t="e">
        <f t="shared" si="0"/>
        <v>#N/A</v>
      </c>
      <c r="G51" s="640"/>
      <c r="H51" s="641">
        <f t="shared" si="3"/>
        <v>0</v>
      </c>
      <c r="I51" s="639" t="e">
        <f t="shared" si="1"/>
        <v>#N/A</v>
      </c>
      <c r="J51" s="642" t="e">
        <f t="shared" si="2"/>
        <v>#N/A</v>
      </c>
    </row>
    <row r="52" spans="1:10">
      <c r="A52" s="636">
        <v>44</v>
      </c>
      <c r="B52" s="624"/>
      <c r="C52" s="637"/>
      <c r="D52" s="637"/>
      <c r="E52" s="638"/>
      <c r="F52" s="639" t="e">
        <f t="shared" si="0"/>
        <v>#N/A</v>
      </c>
      <c r="G52" s="640"/>
      <c r="H52" s="641">
        <f t="shared" si="3"/>
        <v>0</v>
      </c>
      <c r="I52" s="639" t="e">
        <f t="shared" si="1"/>
        <v>#N/A</v>
      </c>
      <c r="J52" s="642" t="e">
        <f t="shared" si="2"/>
        <v>#N/A</v>
      </c>
    </row>
    <row r="53" spans="1:10">
      <c r="A53" s="636">
        <v>45</v>
      </c>
      <c r="B53" s="624"/>
      <c r="C53" s="637"/>
      <c r="D53" s="637"/>
      <c r="E53" s="638"/>
      <c r="F53" s="639" t="e">
        <f>VLOOKUP(B53,$G$6:$H$14,2)</f>
        <v>#N/A</v>
      </c>
      <c r="G53" s="640"/>
      <c r="H53" s="641">
        <f t="shared" si="3"/>
        <v>0</v>
      </c>
      <c r="I53" s="639" t="e">
        <f t="shared" si="1"/>
        <v>#N/A</v>
      </c>
      <c r="J53" s="642" t="e">
        <f t="shared" si="2"/>
        <v>#N/A</v>
      </c>
    </row>
    <row r="54" spans="1:10">
      <c r="A54" s="643"/>
      <c r="B54" s="609"/>
      <c r="C54" s="644"/>
      <c r="D54" s="645"/>
      <c r="E54" s="646"/>
      <c r="F54" s="647"/>
      <c r="G54" s="648"/>
      <c r="H54" s="646"/>
      <c r="I54" s="649"/>
    </row>
    <row r="55" spans="1:10">
      <c r="A55" s="40" t="s">
        <v>646</v>
      </c>
    </row>
    <row r="56" spans="1:10" ht="13.9" customHeight="1">
      <c r="A56" s="2591">
        <v>1</v>
      </c>
      <c r="B56" s="3144" t="s">
        <v>8114</v>
      </c>
      <c r="C56" s="3144"/>
      <c r="D56" s="3144"/>
      <c r="E56" s="3144"/>
      <c r="F56" s="3144"/>
      <c r="G56" s="3144"/>
      <c r="H56" s="3144"/>
      <c r="I56" s="3144"/>
      <c r="J56" s="3144"/>
    </row>
    <row r="57" spans="1:10">
      <c r="A57" s="2592">
        <v>2</v>
      </c>
      <c r="B57" s="2592" t="s">
        <v>8115</v>
      </c>
      <c r="C57" s="2592"/>
      <c r="D57" s="2592"/>
      <c r="E57" s="2592"/>
      <c r="F57" s="2592"/>
      <c r="G57" s="2592"/>
      <c r="H57" s="2592"/>
      <c r="I57" s="2592"/>
      <c r="J57" s="2592"/>
    </row>
    <row r="58" spans="1:10">
      <c r="A58" s="2592">
        <v>3</v>
      </c>
      <c r="B58" s="2593" t="s">
        <v>8116</v>
      </c>
      <c r="C58" s="2592"/>
      <c r="D58" s="2592"/>
      <c r="E58" s="2592"/>
      <c r="F58" s="2592"/>
      <c r="G58" s="2592"/>
      <c r="H58" s="2592"/>
      <c r="I58" s="2592"/>
      <c r="J58" s="2592"/>
    </row>
    <row r="59" spans="1:10">
      <c r="A59" s="2594">
        <v>4</v>
      </c>
      <c r="B59" s="2590" t="s">
        <v>8113</v>
      </c>
      <c r="C59" s="2595"/>
      <c r="D59" s="2595"/>
      <c r="E59" s="2595"/>
      <c r="F59" s="2595"/>
      <c r="G59" s="2595"/>
      <c r="H59" s="2595"/>
      <c r="I59" s="2595"/>
      <c r="J59" s="2595"/>
    </row>
    <row r="60" spans="1:10" ht="14.45" customHeight="1">
      <c r="A60" s="2596">
        <v>5</v>
      </c>
      <c r="B60" s="3145" t="s">
        <v>8117</v>
      </c>
      <c r="C60" s="3145"/>
      <c r="D60" s="3145"/>
      <c r="E60" s="3145"/>
      <c r="F60" s="3145"/>
      <c r="G60" s="3145"/>
      <c r="H60" s="3145"/>
      <c r="I60" s="3145"/>
      <c r="J60" s="3145"/>
    </row>
  </sheetData>
  <mergeCells count="10">
    <mergeCell ref="B56:J56"/>
    <mergeCell ref="B60:J60"/>
    <mergeCell ref="B15:C15"/>
    <mergeCell ref="A17:A18"/>
    <mergeCell ref="A4:A5"/>
    <mergeCell ref="B4:C4"/>
    <mergeCell ref="B5:C5"/>
    <mergeCell ref="B6:B8"/>
    <mergeCell ref="B9:B10"/>
    <mergeCell ref="B11:B14"/>
  </mergeCells>
  <phoneticPr fontId="30" type="noConversion"/>
  <pageMargins left="0.33" right="0.21" top="0.71" bottom="1" header="0.5" footer="0.5"/>
  <pageSetup paperSize="9" scale="64" fitToHeight="0"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pageSetUpPr fitToPage="1"/>
  </sheetPr>
  <dimension ref="A1:J23"/>
  <sheetViews>
    <sheetView view="pageBreakPreview" zoomScaleNormal="100" workbookViewId="0">
      <selection activeCell="A125" sqref="A1:XFD1048576"/>
    </sheetView>
  </sheetViews>
  <sheetFormatPr defaultColWidth="9" defaultRowHeight="15.75"/>
  <cols>
    <col min="1" max="1" width="5.75" style="38" customWidth="1"/>
    <col min="2" max="2" width="20.125" style="38" customWidth="1"/>
    <col min="3" max="3" width="14.875" style="38" customWidth="1"/>
    <col min="4" max="4" width="13.25" style="38" customWidth="1"/>
    <col min="5" max="9" width="13.625" style="38" customWidth="1"/>
    <col min="10" max="10" width="12.75" style="38" customWidth="1"/>
    <col min="11" max="16384" width="9" style="38"/>
  </cols>
  <sheetData>
    <row r="1" spans="1:10">
      <c r="A1" s="588" t="s">
        <v>592</v>
      </c>
      <c r="E1" s="39"/>
      <c r="F1" s="39"/>
      <c r="G1" s="39"/>
      <c r="H1" s="39"/>
      <c r="I1" s="39"/>
      <c r="J1" s="39"/>
    </row>
    <row r="2" spans="1:10">
      <c r="A2" s="589" t="s">
        <v>5989</v>
      </c>
    </row>
    <row r="4" spans="1:10" ht="17.649999999999999" customHeight="1">
      <c r="A4" s="2862" t="s">
        <v>5990</v>
      </c>
      <c r="B4" s="3167" t="s">
        <v>1437</v>
      </c>
      <c r="C4" s="3168"/>
      <c r="D4" s="3169"/>
      <c r="E4" s="3180" t="s">
        <v>5991</v>
      </c>
      <c r="F4" s="3180" t="s">
        <v>5992</v>
      </c>
      <c r="G4" s="3180" t="s">
        <v>5993</v>
      </c>
      <c r="H4" s="3173" t="s">
        <v>5994</v>
      </c>
      <c r="I4" s="3173"/>
      <c r="J4" s="3180" t="s">
        <v>5995</v>
      </c>
    </row>
    <row r="5" spans="1:10" ht="54" customHeight="1">
      <c r="A5" s="2863"/>
      <c r="B5" s="3170"/>
      <c r="C5" s="3171"/>
      <c r="D5" s="3172"/>
      <c r="E5" s="3182"/>
      <c r="F5" s="3182"/>
      <c r="G5" s="3181"/>
      <c r="H5" s="590" t="s">
        <v>5996</v>
      </c>
      <c r="I5" s="590" t="s">
        <v>5997</v>
      </c>
      <c r="J5" s="3181"/>
    </row>
    <row r="6" spans="1:10">
      <c r="A6" s="2864"/>
      <c r="B6" s="3183" t="s">
        <v>306</v>
      </c>
      <c r="C6" s="3184"/>
      <c r="D6" s="3185"/>
      <c r="E6" s="591" t="s">
        <v>917</v>
      </c>
      <c r="F6" s="591" t="s">
        <v>68</v>
      </c>
      <c r="G6" s="591" t="s">
        <v>69</v>
      </c>
      <c r="H6" s="591" t="s">
        <v>918</v>
      </c>
      <c r="I6" s="591" t="s">
        <v>919</v>
      </c>
      <c r="J6" s="591" t="s">
        <v>920</v>
      </c>
    </row>
    <row r="7" spans="1:10" ht="32.25" customHeight="1">
      <c r="A7" s="592">
        <v>1</v>
      </c>
      <c r="B7" s="2747" t="s">
        <v>5998</v>
      </c>
      <c r="C7" s="3161"/>
      <c r="D7" s="2748"/>
      <c r="E7" s="593">
        <f>SUMPRODUCT(('表10-1'!J6:J15="A1")*('表10-1'!I6:I15="A")*('表10-1'!AA6:AA15))+SUMPRODUCT(('表10-1'!J6:J15="A1")*('表10-1'!I6:I15="B")*('表10-1'!AA6:AA15))+SUMPRODUCT(('表10-1'!J6:J15="A2")*('表10-1'!I6:I15="A")*('表10-1'!AA6:AA15))+SUMPRODUCT(('表10-1'!J6:J15="A2")*('表10-1'!I6:I15="B")*('表10-1'!AA6:AA15))</f>
        <v>0</v>
      </c>
      <c r="F7" s="594">
        <f>SUMPRODUCT(('表10-1'!J6:J15="A1")*('表10-1'!I6:I15="A")*('表10-1'!V6:V15))+SUMPRODUCT(('表10-1'!J6:J15="A1")*('表10-1'!I6:I15="B")*('表10-1'!V6:V15))+SUMPRODUCT(('表10-1'!J6:J15="A2")*('表10-1'!I6:I15="A")*('表10-1'!V6:V15))+SUMPRODUCT(('表10-1'!J6:J15="A2")*('表10-1'!I6:I15="B")*('表10-1'!V6:V15))</f>
        <v>0</v>
      </c>
      <c r="G7" s="594">
        <f>SUMPRODUCT(('表10-1'!J6:J15="A1")*('表10-1'!I6:I15="A")*('表10-1'!AB6:AB15))+SUMPRODUCT(('表10-1'!J6:J15="A1")*('表10-1'!I6:I15="B")*('表10-1'!AB6:AB15))+SUMPRODUCT(('表10-1'!J6:J15="A2")*('表10-1'!I6:I15="A")*('表10-1'!AB6:AB15))+SUMPRODUCT(('表10-1'!J6:J15="A2")*('表10-1'!I6:I15="B")*('表10-1'!AB6:AB15))</f>
        <v>0</v>
      </c>
      <c r="H7" s="595">
        <f>F7-E7</f>
        <v>0</v>
      </c>
      <c r="I7" s="595">
        <f>G7-E7</f>
        <v>0</v>
      </c>
      <c r="J7" s="595">
        <f>I7-H7</f>
        <v>0</v>
      </c>
    </row>
    <row r="8" spans="1:10" ht="31.9" customHeight="1">
      <c r="A8" s="592">
        <v>2</v>
      </c>
      <c r="B8" s="2747" t="s">
        <v>5999</v>
      </c>
      <c r="C8" s="3161"/>
      <c r="D8" s="2748"/>
      <c r="E8" s="593">
        <f>SUMPRODUCT(('表10-1'!J6:J15="B")*('表10-1'!I6:I15="A")*('表10-1'!AA6:AA15))+SUMPRODUCT(('表10-1'!J6:J15="B")*('表10-1'!I6:I15="B")*('表10-1'!AA6:AA15))</f>
        <v>0</v>
      </c>
      <c r="F8" s="594">
        <f>SUMPRODUCT(('表10-1'!J6:J15="B")*('表10-1'!I6:I15="A")*('表10-1'!V6:V15))+SUMPRODUCT(('表10-1'!J6:J15="B")*('表10-1'!I6:I15="B")*('表10-1'!V6:V15))</f>
        <v>0</v>
      </c>
      <c r="G8" s="594">
        <f>SUMPRODUCT(('表10-1'!J6:J15="B")*('表10-1'!I6:I15="A")*('表10-1'!AB6:AB15))+SUMPRODUCT(('表10-1'!J6:J15="B")*('表10-1'!I6:I15="B")*('表10-1'!AB6:AB15))</f>
        <v>0</v>
      </c>
      <c r="H8" s="595">
        <f>F8-E8</f>
        <v>0</v>
      </c>
      <c r="I8" s="595">
        <f>G8-E8</f>
        <v>0</v>
      </c>
      <c r="J8" s="595">
        <f>I8-H8</f>
        <v>0</v>
      </c>
    </row>
    <row r="9" spans="1:10" ht="32.25" customHeight="1">
      <c r="A9" s="592">
        <v>3</v>
      </c>
      <c r="B9" s="2747" t="s">
        <v>6000</v>
      </c>
      <c r="C9" s="3161"/>
      <c r="D9" s="2748"/>
      <c r="E9" s="596">
        <f>'表09-1'!AD16</f>
        <v>0</v>
      </c>
      <c r="F9" s="597">
        <f>'表09-1'!Y16</f>
        <v>0</v>
      </c>
      <c r="G9" s="596">
        <f>'表09-1'!AE16</f>
        <v>0</v>
      </c>
      <c r="H9" s="595">
        <f>F9-E9</f>
        <v>0</v>
      </c>
      <c r="I9" s="595">
        <f>G9-E9</f>
        <v>0</v>
      </c>
      <c r="J9" s="595">
        <f>I9-H9</f>
        <v>0</v>
      </c>
    </row>
    <row r="10" spans="1:10" ht="33" customHeight="1">
      <c r="A10" s="592">
        <v>4</v>
      </c>
      <c r="B10" s="2747" t="s">
        <v>6001</v>
      </c>
      <c r="C10" s="3161"/>
      <c r="D10" s="2748"/>
      <c r="E10" s="595">
        <f>'表12-1'!Z16</f>
        <v>0</v>
      </c>
      <c r="F10" s="595">
        <f>'表12-1'!U16</f>
        <v>0</v>
      </c>
      <c r="G10" s="595">
        <f>'表12-1'!AA16</f>
        <v>0</v>
      </c>
      <c r="H10" s="595">
        <f>F10-E10</f>
        <v>0</v>
      </c>
      <c r="I10" s="595">
        <f>G10-E10</f>
        <v>0</v>
      </c>
      <c r="J10" s="595">
        <f>I10-H10</f>
        <v>0</v>
      </c>
    </row>
    <row r="11" spans="1:10" ht="32.25" customHeight="1">
      <c r="A11" s="592">
        <v>5</v>
      </c>
      <c r="B11" s="3178" t="s">
        <v>6002</v>
      </c>
      <c r="C11" s="3161"/>
      <c r="D11" s="3179"/>
      <c r="E11" s="595">
        <f>'表12-1'!Z17</f>
        <v>0</v>
      </c>
      <c r="F11" s="595">
        <f>'表12-1'!U17</f>
        <v>0</v>
      </c>
      <c r="G11" s="595">
        <f>'表12-1'!AA17</f>
        <v>0</v>
      </c>
      <c r="H11" s="595">
        <f>F11-E11</f>
        <v>0</v>
      </c>
      <c r="I11" s="595">
        <f>G11-E11</f>
        <v>0</v>
      </c>
      <c r="J11" s="595">
        <f>I11-H11</f>
        <v>0</v>
      </c>
    </row>
    <row r="12" spans="1:10">
      <c r="A12" s="592">
        <v>6</v>
      </c>
      <c r="B12" s="2747" t="s">
        <v>6003</v>
      </c>
      <c r="C12" s="3161"/>
      <c r="D12" s="2748"/>
      <c r="E12" s="598"/>
      <c r="F12" s="598"/>
      <c r="G12" s="598"/>
      <c r="H12" s="595">
        <f>SUM(H7:H11)</f>
        <v>0</v>
      </c>
      <c r="I12" s="598"/>
      <c r="J12" s="595">
        <f>SUM(J7:J11)</f>
        <v>0</v>
      </c>
    </row>
    <row r="14" spans="1:10">
      <c r="A14" s="599"/>
      <c r="B14" s="600"/>
      <c r="C14" s="600"/>
      <c r="D14" s="600"/>
    </row>
    <row r="15" spans="1:10" ht="28.5">
      <c r="A15" s="3165" t="s">
        <v>1402</v>
      </c>
      <c r="B15" s="3167" t="s">
        <v>1403</v>
      </c>
      <c r="C15" s="3168"/>
      <c r="D15" s="3169"/>
      <c r="E15" s="601" t="s">
        <v>1404</v>
      </c>
      <c r="F15" s="601" t="s">
        <v>1405</v>
      </c>
      <c r="G15" s="601" t="s">
        <v>1406</v>
      </c>
      <c r="H15" s="602" t="s">
        <v>1407</v>
      </c>
      <c r="I15" s="601" t="s">
        <v>1408</v>
      </c>
      <c r="J15" s="601" t="s">
        <v>1409</v>
      </c>
    </row>
    <row r="16" spans="1:10">
      <c r="A16" s="3166"/>
      <c r="B16" s="3170"/>
      <c r="C16" s="3171"/>
      <c r="D16" s="3172"/>
      <c r="E16" s="603" t="s">
        <v>1410</v>
      </c>
      <c r="F16" s="603" t="s">
        <v>1411</v>
      </c>
      <c r="G16" s="603" t="s">
        <v>1412</v>
      </c>
      <c r="H16" s="603" t="s">
        <v>1413</v>
      </c>
      <c r="I16" s="603" t="s">
        <v>1414</v>
      </c>
      <c r="J16" s="604" t="s">
        <v>1415</v>
      </c>
    </row>
    <row r="17" spans="1:10">
      <c r="A17" s="592">
        <v>7</v>
      </c>
      <c r="B17" s="3173" t="s">
        <v>5998</v>
      </c>
      <c r="C17" s="3174" t="s">
        <v>1416</v>
      </c>
      <c r="D17" s="218" t="s">
        <v>1417</v>
      </c>
      <c r="E17" s="593">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593">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593">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593">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593">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593">
        <f>+H17-I17</f>
        <v>0</v>
      </c>
    </row>
    <row r="18" spans="1:10">
      <c r="A18" s="592">
        <v>8</v>
      </c>
      <c r="B18" s="3173"/>
      <c r="C18" s="3175"/>
      <c r="D18" s="218" t="s">
        <v>1418</v>
      </c>
      <c r="E18" s="593">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593">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593">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605"/>
      <c r="I18" s="605"/>
      <c r="J18" s="605"/>
    </row>
    <row r="19" spans="1:10">
      <c r="A19" s="592">
        <v>9</v>
      </c>
      <c r="B19" s="3173"/>
      <c r="C19" s="3176" t="s">
        <v>1419</v>
      </c>
      <c r="D19" s="3177"/>
      <c r="E19" s="593">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593">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593">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605"/>
      <c r="I19" s="605"/>
      <c r="J19" s="605"/>
    </row>
    <row r="20" spans="1:10" ht="17.649999999999999" customHeight="1">
      <c r="A20" s="592">
        <v>10</v>
      </c>
      <c r="B20" s="3173" t="s">
        <v>5999</v>
      </c>
      <c r="C20" s="3174" t="s">
        <v>1420</v>
      </c>
      <c r="D20" s="218" t="s">
        <v>1421</v>
      </c>
      <c r="E20" s="593">
        <f>SUMPRODUCT(('表10-1'!J6:J26="B")*('表10-1'!I6:I26="C")*('表10-1'!X6:X26&gt;=0)*(-('表10-1'!W6:W26)&lt;=('表10-1'!X6:X26))*('表10-1'!AA6:AA26))+SUMPRODUCT(('表10-1'!J6:J26="B")*('表10-1'!I6:I26="D")*('表10-1'!X6:X26&gt;=0)*(-('表10-1'!W6:W26)&lt;=('表10-1'!X6:X26))*('表10-1'!AA6:AA26))+SUMPRODUCT(('表10-1'!J6:J26="B")*('表10-1'!I6:I26="E")*('表10-1'!X6:X26&gt;=0)*(-('表10-1'!W6:W26)&lt;=('表10-1'!X6:X26))*('表10-1'!AA6:AA26))</f>
        <v>0</v>
      </c>
      <c r="F20" s="593">
        <f>SUMPRODUCT(('表10-1'!J6:J26="B")*('表10-1'!I6:I26="C")*('表10-1'!X6:X26&gt;=0)*(-('表10-1'!W6:W26)&lt;=('表10-1'!X6:X26))*('表10-1'!U6:U26))+SUMPRODUCT(('表10-1'!J6:J26="B")*('表10-1'!I6:I26="D")*('表10-1'!X6:X26&gt;=0)*(-('表10-1'!W6:W26)&lt;=('表10-1'!X6:X26))*('表10-1'!U6:U26))+SUMPRODUCT(('表10-1'!J6:J26="B")*('表10-1'!I6:I26="E")*('表10-1'!X6:X26&gt;=0)*(-('表10-1'!W6:W26)&lt;=('表10-1'!X6:X26))*('表10-1'!U6:U26))</f>
        <v>0</v>
      </c>
      <c r="G20" s="593">
        <f>SUMPRODUCT(('表10-1'!J6:J26="B")*('表10-1'!I6:I26="C")*('表10-1'!X6:X26&gt;=0)*(-('表10-1'!W6:W26)&lt;=('表10-1'!X6:X26))*('表10-1'!V6:V26))+SUMPRODUCT(('表10-1'!J6:J26="B")*('表10-1'!I6:I26="D")*('表10-1'!X6:X26&gt;=0)*(-('表10-1'!W6:W26)&lt;=('表10-1'!X6:X26))*('表10-1'!V6:V26))+SUMPRODUCT(('表10-1'!J6:J26="B")*('表10-1'!I6:I26="E")*('表10-1'!X6:X26&gt;=0)*(-('表10-1'!W6:W26)&lt;=('表10-1'!X6:X26))*('表10-1'!V6:V26))</f>
        <v>0</v>
      </c>
      <c r="H20" s="593">
        <f>SUMPRODUCT(('表10-1'!J6:J26="B")*('表10-1'!I6:I26="C")*('表10-1'!X6:X26&gt;=0)*(-('表10-1'!W6:W26)&lt;=('表10-1'!X6:X26))*('表10-1'!X6:X26))+SUMPRODUCT(('表10-1'!J6:J26="B")*('表10-1'!I6:I26="D")*('表10-1'!X6:X26&gt;=0)*(-('表10-1'!W6:W26)&lt;=('表10-1'!X6:X26))*('表10-1'!X6:X26))+SUMPRODUCT(('表10-1'!J6:J26="B")*('表10-1'!I6:I26="E")*('表10-1'!X6:X26&gt;=0)*(-('表10-1'!W6:W26)&lt;=('表10-1'!X6:X26))*('表10-1'!X6:X26))</f>
        <v>0</v>
      </c>
      <c r="I20" s="593">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593">
        <f>+H20-I20</f>
        <v>0</v>
      </c>
    </row>
    <row r="21" spans="1:10">
      <c r="A21" s="592">
        <v>11</v>
      </c>
      <c r="B21" s="3173"/>
      <c r="C21" s="3175"/>
      <c r="D21" s="218" t="s">
        <v>1418</v>
      </c>
      <c r="E21" s="593">
        <f>SUMPRODUCT(('表10-1'!J6:J26="B")*('表10-1'!I6:I26="C")*('表10-1'!X6:X26&gt;=0)*(-('表10-1'!W6:W26)&gt;('表10-1'!X6:X26))*('表10-1'!AA6:AA26))+SUMPRODUCT(('表10-1'!J6:J26="B")*('表10-1'!I6:I26="D")*('表10-1'!X6:X26&gt;=0)*(-('表10-1'!W6:W26)&gt;('表10-1'!X6:X26))*('表10-1'!AA6:AA26))+SUMPRODUCT(('表10-1'!J6:J26="B")*('表10-1'!I6:I26="E")*('表10-1'!X6:X26&gt;=0)*(-('表10-1'!W6:W26)&gt;('表10-1'!X6:X26))*('表10-1'!AA6:AA26))</f>
        <v>0</v>
      </c>
      <c r="F21" s="593">
        <f>SUMPRODUCT(('表10-1'!J6:J26="B")*('表10-1'!I6:I26="C")*('表10-1'!X6:X26&gt;=0)*(-('表10-1'!W6:W26)&gt;('表10-1'!X6:X26))*('表10-1'!U6:U26))+SUMPRODUCT(('表10-1'!J6:J26="B")*('表10-1'!I6:I26="D")*('表10-1'!X6:X26&gt;=0)*(-('表10-1'!W6:W26)&gt;('表10-1'!X6:X26))*('表10-1'!U6:U26))+SUMPRODUCT(('表10-1'!J6:J26="B")*('表10-1'!I6:I26="E")*('表10-1'!X6:X26&gt;=0)*(-('表10-1'!W6:W26)&gt;('表10-1'!X6:X26))*('表10-1'!U6:U26))</f>
        <v>0</v>
      </c>
      <c r="G21" s="593">
        <f>SUMPRODUCT(('表10-1'!J6:J26="B")*('表10-1'!I6:I26="C")*('表10-1'!X6:X26&gt;=0)*(-('表10-1'!W6:W26)&gt;('表10-1'!X6:X26))*('表10-1'!V6:V26))+SUMPRODUCT(('表10-1'!J6:J26="B")*('表10-1'!I6:I26="D")*('表10-1'!X6:X26&gt;=0)*(-('表10-1'!W6:W26)&gt;('表10-1'!X6:X26))*('表10-1'!V6:V26))+SUMPRODUCT(('表10-1'!J6:J26="B")*('表10-1'!I6:I26="E")*('表10-1'!X6:X26&gt;=0)*(-('表10-1'!W6:W26)&gt;('表10-1'!X6:X26))*('表10-1'!V6:V26))</f>
        <v>0</v>
      </c>
      <c r="H21" s="605"/>
      <c r="I21" s="605"/>
      <c r="J21" s="605"/>
    </row>
    <row r="22" spans="1:10">
      <c r="A22" s="592">
        <v>12</v>
      </c>
      <c r="B22" s="3173"/>
      <c r="C22" s="3176" t="s">
        <v>1419</v>
      </c>
      <c r="D22" s="3177"/>
      <c r="E22" s="593">
        <f>SUMPRODUCT(('表10-1'!J6:J26="B")*('表10-1'!I6:I26="C")*('表10-1'!X6:X26&lt;0)*('表10-1'!AA6:AA26))+SUMPRODUCT(('表10-1'!J6:J26="B")*('表10-1'!I6:I26="D")*('表10-1'!X6:X26&lt;0)*('表10-1'!AA6:AA26))+SUMPRODUCT(('表10-1'!J6:J26="B")*('表10-1'!I6:I26="E")*('表10-1'!X6:X26&lt;0)*('表10-1'!AA6:AA26))</f>
        <v>0</v>
      </c>
      <c r="F22" s="593">
        <f>SUMPRODUCT(('表10-1'!J6:J26="B")*('表10-1'!I6:I26="C")*('表10-1'!X6:X26&lt;0)*('表10-1'!U6:U26))+SUMPRODUCT(('表10-1'!J6:J26="B")*('表10-1'!I6:I26="D")*('表10-1'!X6:X26&lt;0)*('表10-1'!U6:U26))+SUMPRODUCT(('表10-1'!J6:J26="B")*('表10-1'!I6:I26="E")*('表10-1'!X6:X26&lt;0)*('表10-1'!U6:U26))</f>
        <v>0</v>
      </c>
      <c r="G22" s="593">
        <f>SUMPRODUCT(('表10-1'!J6:J26="B")*('表10-1'!I6:I26="C")*('表10-1'!X6:X26&lt;0)*('表10-1'!V6:V26))+SUMPRODUCT(('表10-1'!J6:J26="B")*('表10-1'!I6:I26="D")*('表10-1'!X6:X26&lt;0)*('表10-1'!V6:V26))+SUMPRODUCT(('表10-1'!J6:J26="B")*('表10-1'!I6:I26="E")*('表10-1'!X6:X26&lt;0)*('表10-1'!V6:V26))</f>
        <v>0</v>
      </c>
      <c r="H22" s="605"/>
      <c r="I22" s="605"/>
      <c r="J22" s="605"/>
    </row>
    <row r="23" spans="1:10">
      <c r="A23" s="592">
        <v>13</v>
      </c>
      <c r="B23" s="3162" t="s">
        <v>1422</v>
      </c>
      <c r="C23" s="3163"/>
      <c r="D23" s="3164"/>
      <c r="E23" s="605"/>
      <c r="F23" s="605"/>
      <c r="G23" s="605"/>
      <c r="H23" s="605"/>
      <c r="I23" s="605"/>
      <c r="J23" s="593">
        <f>+J17+J20</f>
        <v>0</v>
      </c>
    </row>
  </sheetData>
  <mergeCells count="23">
    <mergeCell ref="J4:J5"/>
    <mergeCell ref="A4:A6"/>
    <mergeCell ref="E4:E5"/>
    <mergeCell ref="F4:F5"/>
    <mergeCell ref="G4:G5"/>
    <mergeCell ref="H4:I4"/>
    <mergeCell ref="B4:D5"/>
    <mergeCell ref="B6:D6"/>
    <mergeCell ref="B7:D7"/>
    <mergeCell ref="B8:D8"/>
    <mergeCell ref="B9:D9"/>
    <mergeCell ref="B10:D10"/>
    <mergeCell ref="B11:D11"/>
    <mergeCell ref="B12:D12"/>
    <mergeCell ref="B23:D23"/>
    <mergeCell ref="A15:A16"/>
    <mergeCell ref="B15:D16"/>
    <mergeCell ref="B17:B19"/>
    <mergeCell ref="C17:C18"/>
    <mergeCell ref="C19:D19"/>
    <mergeCell ref="B20:B22"/>
    <mergeCell ref="C20:C21"/>
    <mergeCell ref="C22:D22"/>
  </mergeCells>
  <phoneticPr fontId="28" type="noConversion"/>
  <pageMargins left="0.70866141732283472" right="0.70866141732283472" top="0.74803149606299213" bottom="0.74803149606299213" header="0.31496062992125984" footer="0.31496062992125984"/>
  <pageSetup paperSize="9" scale="8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FFFF00"/>
    <pageSetUpPr fitToPage="1"/>
  </sheetPr>
  <dimension ref="A1:J21"/>
  <sheetViews>
    <sheetView topLeftCell="B1" zoomScaleNormal="100" workbookViewId="0">
      <selection activeCell="H15" sqref="H15"/>
    </sheetView>
  </sheetViews>
  <sheetFormatPr defaultColWidth="9" defaultRowHeight="15.75"/>
  <cols>
    <col min="1" max="1" width="9" style="38"/>
    <col min="2" max="8" width="12.25" style="38" customWidth="1"/>
    <col min="9" max="16384" width="9" style="38"/>
  </cols>
  <sheetData>
    <row r="1" spans="1:10">
      <c r="A1" s="573" t="s">
        <v>592</v>
      </c>
    </row>
    <row r="2" spans="1:10">
      <c r="A2" s="574" t="s">
        <v>5974</v>
      </c>
    </row>
    <row r="3" spans="1:10">
      <c r="A3" s="574"/>
      <c r="B3" s="575"/>
      <c r="C3" s="575"/>
      <c r="D3" s="576"/>
      <c r="E3" s="576"/>
      <c r="F3" s="576"/>
      <c r="G3" s="576"/>
      <c r="H3" s="576"/>
    </row>
    <row r="4" spans="1:10" ht="15.75" customHeight="1">
      <c r="A4" s="3186" t="s">
        <v>5975</v>
      </c>
      <c r="B4" s="3187" t="s">
        <v>5976</v>
      </c>
      <c r="C4" s="3188"/>
      <c r="D4" s="3188"/>
      <c r="E4" s="3188"/>
      <c r="F4" s="3188"/>
      <c r="G4" s="3188"/>
      <c r="H4" s="3189" t="s">
        <v>5977</v>
      </c>
    </row>
    <row r="5" spans="1:10" ht="15.75" customHeight="1">
      <c r="A5" s="3186"/>
      <c r="B5" s="3191" t="s">
        <v>5978</v>
      </c>
      <c r="C5" s="3186" t="s">
        <v>5979</v>
      </c>
      <c r="D5" s="3186" t="s">
        <v>5979</v>
      </c>
      <c r="E5" s="3186" t="s">
        <v>5979</v>
      </c>
      <c r="F5" s="3186" t="s">
        <v>5979</v>
      </c>
      <c r="G5" s="3186" t="s">
        <v>5980</v>
      </c>
      <c r="H5" s="3189"/>
    </row>
    <row r="6" spans="1:10">
      <c r="A6" s="3186"/>
      <c r="B6" s="3192"/>
      <c r="C6" s="3191"/>
      <c r="D6" s="3191"/>
      <c r="E6" s="3191"/>
      <c r="F6" s="3191"/>
      <c r="G6" s="3191"/>
      <c r="H6" s="3190"/>
    </row>
    <row r="7" spans="1:10">
      <c r="A7" s="3186"/>
      <c r="B7" s="577" t="s">
        <v>306</v>
      </c>
      <c r="C7" s="577" t="s">
        <v>383</v>
      </c>
      <c r="D7" s="577" t="s">
        <v>68</v>
      </c>
      <c r="E7" s="577" t="s">
        <v>69</v>
      </c>
      <c r="F7" s="577" t="s">
        <v>70</v>
      </c>
      <c r="G7" s="577" t="s">
        <v>8118</v>
      </c>
      <c r="H7" s="577" t="s">
        <v>1401</v>
      </c>
    </row>
    <row r="8" spans="1:10">
      <c r="A8" s="578">
        <v>1</v>
      </c>
      <c r="B8" s="579"/>
      <c r="C8" s="579"/>
      <c r="D8" s="579"/>
      <c r="E8" s="579"/>
      <c r="F8" s="579"/>
      <c r="G8" s="580"/>
      <c r="H8" s="581">
        <f>SUM(B8:G8)/5</f>
        <v>0</v>
      </c>
    </row>
    <row r="11" spans="1:10">
      <c r="A11" s="582" t="s">
        <v>5981</v>
      </c>
    </row>
    <row r="12" spans="1:10">
      <c r="A12" s="583">
        <v>1</v>
      </c>
      <c r="B12" s="584" t="s">
        <v>5982</v>
      </c>
    </row>
    <row r="13" spans="1:10">
      <c r="A13" s="583">
        <v>2</v>
      </c>
      <c r="B13" s="584" t="s">
        <v>5983</v>
      </c>
    </row>
    <row r="14" spans="1:10">
      <c r="B14" s="584" t="s">
        <v>5984</v>
      </c>
    </row>
    <row r="15" spans="1:10">
      <c r="B15" s="584" t="s">
        <v>5985</v>
      </c>
    </row>
    <row r="16" spans="1:10">
      <c r="B16" s="585" t="s">
        <v>5986</v>
      </c>
      <c r="C16" s="586"/>
      <c r="D16" s="586"/>
      <c r="E16" s="586"/>
      <c r="F16" s="586"/>
      <c r="G16" s="586"/>
      <c r="H16" s="586"/>
      <c r="I16" s="586"/>
      <c r="J16" s="586"/>
    </row>
    <row r="17" spans="1:2">
      <c r="A17" s="583">
        <v>3</v>
      </c>
      <c r="B17" s="584" t="s">
        <v>5987</v>
      </c>
    </row>
    <row r="18" spans="1:2">
      <c r="A18" s="583"/>
      <c r="B18" s="584" t="s">
        <v>5988</v>
      </c>
    </row>
    <row r="19" spans="1:2">
      <c r="B19" s="587" t="s">
        <v>1286</v>
      </c>
    </row>
    <row r="20" spans="1:2">
      <c r="B20" s="587" t="s">
        <v>1090</v>
      </c>
    </row>
    <row r="21" spans="1:2">
      <c r="B21" s="585" t="s">
        <v>5986</v>
      </c>
    </row>
  </sheetData>
  <mergeCells count="9">
    <mergeCell ref="A4:A7"/>
    <mergeCell ref="B4:G4"/>
    <mergeCell ref="H4:H6"/>
    <mergeCell ref="B5:B6"/>
    <mergeCell ref="C5:C6"/>
    <mergeCell ref="D5:D6"/>
    <mergeCell ref="G5:G6"/>
    <mergeCell ref="E5:E6"/>
    <mergeCell ref="F5:F6"/>
  </mergeCells>
  <phoneticPr fontId="28"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dimension ref="A1:Y54"/>
  <sheetViews>
    <sheetView workbookViewId="0">
      <selection activeCell="A125" sqref="A1:XFD1048576"/>
    </sheetView>
  </sheetViews>
  <sheetFormatPr defaultColWidth="20.625" defaultRowHeight="15.75"/>
  <cols>
    <col min="1" max="1" width="5.625" style="34" customWidth="1"/>
    <col min="2" max="2" width="30.625" style="34" customWidth="1"/>
    <col min="3" max="255" width="20.625" style="34"/>
    <col min="256" max="256" width="1.625" style="34" customWidth="1"/>
    <col min="257" max="257" width="5.625" style="34" customWidth="1"/>
    <col min="258" max="258" width="30.625" style="34" customWidth="1"/>
    <col min="259" max="511" width="20.625" style="34"/>
    <col min="512" max="512" width="1.625" style="34" customWidth="1"/>
    <col min="513" max="513" width="5.625" style="34" customWidth="1"/>
    <col min="514" max="514" width="30.625" style="34" customWidth="1"/>
    <col min="515" max="767" width="20.625" style="34"/>
    <col min="768" max="768" width="1.625" style="34" customWidth="1"/>
    <col min="769" max="769" width="5.625" style="34" customWidth="1"/>
    <col min="770" max="770" width="30.625" style="34" customWidth="1"/>
    <col min="771" max="1023" width="20.625" style="34"/>
    <col min="1024" max="1024" width="1.625" style="34" customWidth="1"/>
    <col min="1025" max="1025" width="5.625" style="34" customWidth="1"/>
    <col min="1026" max="1026" width="30.625" style="34" customWidth="1"/>
    <col min="1027" max="1279" width="20.625" style="34"/>
    <col min="1280" max="1280" width="1.625" style="34" customWidth="1"/>
    <col min="1281" max="1281" width="5.625" style="34" customWidth="1"/>
    <col min="1282" max="1282" width="30.625" style="34" customWidth="1"/>
    <col min="1283" max="1535" width="20.625" style="34"/>
    <col min="1536" max="1536" width="1.625" style="34" customWidth="1"/>
    <col min="1537" max="1537" width="5.625" style="34" customWidth="1"/>
    <col min="1538" max="1538" width="30.625" style="34" customWidth="1"/>
    <col min="1539" max="1791" width="20.625" style="34"/>
    <col min="1792" max="1792" width="1.625" style="34" customWidth="1"/>
    <col min="1793" max="1793" width="5.625" style="34" customWidth="1"/>
    <col min="1794" max="1794" width="30.625" style="34" customWidth="1"/>
    <col min="1795" max="2047" width="20.625" style="34"/>
    <col min="2048" max="2048" width="1.625" style="34" customWidth="1"/>
    <col min="2049" max="2049" width="5.625" style="34" customWidth="1"/>
    <col min="2050" max="2050" width="30.625" style="34" customWidth="1"/>
    <col min="2051" max="2303" width="20.625" style="34"/>
    <col min="2304" max="2304" width="1.625" style="34" customWidth="1"/>
    <col min="2305" max="2305" width="5.625" style="34" customWidth="1"/>
    <col min="2306" max="2306" width="30.625" style="34" customWidth="1"/>
    <col min="2307" max="2559" width="20.625" style="34"/>
    <col min="2560" max="2560" width="1.625" style="34" customWidth="1"/>
    <col min="2561" max="2561" width="5.625" style="34" customWidth="1"/>
    <col min="2562" max="2562" width="30.625" style="34" customWidth="1"/>
    <col min="2563" max="2815" width="20.625" style="34"/>
    <col min="2816" max="2816" width="1.625" style="34" customWidth="1"/>
    <col min="2817" max="2817" width="5.625" style="34" customWidth="1"/>
    <col min="2818" max="2818" width="30.625" style="34" customWidth="1"/>
    <col min="2819" max="3071" width="20.625" style="34"/>
    <col min="3072" max="3072" width="1.625" style="34" customWidth="1"/>
    <col min="3073" max="3073" width="5.625" style="34" customWidth="1"/>
    <col min="3074" max="3074" width="30.625" style="34" customWidth="1"/>
    <col min="3075" max="3327" width="20.625" style="34"/>
    <col min="3328" max="3328" width="1.625" style="34" customWidth="1"/>
    <col min="3329" max="3329" width="5.625" style="34" customWidth="1"/>
    <col min="3330" max="3330" width="30.625" style="34" customWidth="1"/>
    <col min="3331" max="3583" width="20.625" style="34"/>
    <col min="3584" max="3584" width="1.625" style="34" customWidth="1"/>
    <col min="3585" max="3585" width="5.625" style="34" customWidth="1"/>
    <col min="3586" max="3586" width="30.625" style="34" customWidth="1"/>
    <col min="3587" max="3839" width="20.625" style="34"/>
    <col min="3840" max="3840" width="1.625" style="34" customWidth="1"/>
    <col min="3841" max="3841" width="5.625" style="34" customWidth="1"/>
    <col min="3842" max="3842" width="30.625" style="34" customWidth="1"/>
    <col min="3843" max="4095" width="20.625" style="34"/>
    <col min="4096" max="4096" width="1.625" style="34" customWidth="1"/>
    <col min="4097" max="4097" width="5.625" style="34" customWidth="1"/>
    <col min="4098" max="4098" width="30.625" style="34" customWidth="1"/>
    <col min="4099" max="4351" width="20.625" style="34"/>
    <col min="4352" max="4352" width="1.625" style="34" customWidth="1"/>
    <col min="4353" max="4353" width="5.625" style="34" customWidth="1"/>
    <col min="4354" max="4354" width="30.625" style="34" customWidth="1"/>
    <col min="4355" max="4607" width="20.625" style="34"/>
    <col min="4608" max="4608" width="1.625" style="34" customWidth="1"/>
    <col min="4609" max="4609" width="5.625" style="34" customWidth="1"/>
    <col min="4610" max="4610" width="30.625" style="34" customWidth="1"/>
    <col min="4611" max="4863" width="20.625" style="34"/>
    <col min="4864" max="4864" width="1.625" style="34" customWidth="1"/>
    <col min="4865" max="4865" width="5.625" style="34" customWidth="1"/>
    <col min="4866" max="4866" width="30.625" style="34" customWidth="1"/>
    <col min="4867" max="5119" width="20.625" style="34"/>
    <col min="5120" max="5120" width="1.625" style="34" customWidth="1"/>
    <col min="5121" max="5121" width="5.625" style="34" customWidth="1"/>
    <col min="5122" max="5122" width="30.625" style="34" customWidth="1"/>
    <col min="5123" max="5375" width="20.625" style="34"/>
    <col min="5376" max="5376" width="1.625" style="34" customWidth="1"/>
    <col min="5377" max="5377" width="5.625" style="34" customWidth="1"/>
    <col min="5378" max="5378" width="30.625" style="34" customWidth="1"/>
    <col min="5379" max="5631" width="20.625" style="34"/>
    <col min="5632" max="5632" width="1.625" style="34" customWidth="1"/>
    <col min="5633" max="5633" width="5.625" style="34" customWidth="1"/>
    <col min="5634" max="5634" width="30.625" style="34" customWidth="1"/>
    <col min="5635" max="5887" width="20.625" style="34"/>
    <col min="5888" max="5888" width="1.625" style="34" customWidth="1"/>
    <col min="5889" max="5889" width="5.625" style="34" customWidth="1"/>
    <col min="5890" max="5890" width="30.625" style="34" customWidth="1"/>
    <col min="5891" max="6143" width="20.625" style="34"/>
    <col min="6144" max="6144" width="1.625" style="34" customWidth="1"/>
    <col min="6145" max="6145" width="5.625" style="34" customWidth="1"/>
    <col min="6146" max="6146" width="30.625" style="34" customWidth="1"/>
    <col min="6147" max="6399" width="20.625" style="34"/>
    <col min="6400" max="6400" width="1.625" style="34" customWidth="1"/>
    <col min="6401" max="6401" width="5.625" style="34" customWidth="1"/>
    <col min="6402" max="6402" width="30.625" style="34" customWidth="1"/>
    <col min="6403" max="6655" width="20.625" style="34"/>
    <col min="6656" max="6656" width="1.625" style="34" customWidth="1"/>
    <col min="6657" max="6657" width="5.625" style="34" customWidth="1"/>
    <col min="6658" max="6658" width="30.625" style="34" customWidth="1"/>
    <col min="6659" max="6911" width="20.625" style="34"/>
    <col min="6912" max="6912" width="1.625" style="34" customWidth="1"/>
    <col min="6913" max="6913" width="5.625" style="34" customWidth="1"/>
    <col min="6914" max="6914" width="30.625" style="34" customWidth="1"/>
    <col min="6915" max="7167" width="20.625" style="34"/>
    <col min="7168" max="7168" width="1.625" style="34" customWidth="1"/>
    <col min="7169" max="7169" width="5.625" style="34" customWidth="1"/>
    <col min="7170" max="7170" width="30.625" style="34" customWidth="1"/>
    <col min="7171" max="7423" width="20.625" style="34"/>
    <col min="7424" max="7424" width="1.625" style="34" customWidth="1"/>
    <col min="7425" max="7425" width="5.625" style="34" customWidth="1"/>
    <col min="7426" max="7426" width="30.625" style="34" customWidth="1"/>
    <col min="7427" max="7679" width="20.625" style="34"/>
    <col min="7680" max="7680" width="1.625" style="34" customWidth="1"/>
    <col min="7681" max="7681" width="5.625" style="34" customWidth="1"/>
    <col min="7682" max="7682" width="30.625" style="34" customWidth="1"/>
    <col min="7683" max="7935" width="20.625" style="34"/>
    <col min="7936" max="7936" width="1.625" style="34" customWidth="1"/>
    <col min="7937" max="7937" width="5.625" style="34" customWidth="1"/>
    <col min="7938" max="7938" width="30.625" style="34" customWidth="1"/>
    <col min="7939" max="8191" width="20.625" style="34"/>
    <col min="8192" max="8192" width="1.625" style="34" customWidth="1"/>
    <col min="8193" max="8193" width="5.625" style="34" customWidth="1"/>
    <col min="8194" max="8194" width="30.625" style="34" customWidth="1"/>
    <col min="8195" max="8447" width="20.625" style="34"/>
    <col min="8448" max="8448" width="1.625" style="34" customWidth="1"/>
    <col min="8449" max="8449" width="5.625" style="34" customWidth="1"/>
    <col min="8450" max="8450" width="30.625" style="34" customWidth="1"/>
    <col min="8451" max="8703" width="20.625" style="34"/>
    <col min="8704" max="8704" width="1.625" style="34" customWidth="1"/>
    <col min="8705" max="8705" width="5.625" style="34" customWidth="1"/>
    <col min="8706" max="8706" width="30.625" style="34" customWidth="1"/>
    <col min="8707" max="8959" width="20.625" style="34"/>
    <col min="8960" max="8960" width="1.625" style="34" customWidth="1"/>
    <col min="8961" max="8961" width="5.625" style="34" customWidth="1"/>
    <col min="8962" max="8962" width="30.625" style="34" customWidth="1"/>
    <col min="8963" max="9215" width="20.625" style="34"/>
    <col min="9216" max="9216" width="1.625" style="34" customWidth="1"/>
    <col min="9217" max="9217" width="5.625" style="34" customWidth="1"/>
    <col min="9218" max="9218" width="30.625" style="34" customWidth="1"/>
    <col min="9219" max="9471" width="20.625" style="34"/>
    <col min="9472" max="9472" width="1.625" style="34" customWidth="1"/>
    <col min="9473" max="9473" width="5.625" style="34" customWidth="1"/>
    <col min="9474" max="9474" width="30.625" style="34" customWidth="1"/>
    <col min="9475" max="9727" width="20.625" style="34"/>
    <col min="9728" max="9728" width="1.625" style="34" customWidth="1"/>
    <col min="9729" max="9729" width="5.625" style="34" customWidth="1"/>
    <col min="9730" max="9730" width="30.625" style="34" customWidth="1"/>
    <col min="9731" max="9983" width="20.625" style="34"/>
    <col min="9984" max="9984" width="1.625" style="34" customWidth="1"/>
    <col min="9985" max="9985" width="5.625" style="34" customWidth="1"/>
    <col min="9986" max="9986" width="30.625" style="34" customWidth="1"/>
    <col min="9987" max="10239" width="20.625" style="34"/>
    <col min="10240" max="10240" width="1.625" style="34" customWidth="1"/>
    <col min="10241" max="10241" width="5.625" style="34" customWidth="1"/>
    <col min="10242" max="10242" width="30.625" style="34" customWidth="1"/>
    <col min="10243" max="10495" width="20.625" style="34"/>
    <col min="10496" max="10496" width="1.625" style="34" customWidth="1"/>
    <col min="10497" max="10497" width="5.625" style="34" customWidth="1"/>
    <col min="10498" max="10498" width="30.625" style="34" customWidth="1"/>
    <col min="10499" max="10751" width="20.625" style="34"/>
    <col min="10752" max="10752" width="1.625" style="34" customWidth="1"/>
    <col min="10753" max="10753" width="5.625" style="34" customWidth="1"/>
    <col min="10754" max="10754" width="30.625" style="34" customWidth="1"/>
    <col min="10755" max="11007" width="20.625" style="34"/>
    <col min="11008" max="11008" width="1.625" style="34" customWidth="1"/>
    <col min="11009" max="11009" width="5.625" style="34" customWidth="1"/>
    <col min="11010" max="11010" width="30.625" style="34" customWidth="1"/>
    <col min="11011" max="11263" width="20.625" style="34"/>
    <col min="11264" max="11264" width="1.625" style="34" customWidth="1"/>
    <col min="11265" max="11265" width="5.625" style="34" customWidth="1"/>
    <col min="11266" max="11266" width="30.625" style="34" customWidth="1"/>
    <col min="11267" max="11519" width="20.625" style="34"/>
    <col min="11520" max="11520" width="1.625" style="34" customWidth="1"/>
    <col min="11521" max="11521" width="5.625" style="34" customWidth="1"/>
    <col min="11522" max="11522" width="30.625" style="34" customWidth="1"/>
    <col min="11523" max="11775" width="20.625" style="34"/>
    <col min="11776" max="11776" width="1.625" style="34" customWidth="1"/>
    <col min="11777" max="11777" width="5.625" style="34" customWidth="1"/>
    <col min="11778" max="11778" width="30.625" style="34" customWidth="1"/>
    <col min="11779" max="12031" width="20.625" style="34"/>
    <col min="12032" max="12032" width="1.625" style="34" customWidth="1"/>
    <col min="12033" max="12033" width="5.625" style="34" customWidth="1"/>
    <col min="12034" max="12034" width="30.625" style="34" customWidth="1"/>
    <col min="12035" max="12287" width="20.625" style="34"/>
    <col min="12288" max="12288" width="1.625" style="34" customWidth="1"/>
    <col min="12289" max="12289" width="5.625" style="34" customWidth="1"/>
    <col min="12290" max="12290" width="30.625" style="34" customWidth="1"/>
    <col min="12291" max="12543" width="20.625" style="34"/>
    <col min="12544" max="12544" width="1.625" style="34" customWidth="1"/>
    <col min="12545" max="12545" width="5.625" style="34" customWidth="1"/>
    <col min="12546" max="12546" width="30.625" style="34" customWidth="1"/>
    <col min="12547" max="12799" width="20.625" style="34"/>
    <col min="12800" max="12800" width="1.625" style="34" customWidth="1"/>
    <col min="12801" max="12801" width="5.625" style="34" customWidth="1"/>
    <col min="12802" max="12802" width="30.625" style="34" customWidth="1"/>
    <col min="12803" max="13055" width="20.625" style="34"/>
    <col min="13056" max="13056" width="1.625" style="34" customWidth="1"/>
    <col min="13057" max="13057" width="5.625" style="34" customWidth="1"/>
    <col min="13058" max="13058" width="30.625" style="34" customWidth="1"/>
    <col min="13059" max="13311" width="20.625" style="34"/>
    <col min="13312" max="13312" width="1.625" style="34" customWidth="1"/>
    <col min="13313" max="13313" width="5.625" style="34" customWidth="1"/>
    <col min="13314" max="13314" width="30.625" style="34" customWidth="1"/>
    <col min="13315" max="13567" width="20.625" style="34"/>
    <col min="13568" max="13568" width="1.625" style="34" customWidth="1"/>
    <col min="13569" max="13569" width="5.625" style="34" customWidth="1"/>
    <col min="13570" max="13570" width="30.625" style="34" customWidth="1"/>
    <col min="13571" max="13823" width="20.625" style="34"/>
    <col min="13824" max="13824" width="1.625" style="34" customWidth="1"/>
    <col min="13825" max="13825" width="5.625" style="34" customWidth="1"/>
    <col min="13826" max="13826" width="30.625" style="34" customWidth="1"/>
    <col min="13827" max="14079" width="20.625" style="34"/>
    <col min="14080" max="14080" width="1.625" style="34" customWidth="1"/>
    <col min="14081" max="14081" width="5.625" style="34" customWidth="1"/>
    <col min="14082" max="14082" width="30.625" style="34" customWidth="1"/>
    <col min="14083" max="14335" width="20.625" style="34"/>
    <col min="14336" max="14336" width="1.625" style="34" customWidth="1"/>
    <col min="14337" max="14337" width="5.625" style="34" customWidth="1"/>
    <col min="14338" max="14338" width="30.625" style="34" customWidth="1"/>
    <col min="14339" max="14591" width="20.625" style="34"/>
    <col min="14592" max="14592" width="1.625" style="34" customWidth="1"/>
    <col min="14593" max="14593" width="5.625" style="34" customWidth="1"/>
    <col min="14594" max="14594" width="30.625" style="34" customWidth="1"/>
    <col min="14595" max="14847" width="20.625" style="34"/>
    <col min="14848" max="14848" width="1.625" style="34" customWidth="1"/>
    <col min="14849" max="14849" width="5.625" style="34" customWidth="1"/>
    <col min="14850" max="14850" width="30.625" style="34" customWidth="1"/>
    <col min="14851" max="15103" width="20.625" style="34"/>
    <col min="15104" max="15104" width="1.625" style="34" customWidth="1"/>
    <col min="15105" max="15105" width="5.625" style="34" customWidth="1"/>
    <col min="15106" max="15106" width="30.625" style="34" customWidth="1"/>
    <col min="15107" max="15359" width="20.625" style="34"/>
    <col min="15360" max="15360" width="1.625" style="34" customWidth="1"/>
    <col min="15361" max="15361" width="5.625" style="34" customWidth="1"/>
    <col min="15362" max="15362" width="30.625" style="34" customWidth="1"/>
    <col min="15363" max="15615" width="20.625" style="34"/>
    <col min="15616" max="15616" width="1.625" style="34" customWidth="1"/>
    <col min="15617" max="15617" width="5.625" style="34" customWidth="1"/>
    <col min="15618" max="15618" width="30.625" style="34" customWidth="1"/>
    <col min="15619" max="15871" width="20.625" style="34"/>
    <col min="15872" max="15872" width="1.625" style="34" customWidth="1"/>
    <col min="15873" max="15873" width="5.625" style="34" customWidth="1"/>
    <col min="15874" max="15874" width="30.625" style="34" customWidth="1"/>
    <col min="15875" max="16127" width="20.625" style="34"/>
    <col min="16128" max="16128" width="1.625" style="34" customWidth="1"/>
    <col min="16129" max="16129" width="5.625" style="34" customWidth="1"/>
    <col min="16130" max="16130" width="30.625" style="34" customWidth="1"/>
    <col min="16131" max="16384" width="20.625" style="34"/>
  </cols>
  <sheetData>
    <row r="1" spans="1:24" ht="16.5">
      <c r="A1" s="541" t="s">
        <v>2628</v>
      </c>
      <c r="B1" s="37"/>
      <c r="C1" s="37"/>
      <c r="D1" s="37"/>
      <c r="E1" s="37"/>
      <c r="F1" s="37"/>
      <c r="G1" s="37"/>
      <c r="H1" s="37"/>
      <c r="I1" s="37"/>
      <c r="J1" s="37"/>
      <c r="K1" s="37"/>
      <c r="L1" s="37"/>
      <c r="M1" s="37"/>
      <c r="N1" s="37"/>
      <c r="O1" s="37"/>
      <c r="P1" s="37"/>
      <c r="Q1" s="37"/>
      <c r="R1" s="37"/>
      <c r="S1" s="37"/>
      <c r="T1" s="37"/>
      <c r="U1" s="37"/>
      <c r="V1" s="37"/>
      <c r="W1" s="117"/>
    </row>
    <row r="2" spans="1:24" ht="16.5">
      <c r="A2" s="542" t="s">
        <v>5911</v>
      </c>
      <c r="B2" s="37"/>
      <c r="C2" s="37"/>
      <c r="D2" s="37"/>
      <c r="E2" s="37"/>
      <c r="F2" s="37"/>
      <c r="G2" s="37"/>
      <c r="H2" s="37"/>
      <c r="I2" s="37"/>
      <c r="J2" s="37"/>
      <c r="K2" s="37"/>
      <c r="L2" s="37"/>
      <c r="M2" s="37"/>
      <c r="N2" s="37"/>
      <c r="O2" s="37"/>
      <c r="P2" s="37"/>
      <c r="Q2" s="37"/>
      <c r="R2" s="37"/>
      <c r="W2" s="117"/>
    </row>
    <row r="3" spans="1:24" ht="16.5">
      <c r="A3" s="542" t="s">
        <v>5912</v>
      </c>
      <c r="B3" s="37"/>
      <c r="C3" s="37"/>
      <c r="D3" s="37"/>
      <c r="E3" s="37"/>
      <c r="F3" s="37"/>
      <c r="G3" s="37"/>
      <c r="H3" s="37"/>
      <c r="I3" s="37"/>
      <c r="J3" s="37"/>
      <c r="K3" s="37"/>
      <c r="L3" s="37"/>
      <c r="M3" s="37"/>
      <c r="N3" s="37"/>
      <c r="O3" s="37"/>
      <c r="P3" s="37"/>
      <c r="Q3" s="37"/>
      <c r="R3" s="37"/>
      <c r="V3" s="543"/>
      <c r="W3" s="543" t="s">
        <v>5913</v>
      </c>
    </row>
    <row r="4" spans="1:24" ht="15.75" customHeight="1">
      <c r="A4" s="2677" t="s">
        <v>5914</v>
      </c>
      <c r="B4" s="2680" t="s">
        <v>5915</v>
      </c>
      <c r="C4" s="2682"/>
      <c r="D4" s="2680" t="s">
        <v>5916</v>
      </c>
      <c r="E4" s="2681"/>
      <c r="F4" s="2681"/>
      <c r="G4" s="2682"/>
      <c r="H4" s="2677" t="s">
        <v>5917</v>
      </c>
      <c r="I4" s="2677" t="s">
        <v>5918</v>
      </c>
      <c r="J4" s="2677" t="s">
        <v>5919</v>
      </c>
      <c r="K4" s="2677" t="s">
        <v>5920</v>
      </c>
      <c r="L4" s="2677" t="s">
        <v>5921</v>
      </c>
      <c r="M4" s="2677" t="s">
        <v>5922</v>
      </c>
      <c r="N4" s="2677" t="s">
        <v>5923</v>
      </c>
      <c r="O4" s="2677" t="s">
        <v>5924</v>
      </c>
      <c r="P4" s="2677" t="s">
        <v>5925</v>
      </c>
      <c r="Q4" s="2677" t="s">
        <v>5926</v>
      </c>
      <c r="R4" s="2677" t="s">
        <v>5927</v>
      </c>
      <c r="S4" s="2677" t="s">
        <v>5928</v>
      </c>
      <c r="T4" s="2677" t="s">
        <v>5929</v>
      </c>
      <c r="U4" s="2677" t="s">
        <v>5930</v>
      </c>
      <c r="V4" s="2677" t="s">
        <v>5931</v>
      </c>
      <c r="W4" s="2677" t="s">
        <v>3809</v>
      </c>
      <c r="X4" s="117"/>
    </row>
    <row r="5" spans="1:24" ht="16.5">
      <c r="A5" s="2679"/>
      <c r="B5" s="544" t="s">
        <v>5932</v>
      </c>
      <c r="C5" s="544" t="s">
        <v>5933</v>
      </c>
      <c r="D5" s="544" t="s">
        <v>5932</v>
      </c>
      <c r="E5" s="544" t="s">
        <v>5933</v>
      </c>
      <c r="F5" s="544" t="s">
        <v>5934</v>
      </c>
      <c r="G5" s="544" t="s">
        <v>5935</v>
      </c>
      <c r="H5" s="2678"/>
      <c r="I5" s="2678"/>
      <c r="J5" s="2678"/>
      <c r="K5" s="2678"/>
      <c r="L5" s="2678"/>
      <c r="M5" s="2678"/>
      <c r="N5" s="2678"/>
      <c r="O5" s="2678"/>
      <c r="P5" s="2678"/>
      <c r="Q5" s="2678"/>
      <c r="R5" s="2678"/>
      <c r="S5" s="2678"/>
      <c r="T5" s="2678"/>
      <c r="U5" s="2678"/>
      <c r="V5" s="2678"/>
      <c r="W5" s="2678"/>
      <c r="X5" s="117"/>
    </row>
    <row r="6" spans="1:24">
      <c r="A6" s="2678"/>
      <c r="B6" s="545" t="s">
        <v>66</v>
      </c>
      <c r="C6" s="545" t="s">
        <v>67</v>
      </c>
      <c r="D6" s="545" t="s">
        <v>68</v>
      </c>
      <c r="E6" s="545" t="s">
        <v>69</v>
      </c>
      <c r="F6" s="545" t="s">
        <v>70</v>
      </c>
      <c r="G6" s="545" t="s">
        <v>71</v>
      </c>
      <c r="H6" s="545" t="s">
        <v>72</v>
      </c>
      <c r="I6" s="545" t="s">
        <v>73</v>
      </c>
      <c r="J6" s="545" t="s">
        <v>74</v>
      </c>
      <c r="K6" s="545" t="s">
        <v>75</v>
      </c>
      <c r="L6" s="545" t="s">
        <v>234</v>
      </c>
      <c r="M6" s="545" t="s">
        <v>235</v>
      </c>
      <c r="N6" s="545" t="s">
        <v>285</v>
      </c>
      <c r="O6" s="545" t="s">
        <v>286</v>
      </c>
      <c r="P6" s="545" t="s">
        <v>287</v>
      </c>
      <c r="Q6" s="545" t="s">
        <v>288</v>
      </c>
      <c r="R6" s="545" t="s">
        <v>289</v>
      </c>
      <c r="S6" s="545" t="s">
        <v>138</v>
      </c>
      <c r="T6" s="545" t="s">
        <v>139</v>
      </c>
      <c r="U6" s="545" t="s">
        <v>140</v>
      </c>
      <c r="V6" s="545" t="s">
        <v>141</v>
      </c>
      <c r="W6" s="545" t="s">
        <v>142</v>
      </c>
      <c r="X6" s="117"/>
    </row>
    <row r="7" spans="1:24">
      <c r="A7" s="546">
        <v>1</v>
      </c>
      <c r="B7" s="547"/>
      <c r="C7" s="548"/>
      <c r="D7" s="547"/>
      <c r="E7" s="548"/>
      <c r="F7" s="548"/>
      <c r="G7" s="548"/>
      <c r="H7" s="548"/>
      <c r="I7" s="548"/>
      <c r="J7" s="548"/>
      <c r="K7" s="548"/>
      <c r="L7" s="548"/>
      <c r="M7" s="548"/>
      <c r="N7" s="548"/>
      <c r="O7" s="548"/>
      <c r="P7" s="549"/>
      <c r="Q7" s="548"/>
      <c r="R7" s="550"/>
      <c r="S7" s="550"/>
      <c r="T7" s="550"/>
      <c r="U7" s="550"/>
      <c r="V7" s="548"/>
      <c r="W7" s="548"/>
      <c r="X7" s="117"/>
    </row>
    <row r="8" spans="1:24">
      <c r="A8" s="546">
        <v>2</v>
      </c>
      <c r="B8" s="547"/>
      <c r="C8" s="548"/>
      <c r="D8" s="547"/>
      <c r="E8" s="548"/>
      <c r="F8" s="548"/>
      <c r="G8" s="548"/>
      <c r="H8" s="548"/>
      <c r="I8" s="548"/>
      <c r="J8" s="548"/>
      <c r="K8" s="548"/>
      <c r="L8" s="548"/>
      <c r="M8" s="548"/>
      <c r="N8" s="548"/>
      <c r="O8" s="548"/>
      <c r="P8" s="549"/>
      <c r="Q8" s="548"/>
      <c r="R8" s="550"/>
      <c r="S8" s="550"/>
      <c r="T8" s="550"/>
      <c r="U8" s="550"/>
      <c r="V8" s="548"/>
      <c r="W8" s="548"/>
      <c r="X8" s="117"/>
    </row>
    <row r="9" spans="1:24">
      <c r="A9" s="546">
        <v>3</v>
      </c>
      <c r="B9" s="547"/>
      <c r="C9" s="548"/>
      <c r="D9" s="547"/>
      <c r="E9" s="548"/>
      <c r="F9" s="548"/>
      <c r="G9" s="548"/>
      <c r="H9" s="548"/>
      <c r="I9" s="548"/>
      <c r="J9" s="548"/>
      <c r="K9" s="548"/>
      <c r="L9" s="548"/>
      <c r="M9" s="548"/>
      <c r="N9" s="548"/>
      <c r="O9" s="548"/>
      <c r="P9" s="549"/>
      <c r="Q9" s="548"/>
      <c r="R9" s="550"/>
      <c r="S9" s="550"/>
      <c r="T9" s="550"/>
      <c r="U9" s="550"/>
      <c r="V9" s="548"/>
      <c r="W9" s="548"/>
      <c r="X9" s="117"/>
    </row>
    <row r="10" spans="1:24">
      <c r="A10" s="546">
        <v>4</v>
      </c>
      <c r="B10" s="547"/>
      <c r="C10" s="548"/>
      <c r="D10" s="547"/>
      <c r="E10" s="548"/>
      <c r="F10" s="548"/>
      <c r="G10" s="548"/>
      <c r="H10" s="548"/>
      <c r="I10" s="548"/>
      <c r="J10" s="548"/>
      <c r="K10" s="548"/>
      <c r="L10" s="548"/>
      <c r="M10" s="548"/>
      <c r="N10" s="548"/>
      <c r="O10" s="548"/>
      <c r="P10" s="549"/>
      <c r="Q10" s="548"/>
      <c r="R10" s="550"/>
      <c r="S10" s="550"/>
      <c r="T10" s="550"/>
      <c r="U10" s="550"/>
      <c r="V10" s="548"/>
      <c r="W10" s="548"/>
      <c r="X10" s="117"/>
    </row>
    <row r="11" spans="1:24">
      <c r="A11" s="546">
        <v>5</v>
      </c>
      <c r="B11" s="547"/>
      <c r="C11" s="548"/>
      <c r="D11" s="547"/>
      <c r="E11" s="548"/>
      <c r="F11" s="548"/>
      <c r="G11" s="548"/>
      <c r="H11" s="548"/>
      <c r="I11" s="548"/>
      <c r="J11" s="548"/>
      <c r="K11" s="548"/>
      <c r="L11" s="548"/>
      <c r="M11" s="548"/>
      <c r="N11" s="548"/>
      <c r="O11" s="548"/>
      <c r="P11" s="549"/>
      <c r="Q11" s="548"/>
      <c r="R11" s="550"/>
      <c r="S11" s="550"/>
      <c r="T11" s="550"/>
      <c r="U11" s="550"/>
      <c r="V11" s="548"/>
      <c r="W11" s="548"/>
      <c r="X11" s="117"/>
    </row>
    <row r="12" spans="1:24">
      <c r="A12" s="546">
        <v>6</v>
      </c>
      <c r="B12" s="547"/>
      <c r="C12" s="548"/>
      <c r="D12" s="547"/>
      <c r="E12" s="548"/>
      <c r="F12" s="548"/>
      <c r="G12" s="548"/>
      <c r="H12" s="548"/>
      <c r="I12" s="548"/>
      <c r="J12" s="548"/>
      <c r="K12" s="548"/>
      <c r="L12" s="548"/>
      <c r="M12" s="548"/>
      <c r="N12" s="548"/>
      <c r="O12" s="548"/>
      <c r="P12" s="549"/>
      <c r="Q12" s="548"/>
      <c r="R12" s="550"/>
      <c r="S12" s="550"/>
      <c r="T12" s="550"/>
      <c r="U12" s="550"/>
      <c r="V12" s="548"/>
      <c r="W12" s="548"/>
      <c r="X12" s="117"/>
    </row>
    <row r="13" spans="1:24">
      <c r="A13" s="546">
        <v>7</v>
      </c>
      <c r="B13" s="547"/>
      <c r="C13" s="548"/>
      <c r="D13" s="547"/>
      <c r="E13" s="548"/>
      <c r="F13" s="548"/>
      <c r="G13" s="548"/>
      <c r="H13" s="548"/>
      <c r="I13" s="548"/>
      <c r="J13" s="548"/>
      <c r="K13" s="548"/>
      <c r="L13" s="548"/>
      <c r="M13" s="548"/>
      <c r="N13" s="548"/>
      <c r="O13" s="548"/>
      <c r="P13" s="549"/>
      <c r="Q13" s="548"/>
      <c r="R13" s="550"/>
      <c r="S13" s="550"/>
      <c r="T13" s="550"/>
      <c r="U13" s="550"/>
      <c r="V13" s="548"/>
      <c r="W13" s="548"/>
      <c r="X13" s="117"/>
    </row>
    <row r="14" spans="1:24">
      <c r="A14" s="546">
        <v>8</v>
      </c>
      <c r="B14" s="547"/>
      <c r="C14" s="548"/>
      <c r="D14" s="547"/>
      <c r="E14" s="548"/>
      <c r="F14" s="548"/>
      <c r="G14" s="548"/>
      <c r="H14" s="548"/>
      <c r="I14" s="548"/>
      <c r="J14" s="548"/>
      <c r="K14" s="548"/>
      <c r="L14" s="548"/>
      <c r="M14" s="548"/>
      <c r="N14" s="548"/>
      <c r="O14" s="548"/>
      <c r="P14" s="549"/>
      <c r="Q14" s="548"/>
      <c r="R14" s="550"/>
      <c r="S14" s="550"/>
      <c r="T14" s="550"/>
      <c r="U14" s="550"/>
      <c r="V14" s="548"/>
      <c r="W14" s="548"/>
      <c r="X14" s="117"/>
    </row>
    <row r="15" spans="1:24">
      <c r="A15" s="546">
        <v>9</v>
      </c>
      <c r="B15" s="547"/>
      <c r="C15" s="548"/>
      <c r="D15" s="547"/>
      <c r="E15" s="548"/>
      <c r="F15" s="548"/>
      <c r="G15" s="548"/>
      <c r="H15" s="548"/>
      <c r="I15" s="548"/>
      <c r="J15" s="548"/>
      <c r="K15" s="548"/>
      <c r="L15" s="548"/>
      <c r="M15" s="548"/>
      <c r="N15" s="548"/>
      <c r="O15" s="548"/>
      <c r="P15" s="549"/>
      <c r="Q15" s="548"/>
      <c r="R15" s="550"/>
      <c r="S15" s="550"/>
      <c r="T15" s="550"/>
      <c r="U15" s="550"/>
      <c r="V15" s="548"/>
      <c r="W15" s="548"/>
      <c r="X15" s="117"/>
    </row>
    <row r="16" spans="1:24">
      <c r="A16" s="546">
        <v>10</v>
      </c>
      <c r="B16" s="547"/>
      <c r="C16" s="548"/>
      <c r="D16" s="547"/>
      <c r="E16" s="548"/>
      <c r="F16" s="548"/>
      <c r="G16" s="548"/>
      <c r="H16" s="548"/>
      <c r="I16" s="548"/>
      <c r="J16" s="548"/>
      <c r="K16" s="548"/>
      <c r="L16" s="548"/>
      <c r="M16" s="548"/>
      <c r="N16" s="548"/>
      <c r="O16" s="548"/>
      <c r="P16" s="549"/>
      <c r="Q16" s="548"/>
      <c r="R16" s="550"/>
      <c r="S16" s="550"/>
      <c r="T16" s="550"/>
      <c r="U16" s="550"/>
      <c r="V16" s="548"/>
      <c r="W16" s="548"/>
      <c r="X16" s="117"/>
    </row>
    <row r="17" spans="1:25">
      <c r="A17" s="551"/>
      <c r="B17" s="552"/>
      <c r="C17" s="553"/>
      <c r="D17" s="552"/>
      <c r="E17" s="553"/>
      <c r="F17" s="553"/>
      <c r="G17" s="553"/>
      <c r="H17" s="553"/>
      <c r="I17" s="553"/>
      <c r="J17" s="553"/>
      <c r="K17" s="553"/>
      <c r="L17" s="553"/>
      <c r="M17" s="553"/>
      <c r="N17" s="553"/>
      <c r="O17" s="554"/>
      <c r="P17" s="553"/>
      <c r="Q17" s="555"/>
      <c r="R17" s="555"/>
      <c r="S17" s="553"/>
      <c r="T17" s="553"/>
      <c r="U17" s="553"/>
      <c r="V17" s="553"/>
      <c r="W17" s="117"/>
    </row>
    <row r="18" spans="1:25" ht="16.5">
      <c r="A18" s="542" t="s">
        <v>5936</v>
      </c>
      <c r="B18" s="552"/>
      <c r="C18" s="553"/>
      <c r="D18" s="552"/>
      <c r="E18" s="553"/>
      <c r="F18" s="553"/>
      <c r="G18" s="553"/>
      <c r="H18" s="553"/>
      <c r="I18" s="553"/>
      <c r="J18" s="553"/>
      <c r="K18" s="553"/>
      <c r="L18" s="553"/>
      <c r="M18" s="553"/>
      <c r="N18" s="553"/>
      <c r="O18" s="554"/>
      <c r="P18" s="553"/>
      <c r="Q18" s="555"/>
      <c r="R18" s="555"/>
      <c r="S18" s="553"/>
      <c r="T18" s="553"/>
      <c r="U18" s="553"/>
      <c r="V18" s="553"/>
      <c r="W18" s="117"/>
    </row>
    <row r="19" spans="1:25" ht="15.75" customHeight="1">
      <c r="A19" s="2677" t="s">
        <v>5914</v>
      </c>
      <c r="B19" s="3198" t="s">
        <v>5937</v>
      </c>
      <c r="C19" s="3200" t="s">
        <v>5938</v>
      </c>
      <c r="D19" s="3201"/>
      <c r="E19" s="3202"/>
      <c r="F19" s="3203" t="s">
        <v>1503</v>
      </c>
      <c r="G19" s="3204"/>
      <c r="H19" s="3205"/>
      <c r="I19" s="553"/>
      <c r="J19" s="2677" t="s">
        <v>5914</v>
      </c>
      <c r="K19" s="3206" t="s">
        <v>5939</v>
      </c>
      <c r="L19" s="3207"/>
      <c r="M19" s="3198" t="s">
        <v>5940</v>
      </c>
      <c r="N19" s="553"/>
      <c r="O19" s="554"/>
      <c r="P19" s="553"/>
      <c r="Q19" s="555"/>
      <c r="R19" s="555"/>
      <c r="S19" s="553"/>
      <c r="T19" s="553"/>
      <c r="U19" s="553"/>
      <c r="V19" s="553"/>
      <c r="W19" s="117"/>
    </row>
    <row r="20" spans="1:25" ht="33">
      <c r="A20" s="2679"/>
      <c r="B20" s="3199"/>
      <c r="C20" s="556" t="s">
        <v>5941</v>
      </c>
      <c r="D20" s="556" t="s">
        <v>5942</v>
      </c>
      <c r="E20" s="556" t="s">
        <v>5943</v>
      </c>
      <c r="F20" s="556" t="s">
        <v>5941</v>
      </c>
      <c r="G20" s="556" t="s">
        <v>5942</v>
      </c>
      <c r="H20" s="556" t="s">
        <v>5943</v>
      </c>
      <c r="I20" s="553"/>
      <c r="J20" s="2679"/>
      <c r="K20" s="3208"/>
      <c r="L20" s="3209"/>
      <c r="M20" s="3199"/>
      <c r="N20" s="553"/>
      <c r="P20" s="553"/>
      <c r="Q20" s="554"/>
      <c r="R20" s="553"/>
      <c r="S20" s="555"/>
      <c r="T20" s="555"/>
      <c r="U20" s="555"/>
      <c r="V20" s="555"/>
      <c r="W20" s="553"/>
      <c r="X20" s="553"/>
      <c r="Y20" s="117"/>
    </row>
    <row r="21" spans="1:25">
      <c r="A21" s="2678"/>
      <c r="B21" s="545" t="s">
        <v>210</v>
      </c>
      <c r="C21" s="545" t="s">
        <v>253</v>
      </c>
      <c r="D21" s="545" t="s">
        <v>254</v>
      </c>
      <c r="E21" s="545" t="s">
        <v>255</v>
      </c>
      <c r="F21" s="545" t="s">
        <v>256</v>
      </c>
      <c r="G21" s="545" t="s">
        <v>257</v>
      </c>
      <c r="H21" s="545" t="s">
        <v>258</v>
      </c>
      <c r="I21" s="553"/>
      <c r="J21" s="2678"/>
      <c r="K21" s="3210" t="s">
        <v>1504</v>
      </c>
      <c r="L21" s="3211"/>
      <c r="M21" s="545" t="s">
        <v>1492</v>
      </c>
      <c r="N21" s="553"/>
      <c r="P21" s="553"/>
      <c r="Q21" s="554"/>
      <c r="R21" s="553"/>
      <c r="S21" s="555"/>
      <c r="T21" s="555"/>
      <c r="U21" s="555"/>
      <c r="V21" s="555"/>
      <c r="W21" s="553"/>
      <c r="X21" s="553"/>
      <c r="Y21" s="117"/>
    </row>
    <row r="22" spans="1:25" ht="16.5">
      <c r="A22" s="546">
        <v>1</v>
      </c>
      <c r="B22" s="557" t="s">
        <v>5944</v>
      </c>
      <c r="C22" s="558">
        <f t="shared" ref="C22:H22" si="0">C23++C28</f>
        <v>0</v>
      </c>
      <c r="D22" s="558">
        <f t="shared" si="0"/>
        <v>0</v>
      </c>
      <c r="E22" s="558">
        <f t="shared" si="0"/>
        <v>0</v>
      </c>
      <c r="F22" s="558">
        <f>F23++F28</f>
        <v>0</v>
      </c>
      <c r="G22" s="558">
        <f t="shared" si="0"/>
        <v>0</v>
      </c>
      <c r="H22" s="558">
        <f t="shared" si="0"/>
        <v>0</v>
      </c>
      <c r="I22" s="553"/>
      <c r="J22" s="559">
        <f>A37+1</f>
        <v>17</v>
      </c>
      <c r="K22" s="3193" t="s">
        <v>5945</v>
      </c>
      <c r="L22" s="557" t="s">
        <v>5946</v>
      </c>
      <c r="M22" s="560">
        <f>SUM(C24:E24,C29:E29,C34:E34)</f>
        <v>0</v>
      </c>
      <c r="N22" s="553"/>
      <c r="O22" s="553"/>
      <c r="P22" s="553"/>
      <c r="Q22" s="554"/>
      <c r="R22" s="553"/>
      <c r="S22" s="555"/>
      <c r="T22" s="555"/>
      <c r="U22" s="555"/>
      <c r="V22" s="555"/>
      <c r="W22" s="553"/>
      <c r="X22" s="553"/>
      <c r="Y22" s="117"/>
    </row>
    <row r="23" spans="1:25" ht="16.5">
      <c r="A23" s="546">
        <f>A22+1</f>
        <v>2</v>
      </c>
      <c r="B23" s="561" t="s">
        <v>5947</v>
      </c>
      <c r="C23" s="558">
        <f t="shared" ref="C23:H23" si="1">C24+C25</f>
        <v>0</v>
      </c>
      <c r="D23" s="558">
        <f t="shared" si="1"/>
        <v>0</v>
      </c>
      <c r="E23" s="558">
        <f t="shared" si="1"/>
        <v>0</v>
      </c>
      <c r="F23" s="558">
        <f t="shared" si="1"/>
        <v>0</v>
      </c>
      <c r="G23" s="558">
        <f t="shared" si="1"/>
        <v>0</v>
      </c>
      <c r="H23" s="558">
        <f t="shared" si="1"/>
        <v>0</v>
      </c>
      <c r="I23" s="553"/>
      <c r="J23" s="559">
        <f t="shared" ref="J23:J28" si="2">J22+1</f>
        <v>18</v>
      </c>
      <c r="K23" s="3194"/>
      <c r="L23" s="557" t="s">
        <v>5948</v>
      </c>
      <c r="M23" s="562">
        <f>M24+M25</f>
        <v>0</v>
      </c>
      <c r="N23" s="553"/>
      <c r="O23" s="553"/>
      <c r="P23" s="553"/>
      <c r="Q23" s="554"/>
      <c r="R23" s="553"/>
      <c r="S23" s="555"/>
      <c r="T23" s="555"/>
      <c r="U23" s="555"/>
      <c r="V23" s="555"/>
      <c r="W23" s="553"/>
      <c r="X23" s="553"/>
      <c r="Y23" s="117"/>
    </row>
    <row r="24" spans="1:25" ht="33" customHeight="1">
      <c r="A24" s="546">
        <f t="shared" ref="A24:A36" si="3">A23+1</f>
        <v>3</v>
      </c>
      <c r="B24" s="563" t="s">
        <v>5946</v>
      </c>
      <c r="C24" s="564">
        <f>SUMPRODUCT(($F$7:$F$16="C")*1,($J$7:$J$16="A")*1,($K$7:$K$16="Y")*1,$S$7:$S$16,$T$7:$T$16,$U$7:$U$16)</f>
        <v>0</v>
      </c>
      <c r="D24" s="564">
        <f>SUMPRODUCT(($F$7:$F$16="C")*1,($J$7:$J$16="B1")*1,($K$7:$K$16="Y")*1,$S$7:$S$16,$T$7:$T$16,$U$7:$U$16)</f>
        <v>0</v>
      </c>
      <c r="E24" s="564">
        <f>SUMPRODUCT(($F$7:$F$16="C")*1,($J$7:$J$16="B2")*1,($K$7:$K$16="Y")*1,$S$7:$S$16,$T$7:$T$16,$U$7:$U$16)</f>
        <v>0</v>
      </c>
      <c r="F24" s="564">
        <f>C24</f>
        <v>0</v>
      </c>
      <c r="G24" s="564">
        <f>D24</f>
        <v>0</v>
      </c>
      <c r="H24" s="564">
        <f>E24</f>
        <v>0</v>
      </c>
      <c r="I24" s="553"/>
      <c r="J24" s="559">
        <f t="shared" si="2"/>
        <v>19</v>
      </c>
      <c r="K24" s="3194"/>
      <c r="L24" s="561" t="s">
        <v>5949</v>
      </c>
      <c r="M24" s="560">
        <f>SUM(C26:E26,C31:E31,C36:E36)</f>
        <v>0</v>
      </c>
      <c r="N24" s="553"/>
      <c r="O24" s="553"/>
      <c r="P24" s="553"/>
      <c r="Q24" s="554"/>
      <c r="R24" s="553"/>
      <c r="S24" s="555"/>
      <c r="T24" s="555"/>
      <c r="U24" s="555"/>
      <c r="V24" s="555"/>
      <c r="W24" s="553"/>
      <c r="X24" s="553"/>
      <c r="Y24" s="117"/>
    </row>
    <row r="25" spans="1:25" ht="33" customHeight="1">
      <c r="A25" s="546">
        <f t="shared" si="3"/>
        <v>4</v>
      </c>
      <c r="B25" s="563" t="s">
        <v>5948</v>
      </c>
      <c r="C25" s="558">
        <f t="shared" ref="C25:H25" si="4">C26+C27</f>
        <v>0</v>
      </c>
      <c r="D25" s="558">
        <f t="shared" si="4"/>
        <v>0</v>
      </c>
      <c r="E25" s="558">
        <f t="shared" si="4"/>
        <v>0</v>
      </c>
      <c r="F25" s="558">
        <f t="shared" si="4"/>
        <v>0</v>
      </c>
      <c r="G25" s="558">
        <f t="shared" si="4"/>
        <v>0</v>
      </c>
      <c r="H25" s="558">
        <f t="shared" si="4"/>
        <v>0</v>
      </c>
      <c r="I25" s="553"/>
      <c r="J25" s="559">
        <f t="shared" si="2"/>
        <v>20</v>
      </c>
      <c r="K25" s="3195"/>
      <c r="L25" s="561" t="s">
        <v>5950</v>
      </c>
      <c r="M25" s="560">
        <f>SUM(C27:E27,C32:E32,C37:E37)</f>
        <v>0</v>
      </c>
      <c r="N25" s="553"/>
      <c r="O25" s="553"/>
      <c r="P25" s="553"/>
      <c r="Q25" s="554"/>
      <c r="R25" s="553"/>
      <c r="S25" s="555"/>
      <c r="T25" s="555"/>
      <c r="U25" s="555"/>
      <c r="V25" s="555"/>
      <c r="W25" s="553"/>
      <c r="X25" s="553"/>
      <c r="Y25" s="117"/>
    </row>
    <row r="26" spans="1:25" ht="33" customHeight="1">
      <c r="A26" s="546">
        <f t="shared" si="3"/>
        <v>5</v>
      </c>
      <c r="B26" s="565" t="s">
        <v>5951</v>
      </c>
      <c r="C26" s="564">
        <f>SUMPRODUCT(($F$7:$F$16="C")*1,($J$7:$J$16="A")*1,($K$7:$K$16="N")*1,($L$7:$L$16="Y")*1,$S$7:$S$16,$T$7:$T$16,$U$7:$U$16)</f>
        <v>0</v>
      </c>
      <c r="D26" s="564">
        <f>SUMPRODUCT(($F$7:$F$16="C")*1,($J$7:$J$16="B1")*1,($K$7:$K$16="N")*1,($L$7:$L$16="Y")*1,$S$7:$S$16,$T$7:$T$16,$U$7:$U$16)</f>
        <v>0</v>
      </c>
      <c r="E26" s="564">
        <f>SUMPRODUCT(($F$7:$F$16="C")*1,($J$7:$J$16="B2")*1,($K$7:$K$16="N")*1,($L$7:$L$16="Y")*1,$S$7:$S$16,$T$7:$T$16,$U$7:$U$16)</f>
        <v>0</v>
      </c>
      <c r="F26" s="564">
        <f t="shared" ref="F26:H27" si="5">IF($M$23=0,0,C26/$M$23*$M$28)</f>
        <v>0</v>
      </c>
      <c r="G26" s="564">
        <f t="shared" si="5"/>
        <v>0</v>
      </c>
      <c r="H26" s="564">
        <f t="shared" si="5"/>
        <v>0</v>
      </c>
      <c r="I26" s="553"/>
      <c r="J26" s="559">
        <f t="shared" si="2"/>
        <v>21</v>
      </c>
      <c r="K26" s="3196" t="s">
        <v>5952</v>
      </c>
      <c r="L26" s="3197"/>
      <c r="M26" s="557">
        <f>表03!O96*10%</f>
        <v>0</v>
      </c>
      <c r="N26" s="553"/>
      <c r="O26" s="553"/>
      <c r="P26" s="553"/>
      <c r="Q26" s="554"/>
      <c r="R26" s="553"/>
      <c r="S26" s="555"/>
      <c r="T26" s="555"/>
      <c r="U26" s="555"/>
      <c r="V26" s="555"/>
      <c r="W26" s="553"/>
      <c r="X26" s="553"/>
      <c r="Y26" s="117"/>
    </row>
    <row r="27" spans="1:25" ht="33">
      <c r="A27" s="546">
        <f t="shared" si="3"/>
        <v>6</v>
      </c>
      <c r="B27" s="565" t="s">
        <v>5953</v>
      </c>
      <c r="C27" s="564">
        <f>SUMPRODUCT(($F$7:$F$16="C")*1,($J$7:$J$16="A")*1,($K$7:$K$16="N")*1,($L$7:$L$16="N")*1,$S$7:$S$16,$T$7:$T$16,$U$7:$U$16)</f>
        <v>0</v>
      </c>
      <c r="D27" s="564">
        <f>SUMPRODUCT(($F$7:$F$16="C")*1,($J$7:$J$16="B1")*1,($K$7:$K$16="N")*1,($L$7:$L$16="N")*1,$S$7:$S$16,$T$7:$T$16,$U$7:$U$16)</f>
        <v>0</v>
      </c>
      <c r="E27" s="564">
        <f>SUMPRODUCT(($F$7:$F$16="C")*1,($J$7:$J$16="B2")*1,($K$7:$K$16="N")*1,($L$7:$L$16="N")*1,$S$7:$S$16,$T$7:$T$16,$U$7:$U$16)</f>
        <v>0</v>
      </c>
      <c r="F27" s="564">
        <f t="shared" si="5"/>
        <v>0</v>
      </c>
      <c r="G27" s="564">
        <f t="shared" si="5"/>
        <v>0</v>
      </c>
      <c r="H27" s="564">
        <f t="shared" si="5"/>
        <v>0</v>
      </c>
      <c r="I27" s="553"/>
      <c r="J27" s="559">
        <f t="shared" si="2"/>
        <v>22</v>
      </c>
      <c r="K27" s="3196" t="s">
        <v>5954</v>
      </c>
      <c r="L27" s="3197"/>
      <c r="M27" s="560">
        <f>M22</f>
        <v>0</v>
      </c>
      <c r="N27" s="553"/>
      <c r="O27" s="553"/>
      <c r="P27" s="553"/>
      <c r="Q27" s="554"/>
      <c r="R27" s="553"/>
      <c r="S27" s="555"/>
      <c r="T27" s="555"/>
      <c r="U27" s="555"/>
      <c r="V27" s="555"/>
      <c r="W27" s="553"/>
      <c r="X27" s="553"/>
      <c r="Y27" s="117"/>
    </row>
    <row r="28" spans="1:25" ht="16.5" customHeight="1">
      <c r="A28" s="546">
        <f t="shared" si="3"/>
        <v>7</v>
      </c>
      <c r="B28" s="561" t="s">
        <v>5955</v>
      </c>
      <c r="C28" s="558">
        <f t="shared" ref="C28:H28" si="6">C29+C30</f>
        <v>0</v>
      </c>
      <c r="D28" s="558">
        <f t="shared" si="6"/>
        <v>0</v>
      </c>
      <c r="E28" s="558">
        <f t="shared" si="6"/>
        <v>0</v>
      </c>
      <c r="F28" s="558">
        <f t="shared" si="6"/>
        <v>0</v>
      </c>
      <c r="G28" s="558">
        <f t="shared" si="6"/>
        <v>0</v>
      </c>
      <c r="H28" s="558">
        <f t="shared" si="6"/>
        <v>0</v>
      </c>
      <c r="I28" s="553"/>
      <c r="J28" s="559">
        <f t="shared" si="2"/>
        <v>23</v>
      </c>
      <c r="K28" s="3196" t="s">
        <v>5956</v>
      </c>
      <c r="L28" s="3197"/>
      <c r="M28" s="560">
        <f>IF(M25=0,0,
IF(M25&gt;0,MAX(M23-M26,0)))</f>
        <v>0</v>
      </c>
      <c r="N28" s="553"/>
      <c r="O28" s="553"/>
      <c r="P28" s="553"/>
      <c r="Q28" s="554"/>
      <c r="R28" s="553"/>
      <c r="S28" s="555"/>
      <c r="T28" s="555"/>
      <c r="U28" s="555"/>
      <c r="V28" s="555"/>
      <c r="W28" s="553"/>
      <c r="X28" s="553"/>
      <c r="Y28" s="117"/>
    </row>
    <row r="29" spans="1:25" ht="16.5">
      <c r="A29" s="546">
        <f t="shared" si="3"/>
        <v>8</v>
      </c>
      <c r="B29" s="563" t="s">
        <v>5946</v>
      </c>
      <c r="C29" s="564">
        <f>SUMPRODUCT(($F$7:$F$16="B")*1,($J$7:$J$16="A")*1,($K$7:$K$16="Y")*1,$S$7:$S$16,$T$7:$T$16,$U$7:$U$16)</f>
        <v>0</v>
      </c>
      <c r="D29" s="564">
        <f>SUMPRODUCT(($F$7:$F$16="B")*1,($J$7:$J$16="B1")*1,($K$7:$K$16="Y")*1,$S$7:$S$16,$T$7:$T$16,$U$7:$U$16)</f>
        <v>0</v>
      </c>
      <c r="E29" s="564">
        <f>SUMPRODUCT(($F$7:$F$16="B")*1,($J$7:$J$16="B2")*1,($K$7:$K$16="Y")*1,$S$7:$S$16,$T$7:$T$16,$U$7:$U$16)</f>
        <v>0</v>
      </c>
      <c r="F29" s="564">
        <f>C29</f>
        <v>0</v>
      </c>
      <c r="G29" s="564">
        <f>D29</f>
        <v>0</v>
      </c>
      <c r="H29" s="564">
        <f>E29</f>
        <v>0</v>
      </c>
      <c r="I29" s="553"/>
      <c r="J29" s="553"/>
      <c r="K29" s="553"/>
      <c r="L29" s="553"/>
      <c r="M29" s="554"/>
      <c r="N29" s="553"/>
      <c r="O29" s="555"/>
      <c r="P29" s="555"/>
      <c r="Q29" s="553"/>
      <c r="R29" s="553"/>
      <c r="S29" s="117"/>
      <c r="T29" s="117"/>
      <c r="U29" s="117"/>
    </row>
    <row r="30" spans="1:25" ht="16.5">
      <c r="A30" s="546">
        <f t="shared" si="3"/>
        <v>9</v>
      </c>
      <c r="B30" s="563" t="s">
        <v>5948</v>
      </c>
      <c r="C30" s="558">
        <f t="shared" ref="C30:H30" si="7">C31+C32</f>
        <v>0</v>
      </c>
      <c r="D30" s="558">
        <f t="shared" si="7"/>
        <v>0</v>
      </c>
      <c r="E30" s="558">
        <f t="shared" si="7"/>
        <v>0</v>
      </c>
      <c r="F30" s="558">
        <f t="shared" si="7"/>
        <v>0</v>
      </c>
      <c r="G30" s="558">
        <f t="shared" si="7"/>
        <v>0</v>
      </c>
      <c r="H30" s="558">
        <f t="shared" si="7"/>
        <v>0</v>
      </c>
      <c r="I30" s="553"/>
      <c r="N30" s="553"/>
      <c r="O30" s="553"/>
      <c r="P30" s="553"/>
      <c r="Q30" s="554"/>
      <c r="R30" s="553"/>
      <c r="S30" s="555"/>
      <c r="T30" s="555"/>
      <c r="U30" s="555"/>
      <c r="V30" s="555"/>
      <c r="W30" s="553"/>
      <c r="X30" s="553"/>
      <c r="Y30" s="117"/>
    </row>
    <row r="31" spans="1:25" ht="33">
      <c r="A31" s="546">
        <f t="shared" si="3"/>
        <v>10</v>
      </c>
      <c r="B31" s="565" t="s">
        <v>5951</v>
      </c>
      <c r="C31" s="564">
        <f>SUMPRODUCT(($F$7:$F$16="B")*1,($J$7:$J$16="A")*1,($K$7:$K$16="N")*1,($L$7:$L$16="Y")*1,$S$7:$S$16,$T$7:$T$16,$U$7:$U$16)</f>
        <v>0</v>
      </c>
      <c r="D31" s="564">
        <f>SUMPRODUCT(($F$7:$F$16="B")*1,($J$7:$J$16="B1")*1,($K$7:$K$16="N")*1,($L$7:$L$16="Y")*1,$S$7:$S$16,$T$7:$T$16,$U$7:$U$16)</f>
        <v>0</v>
      </c>
      <c r="E31" s="564">
        <f>SUMPRODUCT(($F$7:$F$16="B")*1,($J$7:$J$16="B2")*1,($K$7:$K$16="N")*1,($L$7:$L$16="Y")*1,$S$7:$S$16,$T$7:$T$16,$U$7:$U$16)</f>
        <v>0</v>
      </c>
      <c r="F31" s="564">
        <f t="shared" ref="F31:H32" si="8">IF($M$23=0,0,C31/$M$23*$M$28)</f>
        <v>0</v>
      </c>
      <c r="G31" s="564">
        <f t="shared" si="8"/>
        <v>0</v>
      </c>
      <c r="H31" s="564">
        <f t="shared" si="8"/>
        <v>0</v>
      </c>
      <c r="I31" s="553"/>
      <c r="J31" s="553"/>
      <c r="K31" s="553"/>
      <c r="L31" s="553"/>
      <c r="M31" s="553"/>
      <c r="N31" s="553"/>
      <c r="O31" s="553"/>
      <c r="P31" s="553"/>
      <c r="Q31" s="554"/>
      <c r="R31" s="553"/>
      <c r="S31" s="555"/>
      <c r="T31" s="555"/>
      <c r="U31" s="555"/>
      <c r="V31" s="555"/>
      <c r="W31" s="553"/>
      <c r="X31" s="553"/>
      <c r="Y31" s="117"/>
    </row>
    <row r="32" spans="1:25" ht="33">
      <c r="A32" s="546">
        <f t="shared" si="3"/>
        <v>11</v>
      </c>
      <c r="B32" s="565" t="s">
        <v>5953</v>
      </c>
      <c r="C32" s="564">
        <f>SUMPRODUCT(($F$7:$F$16="B")*1,($J$7:$J$16="A")*1,($K$7:$K$16="N")*1,($L$7:$L$16="N")*1,$S$7:$S$16,$T$7:$T$16,$U$7:$U$16)</f>
        <v>0</v>
      </c>
      <c r="D32" s="564">
        <f>SUMPRODUCT(($F$7:$F$16="B")*1,($J$7:$J$16="B1")*1,($K$7:$K$16="N")*1,($L$7:$L$16="N")*1,$S$7:$S$16,$T$7:$T$16,$U$7:$U$16)</f>
        <v>0</v>
      </c>
      <c r="E32" s="564">
        <f>SUMPRODUCT(($F$7:$F$16="B")*1,($J$7:$J$16="B2")*1,($K$7:$K$16="N")*1,($L$7:$L$16="N")*1,$S$7:$S$16,$T$7:$T$16,$U$7:$U$16)</f>
        <v>0</v>
      </c>
      <c r="F32" s="564">
        <f t="shared" si="8"/>
        <v>0</v>
      </c>
      <c r="G32" s="564">
        <f t="shared" si="8"/>
        <v>0</v>
      </c>
      <c r="H32" s="564">
        <f t="shared" si="8"/>
        <v>0</v>
      </c>
      <c r="I32" s="553"/>
      <c r="J32" s="553"/>
      <c r="K32" s="553"/>
      <c r="L32" s="553"/>
      <c r="M32" s="553"/>
      <c r="N32" s="553"/>
      <c r="O32" s="553"/>
      <c r="P32" s="553"/>
      <c r="Q32" s="554"/>
      <c r="R32" s="553"/>
      <c r="S32" s="555"/>
      <c r="T32" s="555"/>
      <c r="U32" s="555"/>
      <c r="V32" s="555"/>
      <c r="W32" s="553"/>
      <c r="X32" s="553"/>
      <c r="Y32" s="117"/>
    </row>
    <row r="33" spans="1:25" ht="16.5">
      <c r="A33" s="546">
        <f t="shared" si="3"/>
        <v>12</v>
      </c>
      <c r="B33" s="557" t="s">
        <v>5957</v>
      </c>
      <c r="C33" s="558">
        <f t="shared" ref="C33:H33" si="9">C34+C35</f>
        <v>0</v>
      </c>
      <c r="D33" s="558">
        <f t="shared" si="9"/>
        <v>0</v>
      </c>
      <c r="E33" s="558">
        <f t="shared" si="9"/>
        <v>0</v>
      </c>
      <c r="F33" s="558">
        <f t="shared" si="9"/>
        <v>0</v>
      </c>
      <c r="G33" s="558">
        <f t="shared" si="9"/>
        <v>0</v>
      </c>
      <c r="H33" s="558">
        <f t="shared" si="9"/>
        <v>0</v>
      </c>
      <c r="I33" s="553"/>
      <c r="J33" s="553"/>
      <c r="K33" s="553"/>
      <c r="L33" s="553"/>
      <c r="M33" s="553"/>
      <c r="N33" s="553"/>
      <c r="O33" s="553"/>
      <c r="P33" s="553"/>
      <c r="Q33" s="554"/>
      <c r="R33" s="553"/>
      <c r="S33" s="555"/>
      <c r="T33" s="555"/>
      <c r="U33" s="555"/>
      <c r="V33" s="555"/>
      <c r="W33" s="553"/>
      <c r="X33" s="553"/>
      <c r="Y33" s="117"/>
    </row>
    <row r="34" spans="1:25" ht="16.5">
      <c r="A34" s="546">
        <f t="shared" si="3"/>
        <v>13</v>
      </c>
      <c r="B34" s="561" t="s">
        <v>5946</v>
      </c>
      <c r="C34" s="564">
        <f>SUMPRODUCT(($F$7:$F$16="A")*1,($J$7:$J$16="A")*1,($K$7:$K$16="Y")*1,$S$7:$S$16,$T$7:$T$16,$U$7:$U$16)</f>
        <v>0</v>
      </c>
      <c r="D34" s="564">
        <f>SUMPRODUCT(($F$7:$F$16="A")*1,($J$7:$J$16="B1")*1,($K$7:$K$16="Y")*1,$S$7:$S$16,$T$7:$T$16,$U$7:$U$16)</f>
        <v>0</v>
      </c>
      <c r="E34" s="564">
        <f>SUMPRODUCT(($F$7:$F$16="A")*1,($J$7:$J$16="B2")*1,($K$7:$K$16="Y")*1,$S$7:$S$16,$T$7:$T$16,$U$7:$U$16)</f>
        <v>0</v>
      </c>
      <c r="F34" s="564">
        <f>C34</f>
        <v>0</v>
      </c>
      <c r="G34" s="564">
        <f>D34</f>
        <v>0</v>
      </c>
      <c r="H34" s="564">
        <f>E34</f>
        <v>0</v>
      </c>
      <c r="I34" s="553"/>
      <c r="J34" s="553"/>
      <c r="K34" s="553"/>
      <c r="L34" s="553"/>
      <c r="M34" s="553"/>
      <c r="N34" s="553"/>
      <c r="O34" s="553"/>
      <c r="P34" s="553"/>
      <c r="Q34" s="554"/>
      <c r="R34" s="553"/>
      <c r="S34" s="555"/>
      <c r="T34" s="555"/>
      <c r="U34" s="555"/>
      <c r="V34" s="555"/>
      <c r="W34" s="553"/>
      <c r="X34" s="553"/>
      <c r="Y34" s="117"/>
    </row>
    <row r="35" spans="1:25" ht="16.5">
      <c r="A35" s="546">
        <f t="shared" si="3"/>
        <v>14</v>
      </c>
      <c r="B35" s="561" t="s">
        <v>5948</v>
      </c>
      <c r="C35" s="558">
        <f t="shared" ref="C35:H35" si="10">C36+C37</f>
        <v>0</v>
      </c>
      <c r="D35" s="558">
        <f t="shared" si="10"/>
        <v>0</v>
      </c>
      <c r="E35" s="558">
        <f>E36+E37</f>
        <v>0</v>
      </c>
      <c r="F35" s="558">
        <f t="shared" si="10"/>
        <v>0</v>
      </c>
      <c r="G35" s="558">
        <f t="shared" si="10"/>
        <v>0</v>
      </c>
      <c r="H35" s="558">
        <f t="shared" si="10"/>
        <v>0</v>
      </c>
      <c r="I35" s="553"/>
      <c r="J35" s="553"/>
      <c r="K35" s="553"/>
      <c r="L35" s="553"/>
      <c r="M35" s="553"/>
      <c r="N35" s="553"/>
      <c r="O35" s="553"/>
      <c r="P35" s="553"/>
      <c r="Q35" s="554"/>
      <c r="R35" s="553"/>
      <c r="S35" s="555"/>
      <c r="T35" s="555"/>
      <c r="U35" s="555"/>
      <c r="V35" s="555"/>
      <c r="W35" s="553"/>
      <c r="X35" s="553"/>
      <c r="Y35" s="117"/>
    </row>
    <row r="36" spans="1:25" ht="16.5">
      <c r="A36" s="546">
        <f t="shared" si="3"/>
        <v>15</v>
      </c>
      <c r="B36" s="563" t="s">
        <v>5951</v>
      </c>
      <c r="C36" s="564">
        <f>SUMPRODUCT(($F$7:$F$16="A")*1,($J$7:$J$16="A")*1,($K$7:$K$16="N")*1,($L$7:$L$16="Y")*1,$S$7:$S$16,$T$7:$T$16,$U$7:$U$16)</f>
        <v>0</v>
      </c>
      <c r="D36" s="564">
        <f>SUMPRODUCT(($F$7:$F$16="A")*1,($J$7:$J$16="B1")*1,($K$7:$K$16="N")*1,($L$7:$L$16="Y")*1,$S$7:$S$16,$T$7:$T$16,$U$7:$U$16)</f>
        <v>0</v>
      </c>
      <c r="E36" s="564">
        <f>SUMPRODUCT(($F$7:$F$16="A")*1,($J$7:$J$16="B2")*1,($K$7:$K$16="N")*1,($L$7:$L$16="Y")*1,$S$7:$S$16,$T$7:$T$16,$U$7:$U$16)</f>
        <v>0</v>
      </c>
      <c r="F36" s="564">
        <f t="shared" ref="F36:H37" si="11">IF($M$23=0,0,C36/$M$23*$M$28)</f>
        <v>0</v>
      </c>
      <c r="G36" s="564">
        <f t="shared" si="11"/>
        <v>0</v>
      </c>
      <c r="H36" s="564">
        <f t="shared" si="11"/>
        <v>0</v>
      </c>
      <c r="I36" s="553"/>
      <c r="J36" s="553"/>
      <c r="K36" s="553"/>
      <c r="L36" s="553"/>
      <c r="M36" s="553"/>
      <c r="N36" s="553"/>
      <c r="O36" s="553"/>
      <c r="P36" s="553"/>
      <c r="Q36" s="554"/>
      <c r="R36" s="553"/>
      <c r="S36" s="555"/>
      <c r="T36" s="555"/>
      <c r="U36" s="555"/>
      <c r="V36" s="555"/>
      <c r="W36" s="553"/>
      <c r="X36" s="553"/>
      <c r="Y36" s="117"/>
    </row>
    <row r="37" spans="1:25" ht="16.5">
      <c r="A37" s="546">
        <f>A36+1</f>
        <v>16</v>
      </c>
      <c r="B37" s="563" t="s">
        <v>5953</v>
      </c>
      <c r="C37" s="564">
        <f>SUMPRODUCT(($F$7:$F$16="A")*1,($J$7:$J$16="A")*1,($K$7:$K$16="N")*1,($L$7:$L$16="N")*1,$S$7:$S$16,$T$7:$T$16,$U$7:$U$16)</f>
        <v>0</v>
      </c>
      <c r="D37" s="564">
        <f>SUMPRODUCT(($F$7:$F$16="A")*1,($J$7:$J$16="B1")*1,($K$7:$K$16="N")*1,($L$7:$L$16="N")*1,$S$7:$S$16,$T$7:$T$16,$U$7:$U$16)</f>
        <v>0</v>
      </c>
      <c r="E37" s="564">
        <f>SUMPRODUCT(($F$7:$F$16="A")*1,($J$7:$J$16="B2")*1,($K$7:$K$16="N")*1,($L$7:$L$16="N")*1,$S$7:$S$16,$T$7:$T$16,$U$7:$U$16)</f>
        <v>0</v>
      </c>
      <c r="F37" s="564">
        <f t="shared" si="11"/>
        <v>0</v>
      </c>
      <c r="G37" s="564">
        <f t="shared" si="11"/>
        <v>0</v>
      </c>
      <c r="H37" s="564">
        <f t="shared" si="11"/>
        <v>0</v>
      </c>
      <c r="I37" s="553"/>
      <c r="J37" s="553"/>
      <c r="K37" s="553"/>
      <c r="L37" s="553"/>
      <c r="M37" s="553"/>
      <c r="N37" s="553"/>
      <c r="O37" s="553"/>
      <c r="P37" s="553"/>
      <c r="Q37" s="554"/>
      <c r="R37" s="553"/>
      <c r="S37" s="555"/>
      <c r="T37" s="555"/>
      <c r="U37" s="555"/>
      <c r="V37" s="555"/>
      <c r="W37" s="553"/>
      <c r="X37" s="553"/>
      <c r="Y37" s="117"/>
    </row>
    <row r="38" spans="1:25">
      <c r="A38" s="551"/>
      <c r="B38" s="552"/>
      <c r="C38" s="553"/>
      <c r="D38" s="552"/>
      <c r="E38" s="553"/>
      <c r="F38" s="553"/>
      <c r="G38" s="553"/>
      <c r="H38" s="553"/>
      <c r="I38" s="553"/>
      <c r="J38" s="553"/>
      <c r="K38" s="553"/>
      <c r="L38" s="553"/>
      <c r="M38" s="553"/>
      <c r="N38" s="553"/>
      <c r="O38" s="554"/>
      <c r="P38" s="553"/>
      <c r="Q38" s="555"/>
      <c r="R38" s="555"/>
      <c r="S38" s="553"/>
      <c r="T38" s="553"/>
      <c r="U38" s="553"/>
      <c r="V38" s="553"/>
      <c r="W38" s="117"/>
    </row>
    <row r="39" spans="1:25" ht="16.5">
      <c r="A39" s="566" t="s">
        <v>5958</v>
      </c>
      <c r="B39" s="542"/>
      <c r="C39" s="37"/>
      <c r="D39" s="37"/>
      <c r="E39" s="37"/>
      <c r="F39" s="37"/>
      <c r="G39" s="37"/>
      <c r="H39" s="37"/>
      <c r="I39" s="37"/>
      <c r="J39" s="37"/>
      <c r="K39" s="37"/>
      <c r="L39" s="37"/>
      <c r="M39" s="37"/>
      <c r="N39" s="37"/>
      <c r="O39" s="37"/>
      <c r="P39" s="37"/>
      <c r="Q39" s="37"/>
      <c r="R39" s="37"/>
      <c r="S39" s="37"/>
      <c r="T39" s="37"/>
      <c r="U39" s="37"/>
      <c r="V39" s="37"/>
      <c r="W39" s="117"/>
    </row>
    <row r="40" spans="1:25" ht="16.5">
      <c r="A40" s="566">
        <v>1</v>
      </c>
      <c r="B40" s="542" t="s">
        <v>5959</v>
      </c>
      <c r="C40" s="567"/>
      <c r="D40" s="567"/>
      <c r="E40" s="567"/>
      <c r="F40" s="567"/>
      <c r="G40" s="567"/>
      <c r="H40" s="567"/>
      <c r="I40" s="567"/>
      <c r="J40" s="567"/>
      <c r="K40" s="567"/>
      <c r="L40" s="567"/>
      <c r="M40" s="567"/>
      <c r="N40" s="567"/>
      <c r="O40" s="567"/>
      <c r="P40" s="567"/>
      <c r="Q40" s="567"/>
      <c r="R40" s="567"/>
      <c r="S40" s="567"/>
      <c r="T40" s="567"/>
      <c r="U40" s="567"/>
      <c r="V40" s="567"/>
      <c r="W40" s="117"/>
    </row>
    <row r="41" spans="1:25" ht="16.5">
      <c r="A41" s="566">
        <v>2</v>
      </c>
      <c r="B41" s="542" t="s">
        <v>5960</v>
      </c>
      <c r="C41" s="567"/>
      <c r="D41" s="567"/>
      <c r="E41" s="567"/>
      <c r="F41" s="567"/>
      <c r="G41" s="567"/>
      <c r="H41" s="567"/>
      <c r="I41" s="567"/>
      <c r="J41" s="567"/>
      <c r="K41" s="567"/>
      <c r="L41" s="567"/>
      <c r="M41" s="567"/>
      <c r="N41" s="567"/>
      <c r="O41" s="567"/>
      <c r="P41" s="567"/>
      <c r="Q41" s="567"/>
      <c r="R41" s="567"/>
      <c r="S41" s="567"/>
      <c r="T41" s="567"/>
      <c r="U41" s="567"/>
      <c r="V41" s="567"/>
      <c r="W41" s="117"/>
    </row>
    <row r="42" spans="1:25" ht="16.5">
      <c r="A42" s="566"/>
      <c r="B42" s="542" t="s">
        <v>5961</v>
      </c>
      <c r="C42" s="567"/>
      <c r="D42" s="567"/>
      <c r="E42" s="567"/>
      <c r="F42" s="567"/>
      <c r="G42" s="567"/>
      <c r="H42" s="567"/>
      <c r="I42" s="567"/>
      <c r="J42" s="567"/>
      <c r="K42" s="567"/>
      <c r="L42" s="567"/>
      <c r="M42" s="567"/>
      <c r="N42" s="567"/>
      <c r="O42" s="567"/>
      <c r="P42" s="567"/>
      <c r="Q42" s="567"/>
      <c r="R42" s="567"/>
      <c r="S42" s="567"/>
      <c r="T42" s="567"/>
      <c r="U42" s="567"/>
      <c r="V42" s="567"/>
      <c r="W42" s="117"/>
    </row>
    <row r="43" spans="1:25" ht="16.5">
      <c r="A43" s="566">
        <v>3</v>
      </c>
      <c r="B43" s="542" t="s">
        <v>5962</v>
      </c>
      <c r="C43" s="567"/>
      <c r="D43" s="567"/>
      <c r="E43" s="567"/>
      <c r="F43" s="567"/>
      <c r="G43" s="567"/>
      <c r="H43" s="567"/>
      <c r="I43" s="567"/>
      <c r="J43" s="567"/>
      <c r="K43" s="567"/>
      <c r="L43" s="567"/>
      <c r="M43" s="567"/>
      <c r="N43" s="567"/>
      <c r="O43" s="567"/>
      <c r="P43" s="567"/>
      <c r="Q43" s="567"/>
      <c r="R43" s="567"/>
      <c r="S43" s="567"/>
      <c r="T43" s="567"/>
      <c r="U43" s="567"/>
      <c r="V43" s="567"/>
      <c r="W43" s="117"/>
    </row>
    <row r="44" spans="1:25" ht="16.5">
      <c r="A44" s="566">
        <v>4</v>
      </c>
      <c r="B44" s="568" t="s">
        <v>5963</v>
      </c>
      <c r="C44" s="567"/>
      <c r="D44" s="567"/>
      <c r="E44" s="567"/>
      <c r="F44" s="567"/>
      <c r="G44" s="567"/>
      <c r="H44" s="567"/>
      <c r="I44" s="567"/>
      <c r="J44" s="567"/>
      <c r="K44" s="567"/>
      <c r="L44" s="567"/>
      <c r="M44" s="567"/>
      <c r="N44" s="567"/>
      <c r="O44" s="567"/>
      <c r="P44" s="567"/>
      <c r="Q44" s="567"/>
      <c r="R44" s="567"/>
      <c r="S44" s="567"/>
      <c r="T44" s="567"/>
      <c r="U44" s="567"/>
      <c r="V44" s="567"/>
      <c r="W44" s="117"/>
    </row>
    <row r="45" spans="1:25" ht="16.5">
      <c r="A45" s="566">
        <v>5</v>
      </c>
      <c r="B45" s="568" t="s">
        <v>5964</v>
      </c>
      <c r="C45" s="567"/>
      <c r="D45" s="567"/>
      <c r="E45" s="567"/>
      <c r="F45" s="567"/>
      <c r="G45" s="567"/>
      <c r="H45" s="567"/>
      <c r="I45" s="567"/>
      <c r="J45" s="567"/>
      <c r="K45" s="567"/>
      <c r="L45" s="567"/>
      <c r="M45" s="567"/>
      <c r="N45" s="567"/>
      <c r="O45" s="567"/>
      <c r="P45" s="567"/>
      <c r="Q45" s="567"/>
      <c r="R45" s="567"/>
      <c r="S45" s="567"/>
      <c r="T45" s="567"/>
      <c r="U45" s="567"/>
      <c r="V45" s="567"/>
      <c r="W45" s="117"/>
    </row>
    <row r="46" spans="1:25" ht="16.5">
      <c r="A46" s="566">
        <v>6</v>
      </c>
      <c r="B46" s="568" t="s">
        <v>5965</v>
      </c>
      <c r="C46" s="567"/>
      <c r="D46" s="567"/>
      <c r="E46" s="567"/>
      <c r="F46" s="567"/>
      <c r="G46" s="567"/>
      <c r="H46" s="567"/>
      <c r="I46" s="567"/>
      <c r="J46" s="567"/>
      <c r="K46" s="567"/>
      <c r="L46" s="567"/>
      <c r="M46" s="567"/>
      <c r="N46" s="567"/>
      <c r="O46" s="567"/>
      <c r="P46" s="567"/>
      <c r="Q46" s="567"/>
      <c r="R46" s="567"/>
      <c r="S46" s="567"/>
      <c r="T46" s="567"/>
      <c r="U46" s="567"/>
      <c r="V46" s="567"/>
      <c r="W46" s="117"/>
    </row>
    <row r="47" spans="1:25" s="571" customFormat="1" ht="16.5">
      <c r="A47" s="569">
        <v>7</v>
      </c>
      <c r="B47" s="570" t="s">
        <v>5966</v>
      </c>
      <c r="C47" s="37"/>
      <c r="D47" s="37"/>
      <c r="E47" s="37"/>
      <c r="F47" s="37"/>
      <c r="G47" s="37"/>
      <c r="H47" s="37"/>
      <c r="I47" s="37"/>
      <c r="J47" s="37"/>
      <c r="K47" s="37"/>
      <c r="L47" s="37"/>
      <c r="M47" s="37"/>
      <c r="N47" s="37"/>
      <c r="O47" s="37"/>
      <c r="P47" s="37"/>
      <c r="Q47" s="37"/>
      <c r="R47" s="37"/>
      <c r="S47" s="37"/>
      <c r="T47" s="37"/>
      <c r="U47" s="37"/>
    </row>
    <row r="48" spans="1:25" ht="16.5">
      <c r="A48" s="572"/>
      <c r="B48" s="570" t="s">
        <v>5967</v>
      </c>
      <c r="C48" s="43"/>
      <c r="D48" s="43"/>
      <c r="E48" s="43"/>
      <c r="F48" s="43"/>
      <c r="G48" s="43"/>
      <c r="H48" s="43"/>
      <c r="I48" s="43"/>
      <c r="J48" s="43"/>
    </row>
    <row r="49" spans="1:23" ht="16.5">
      <c r="A49" s="572">
        <v>8</v>
      </c>
      <c r="B49" s="570" t="s">
        <v>5968</v>
      </c>
      <c r="C49" s="43"/>
      <c r="D49" s="43"/>
      <c r="E49" s="43"/>
      <c r="F49" s="43"/>
      <c r="G49" s="43"/>
      <c r="H49" s="43"/>
      <c r="I49" s="43"/>
      <c r="J49" s="43"/>
    </row>
    <row r="50" spans="1:23" ht="16.5">
      <c r="A50" s="572">
        <v>9</v>
      </c>
      <c r="B50" s="568" t="s">
        <v>5969</v>
      </c>
      <c r="C50" s="567"/>
      <c r="D50" s="567"/>
      <c r="E50" s="567"/>
      <c r="F50" s="567"/>
      <c r="G50" s="567"/>
      <c r="H50" s="567"/>
      <c r="I50" s="567"/>
      <c r="J50" s="567"/>
      <c r="K50" s="567"/>
      <c r="L50" s="567"/>
      <c r="M50" s="567"/>
      <c r="N50" s="567"/>
      <c r="O50" s="567"/>
      <c r="P50" s="567"/>
      <c r="Q50" s="567"/>
      <c r="R50" s="567"/>
      <c r="S50" s="567"/>
      <c r="T50" s="567"/>
      <c r="U50" s="567"/>
      <c r="V50" s="567"/>
      <c r="W50" s="117"/>
    </row>
    <row r="51" spans="1:23" ht="16.5">
      <c r="A51" s="572">
        <v>10</v>
      </c>
      <c r="B51" s="568" t="s">
        <v>5970</v>
      </c>
      <c r="C51" s="567"/>
      <c r="D51" s="567"/>
      <c r="E51" s="567"/>
      <c r="F51" s="567"/>
      <c r="G51" s="567"/>
      <c r="H51" s="567"/>
      <c r="I51" s="567"/>
      <c r="J51" s="567"/>
      <c r="K51" s="567"/>
      <c r="L51" s="567"/>
      <c r="M51" s="567"/>
      <c r="N51" s="567"/>
      <c r="O51" s="567"/>
      <c r="P51" s="567"/>
      <c r="Q51" s="567"/>
      <c r="R51" s="567"/>
      <c r="S51" s="567"/>
      <c r="T51" s="567"/>
      <c r="U51" s="567"/>
      <c r="V51" s="567"/>
      <c r="W51" s="117"/>
    </row>
    <row r="52" spans="1:23" ht="16.5">
      <c r="A52" s="572">
        <v>11</v>
      </c>
      <c r="B52" s="568" t="s">
        <v>5971</v>
      </c>
      <c r="C52" s="567"/>
      <c r="D52" s="567"/>
      <c r="E52" s="567"/>
      <c r="F52" s="567"/>
      <c r="G52" s="567"/>
      <c r="H52" s="567"/>
      <c r="I52" s="567"/>
      <c r="J52" s="567"/>
      <c r="K52" s="567"/>
      <c r="L52" s="567"/>
      <c r="M52" s="567"/>
      <c r="N52" s="567"/>
      <c r="O52" s="567"/>
      <c r="P52" s="567"/>
      <c r="Q52" s="567"/>
      <c r="R52" s="567"/>
      <c r="S52" s="567"/>
      <c r="T52" s="567"/>
      <c r="U52" s="567"/>
      <c r="V52" s="567"/>
      <c r="W52" s="117"/>
    </row>
    <row r="53" spans="1:23" ht="16.5">
      <c r="A53" s="572">
        <v>12</v>
      </c>
      <c r="B53" s="568" t="s">
        <v>5972</v>
      </c>
      <c r="C53" s="567"/>
      <c r="D53" s="567"/>
      <c r="E53" s="567"/>
      <c r="F53" s="567"/>
      <c r="G53" s="567"/>
      <c r="H53" s="567"/>
      <c r="I53" s="567"/>
      <c r="J53" s="567"/>
      <c r="K53" s="567"/>
      <c r="L53" s="567"/>
      <c r="M53" s="567"/>
      <c r="N53" s="567"/>
      <c r="O53" s="567"/>
      <c r="P53" s="567"/>
      <c r="Q53" s="567"/>
      <c r="R53" s="567"/>
      <c r="S53" s="567"/>
      <c r="T53" s="567"/>
      <c r="U53" s="567"/>
      <c r="V53" s="567"/>
      <c r="W53" s="117"/>
    </row>
    <row r="54" spans="1:23" ht="16.5">
      <c r="A54" s="572">
        <v>13</v>
      </c>
      <c r="B54" s="542" t="s">
        <v>5973</v>
      </c>
      <c r="C54" s="37"/>
      <c r="D54" s="37"/>
      <c r="E54" s="37"/>
      <c r="F54" s="37"/>
      <c r="G54" s="37"/>
      <c r="H54" s="37"/>
      <c r="I54" s="37"/>
      <c r="J54" s="37"/>
      <c r="K54" s="37"/>
      <c r="L54" s="37"/>
      <c r="M54" s="37"/>
      <c r="N54" s="37"/>
      <c r="O54" s="37"/>
      <c r="P54" s="37"/>
      <c r="Q54" s="37"/>
      <c r="R54" s="37"/>
      <c r="S54" s="37"/>
      <c r="T54" s="37"/>
      <c r="U54" s="37"/>
      <c r="V54" s="37"/>
      <c r="W54" s="117"/>
    </row>
  </sheetData>
  <mergeCells count="31">
    <mergeCell ref="A4:A6"/>
    <mergeCell ref="B4:C4"/>
    <mergeCell ref="D4:G4"/>
    <mergeCell ref="H4:H5"/>
    <mergeCell ref="I4:I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K22:K25"/>
    <mergeCell ref="K26:L26"/>
    <mergeCell ref="K27:L27"/>
    <mergeCell ref="K28:L28"/>
    <mergeCell ref="U4:U5"/>
    <mergeCell ref="T4:T5"/>
    <mergeCell ref="K4:K5"/>
    <mergeCell ref="L4:L5"/>
    <mergeCell ref="M4:M5"/>
    <mergeCell ref="N4:N5"/>
  </mergeCells>
  <phoneticPr fontId="28" type="noConversion"/>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pageSetUpPr fitToPage="1"/>
  </sheetPr>
  <dimension ref="A1:G17"/>
  <sheetViews>
    <sheetView workbookViewId="0">
      <selection activeCell="A125" sqref="A1:XFD1048576"/>
    </sheetView>
  </sheetViews>
  <sheetFormatPr defaultColWidth="9" defaultRowHeight="15.75"/>
  <cols>
    <col min="1" max="1" width="5.375" style="133" customWidth="1"/>
    <col min="2" max="2" width="24.5" style="133" customWidth="1"/>
    <col min="3" max="3" width="23.625" style="133" customWidth="1"/>
    <col min="4" max="4" width="25" style="133" bestFit="1" customWidth="1"/>
    <col min="5" max="5" width="19" style="133" customWidth="1"/>
    <col min="6" max="6" width="24.25" style="133" customWidth="1"/>
    <col min="7" max="7" width="25.625" style="133" customWidth="1"/>
    <col min="8" max="256" width="9" style="36"/>
    <col min="257" max="257" width="5.375" style="36" customWidth="1"/>
    <col min="258" max="258" width="24.5" style="36" customWidth="1"/>
    <col min="259" max="259" width="23.625" style="36" customWidth="1"/>
    <col min="260" max="260" width="25" style="36" bestFit="1" customWidth="1"/>
    <col min="261" max="261" width="19" style="36" customWidth="1"/>
    <col min="262" max="262" width="22.625" style="36" customWidth="1"/>
    <col min="263" max="263" width="25.625" style="36" customWidth="1"/>
    <col min="264" max="512" width="9" style="36"/>
    <col min="513" max="513" width="5.375" style="36" customWidth="1"/>
    <col min="514" max="514" width="24.5" style="36" customWidth="1"/>
    <col min="515" max="515" width="23.625" style="36" customWidth="1"/>
    <col min="516" max="516" width="25" style="36" bestFit="1" customWidth="1"/>
    <col min="517" max="517" width="19" style="36" customWidth="1"/>
    <col min="518" max="518" width="22.625" style="36" customWidth="1"/>
    <col min="519" max="519" width="25.625" style="36" customWidth="1"/>
    <col min="520" max="768" width="9" style="36"/>
    <col min="769" max="769" width="5.375" style="36" customWidth="1"/>
    <col min="770" max="770" width="24.5" style="36" customWidth="1"/>
    <col min="771" max="771" width="23.625" style="36" customWidth="1"/>
    <col min="772" max="772" width="25" style="36" bestFit="1" customWidth="1"/>
    <col min="773" max="773" width="19" style="36" customWidth="1"/>
    <col min="774" max="774" width="22.625" style="36" customWidth="1"/>
    <col min="775" max="775" width="25.625" style="36" customWidth="1"/>
    <col min="776" max="1024" width="9" style="36"/>
    <col min="1025" max="1025" width="5.375" style="36" customWidth="1"/>
    <col min="1026" max="1026" width="24.5" style="36" customWidth="1"/>
    <col min="1027" max="1027" width="23.625" style="36" customWidth="1"/>
    <col min="1028" max="1028" width="25" style="36" bestFit="1" customWidth="1"/>
    <col min="1029" max="1029" width="19" style="36" customWidth="1"/>
    <col min="1030" max="1030" width="22.625" style="36" customWidth="1"/>
    <col min="1031" max="1031" width="25.625" style="36" customWidth="1"/>
    <col min="1032" max="1280" width="9" style="36"/>
    <col min="1281" max="1281" width="5.375" style="36" customWidth="1"/>
    <col min="1282" max="1282" width="24.5" style="36" customWidth="1"/>
    <col min="1283" max="1283" width="23.625" style="36" customWidth="1"/>
    <col min="1284" max="1284" width="25" style="36" bestFit="1" customWidth="1"/>
    <col min="1285" max="1285" width="19" style="36" customWidth="1"/>
    <col min="1286" max="1286" width="22.625" style="36" customWidth="1"/>
    <col min="1287" max="1287" width="25.625" style="36" customWidth="1"/>
    <col min="1288" max="1536" width="9" style="36"/>
    <col min="1537" max="1537" width="5.375" style="36" customWidth="1"/>
    <col min="1538" max="1538" width="24.5" style="36" customWidth="1"/>
    <col min="1539" max="1539" width="23.625" style="36" customWidth="1"/>
    <col min="1540" max="1540" width="25" style="36" bestFit="1" customWidth="1"/>
    <col min="1541" max="1541" width="19" style="36" customWidth="1"/>
    <col min="1542" max="1542" width="22.625" style="36" customWidth="1"/>
    <col min="1543" max="1543" width="25.625" style="36" customWidth="1"/>
    <col min="1544" max="1792" width="9" style="36"/>
    <col min="1793" max="1793" width="5.375" style="36" customWidth="1"/>
    <col min="1794" max="1794" width="24.5" style="36" customWidth="1"/>
    <col min="1795" max="1795" width="23.625" style="36" customWidth="1"/>
    <col min="1796" max="1796" width="25" style="36" bestFit="1" customWidth="1"/>
    <col min="1797" max="1797" width="19" style="36" customWidth="1"/>
    <col min="1798" max="1798" width="22.625" style="36" customWidth="1"/>
    <col min="1799" max="1799" width="25.625" style="36" customWidth="1"/>
    <col min="1800" max="2048" width="9" style="36"/>
    <col min="2049" max="2049" width="5.375" style="36" customWidth="1"/>
    <col min="2050" max="2050" width="24.5" style="36" customWidth="1"/>
    <col min="2051" max="2051" width="23.625" style="36" customWidth="1"/>
    <col min="2052" max="2052" width="25" style="36" bestFit="1" customWidth="1"/>
    <col min="2053" max="2053" width="19" style="36" customWidth="1"/>
    <col min="2054" max="2054" width="22.625" style="36" customWidth="1"/>
    <col min="2055" max="2055" width="25.625" style="36" customWidth="1"/>
    <col min="2056" max="2304" width="9" style="36"/>
    <col min="2305" max="2305" width="5.375" style="36" customWidth="1"/>
    <col min="2306" max="2306" width="24.5" style="36" customWidth="1"/>
    <col min="2307" max="2307" width="23.625" style="36" customWidth="1"/>
    <col min="2308" max="2308" width="25" style="36" bestFit="1" customWidth="1"/>
    <col min="2309" max="2309" width="19" style="36" customWidth="1"/>
    <col min="2310" max="2310" width="22.625" style="36" customWidth="1"/>
    <col min="2311" max="2311" width="25.625" style="36" customWidth="1"/>
    <col min="2312" max="2560" width="9" style="36"/>
    <col min="2561" max="2561" width="5.375" style="36" customWidth="1"/>
    <col min="2562" max="2562" width="24.5" style="36" customWidth="1"/>
    <col min="2563" max="2563" width="23.625" style="36" customWidth="1"/>
    <col min="2564" max="2564" width="25" style="36" bestFit="1" customWidth="1"/>
    <col min="2565" max="2565" width="19" style="36" customWidth="1"/>
    <col min="2566" max="2566" width="22.625" style="36" customWidth="1"/>
    <col min="2567" max="2567" width="25.625" style="36" customWidth="1"/>
    <col min="2568" max="2816" width="9" style="36"/>
    <col min="2817" max="2817" width="5.375" style="36" customWidth="1"/>
    <col min="2818" max="2818" width="24.5" style="36" customWidth="1"/>
    <col min="2819" max="2819" width="23.625" style="36" customWidth="1"/>
    <col min="2820" max="2820" width="25" style="36" bestFit="1" customWidth="1"/>
    <col min="2821" max="2821" width="19" style="36" customWidth="1"/>
    <col min="2822" max="2822" width="22.625" style="36" customWidth="1"/>
    <col min="2823" max="2823" width="25.625" style="36" customWidth="1"/>
    <col min="2824" max="3072" width="9" style="36"/>
    <col min="3073" max="3073" width="5.375" style="36" customWidth="1"/>
    <col min="3074" max="3074" width="24.5" style="36" customWidth="1"/>
    <col min="3075" max="3075" width="23.625" style="36" customWidth="1"/>
    <col min="3076" max="3076" width="25" style="36" bestFit="1" customWidth="1"/>
    <col min="3077" max="3077" width="19" style="36" customWidth="1"/>
    <col min="3078" max="3078" width="22.625" style="36" customWidth="1"/>
    <col min="3079" max="3079" width="25.625" style="36" customWidth="1"/>
    <col min="3080" max="3328" width="9" style="36"/>
    <col min="3329" max="3329" width="5.375" style="36" customWidth="1"/>
    <col min="3330" max="3330" width="24.5" style="36" customWidth="1"/>
    <col min="3331" max="3331" width="23.625" style="36" customWidth="1"/>
    <col min="3332" max="3332" width="25" style="36" bestFit="1" customWidth="1"/>
    <col min="3333" max="3333" width="19" style="36" customWidth="1"/>
    <col min="3334" max="3334" width="22.625" style="36" customWidth="1"/>
    <col min="3335" max="3335" width="25.625" style="36" customWidth="1"/>
    <col min="3336" max="3584" width="9" style="36"/>
    <col min="3585" max="3585" width="5.375" style="36" customWidth="1"/>
    <col min="3586" max="3586" width="24.5" style="36" customWidth="1"/>
    <col min="3587" max="3587" width="23.625" style="36" customWidth="1"/>
    <col min="3588" max="3588" width="25" style="36" bestFit="1" customWidth="1"/>
    <col min="3589" max="3589" width="19" style="36" customWidth="1"/>
    <col min="3590" max="3590" width="22.625" style="36" customWidth="1"/>
    <col min="3591" max="3591" width="25.625" style="36" customWidth="1"/>
    <col min="3592" max="3840" width="9" style="36"/>
    <col min="3841" max="3841" width="5.375" style="36" customWidth="1"/>
    <col min="3842" max="3842" width="24.5" style="36" customWidth="1"/>
    <col min="3843" max="3843" width="23.625" style="36" customWidth="1"/>
    <col min="3844" max="3844" width="25" style="36" bestFit="1" customWidth="1"/>
    <col min="3845" max="3845" width="19" style="36" customWidth="1"/>
    <col min="3846" max="3846" width="22.625" style="36" customWidth="1"/>
    <col min="3847" max="3847" width="25.625" style="36" customWidth="1"/>
    <col min="3848" max="4096" width="9" style="36"/>
    <col min="4097" max="4097" width="5.375" style="36" customWidth="1"/>
    <col min="4098" max="4098" width="24.5" style="36" customWidth="1"/>
    <col min="4099" max="4099" width="23.625" style="36" customWidth="1"/>
    <col min="4100" max="4100" width="25" style="36" bestFit="1" customWidth="1"/>
    <col min="4101" max="4101" width="19" style="36" customWidth="1"/>
    <col min="4102" max="4102" width="22.625" style="36" customWidth="1"/>
    <col min="4103" max="4103" width="25.625" style="36" customWidth="1"/>
    <col min="4104" max="4352" width="9" style="36"/>
    <col min="4353" max="4353" width="5.375" style="36" customWidth="1"/>
    <col min="4354" max="4354" width="24.5" style="36" customWidth="1"/>
    <col min="4355" max="4355" width="23.625" style="36" customWidth="1"/>
    <col min="4356" max="4356" width="25" style="36" bestFit="1" customWidth="1"/>
    <col min="4357" max="4357" width="19" style="36" customWidth="1"/>
    <col min="4358" max="4358" width="22.625" style="36" customWidth="1"/>
    <col min="4359" max="4359" width="25.625" style="36" customWidth="1"/>
    <col min="4360" max="4608" width="9" style="36"/>
    <col min="4609" max="4609" width="5.375" style="36" customWidth="1"/>
    <col min="4610" max="4610" width="24.5" style="36" customWidth="1"/>
    <col min="4611" max="4611" width="23.625" style="36" customWidth="1"/>
    <col min="4612" max="4612" width="25" style="36" bestFit="1" customWidth="1"/>
    <col min="4613" max="4613" width="19" style="36" customWidth="1"/>
    <col min="4614" max="4614" width="22.625" style="36" customWidth="1"/>
    <col min="4615" max="4615" width="25.625" style="36" customWidth="1"/>
    <col min="4616" max="4864" width="9" style="36"/>
    <col min="4865" max="4865" width="5.375" style="36" customWidth="1"/>
    <col min="4866" max="4866" width="24.5" style="36" customWidth="1"/>
    <col min="4867" max="4867" width="23.625" style="36" customWidth="1"/>
    <col min="4868" max="4868" width="25" style="36" bestFit="1" customWidth="1"/>
    <col min="4869" max="4869" width="19" style="36" customWidth="1"/>
    <col min="4870" max="4870" width="22.625" style="36" customWidth="1"/>
    <col min="4871" max="4871" width="25.625" style="36" customWidth="1"/>
    <col min="4872" max="5120" width="9" style="36"/>
    <col min="5121" max="5121" width="5.375" style="36" customWidth="1"/>
    <col min="5122" max="5122" width="24.5" style="36" customWidth="1"/>
    <col min="5123" max="5123" width="23.625" style="36" customWidth="1"/>
    <col min="5124" max="5124" width="25" style="36" bestFit="1" customWidth="1"/>
    <col min="5125" max="5125" width="19" style="36" customWidth="1"/>
    <col min="5126" max="5126" width="22.625" style="36" customWidth="1"/>
    <col min="5127" max="5127" width="25.625" style="36" customWidth="1"/>
    <col min="5128" max="5376" width="9" style="36"/>
    <col min="5377" max="5377" width="5.375" style="36" customWidth="1"/>
    <col min="5378" max="5378" width="24.5" style="36" customWidth="1"/>
    <col min="5379" max="5379" width="23.625" style="36" customWidth="1"/>
    <col min="5380" max="5380" width="25" style="36" bestFit="1" customWidth="1"/>
    <col min="5381" max="5381" width="19" style="36" customWidth="1"/>
    <col min="5382" max="5382" width="22.625" style="36" customWidth="1"/>
    <col min="5383" max="5383" width="25.625" style="36" customWidth="1"/>
    <col min="5384" max="5632" width="9" style="36"/>
    <col min="5633" max="5633" width="5.375" style="36" customWidth="1"/>
    <col min="5634" max="5634" width="24.5" style="36" customWidth="1"/>
    <col min="5635" max="5635" width="23.625" style="36" customWidth="1"/>
    <col min="5636" max="5636" width="25" style="36" bestFit="1" customWidth="1"/>
    <col min="5637" max="5637" width="19" style="36" customWidth="1"/>
    <col min="5638" max="5638" width="22.625" style="36" customWidth="1"/>
    <col min="5639" max="5639" width="25.625" style="36" customWidth="1"/>
    <col min="5640" max="5888" width="9" style="36"/>
    <col min="5889" max="5889" width="5.375" style="36" customWidth="1"/>
    <col min="5890" max="5890" width="24.5" style="36" customWidth="1"/>
    <col min="5891" max="5891" width="23.625" style="36" customWidth="1"/>
    <col min="5892" max="5892" width="25" style="36" bestFit="1" customWidth="1"/>
    <col min="5893" max="5893" width="19" style="36" customWidth="1"/>
    <col min="5894" max="5894" width="22.625" style="36" customWidth="1"/>
    <col min="5895" max="5895" width="25.625" style="36" customWidth="1"/>
    <col min="5896" max="6144" width="9" style="36"/>
    <col min="6145" max="6145" width="5.375" style="36" customWidth="1"/>
    <col min="6146" max="6146" width="24.5" style="36" customWidth="1"/>
    <col min="6147" max="6147" width="23.625" style="36" customWidth="1"/>
    <col min="6148" max="6148" width="25" style="36" bestFit="1" customWidth="1"/>
    <col min="6149" max="6149" width="19" style="36" customWidth="1"/>
    <col min="6150" max="6150" width="22.625" style="36" customWidth="1"/>
    <col min="6151" max="6151" width="25.625" style="36" customWidth="1"/>
    <col min="6152" max="6400" width="9" style="36"/>
    <col min="6401" max="6401" width="5.375" style="36" customWidth="1"/>
    <col min="6402" max="6402" width="24.5" style="36" customWidth="1"/>
    <col min="6403" max="6403" width="23.625" style="36" customWidth="1"/>
    <col min="6404" max="6404" width="25" style="36" bestFit="1" customWidth="1"/>
    <col min="6405" max="6405" width="19" style="36" customWidth="1"/>
    <col min="6406" max="6406" width="22.625" style="36" customWidth="1"/>
    <col min="6407" max="6407" width="25.625" style="36" customWidth="1"/>
    <col min="6408" max="6656" width="9" style="36"/>
    <col min="6657" max="6657" width="5.375" style="36" customWidth="1"/>
    <col min="6658" max="6658" width="24.5" style="36" customWidth="1"/>
    <col min="6659" max="6659" width="23.625" style="36" customWidth="1"/>
    <col min="6660" max="6660" width="25" style="36" bestFit="1" customWidth="1"/>
    <col min="6661" max="6661" width="19" style="36" customWidth="1"/>
    <col min="6662" max="6662" width="22.625" style="36" customWidth="1"/>
    <col min="6663" max="6663" width="25.625" style="36" customWidth="1"/>
    <col min="6664" max="6912" width="9" style="36"/>
    <col min="6913" max="6913" width="5.375" style="36" customWidth="1"/>
    <col min="6914" max="6914" width="24.5" style="36" customWidth="1"/>
    <col min="6915" max="6915" width="23.625" style="36" customWidth="1"/>
    <col min="6916" max="6916" width="25" style="36" bestFit="1" customWidth="1"/>
    <col min="6917" max="6917" width="19" style="36" customWidth="1"/>
    <col min="6918" max="6918" width="22.625" style="36" customWidth="1"/>
    <col min="6919" max="6919" width="25.625" style="36" customWidth="1"/>
    <col min="6920" max="7168" width="9" style="36"/>
    <col min="7169" max="7169" width="5.375" style="36" customWidth="1"/>
    <col min="7170" max="7170" width="24.5" style="36" customWidth="1"/>
    <col min="7171" max="7171" width="23.625" style="36" customWidth="1"/>
    <col min="7172" max="7172" width="25" style="36" bestFit="1" customWidth="1"/>
    <col min="7173" max="7173" width="19" style="36" customWidth="1"/>
    <col min="7174" max="7174" width="22.625" style="36" customWidth="1"/>
    <col min="7175" max="7175" width="25.625" style="36" customWidth="1"/>
    <col min="7176" max="7424" width="9" style="36"/>
    <col min="7425" max="7425" width="5.375" style="36" customWidth="1"/>
    <col min="7426" max="7426" width="24.5" style="36" customWidth="1"/>
    <col min="7427" max="7427" width="23.625" style="36" customWidth="1"/>
    <col min="7428" max="7428" width="25" style="36" bestFit="1" customWidth="1"/>
    <col min="7429" max="7429" width="19" style="36" customWidth="1"/>
    <col min="7430" max="7430" width="22.625" style="36" customWidth="1"/>
    <col min="7431" max="7431" width="25.625" style="36" customWidth="1"/>
    <col min="7432" max="7680" width="9" style="36"/>
    <col min="7681" max="7681" width="5.375" style="36" customWidth="1"/>
    <col min="7682" max="7682" width="24.5" style="36" customWidth="1"/>
    <col min="7683" max="7683" width="23.625" style="36" customWidth="1"/>
    <col min="7684" max="7684" width="25" style="36" bestFit="1" customWidth="1"/>
    <col min="7685" max="7685" width="19" style="36" customWidth="1"/>
    <col min="7686" max="7686" width="22.625" style="36" customWidth="1"/>
    <col min="7687" max="7687" width="25.625" style="36" customWidth="1"/>
    <col min="7688" max="7936" width="9" style="36"/>
    <col min="7937" max="7937" width="5.375" style="36" customWidth="1"/>
    <col min="7938" max="7938" width="24.5" style="36" customWidth="1"/>
    <col min="7939" max="7939" width="23.625" style="36" customWidth="1"/>
    <col min="7940" max="7940" width="25" style="36" bestFit="1" customWidth="1"/>
    <col min="7941" max="7941" width="19" style="36" customWidth="1"/>
    <col min="7942" max="7942" width="22.625" style="36" customWidth="1"/>
    <col min="7943" max="7943" width="25.625" style="36" customWidth="1"/>
    <col min="7944" max="8192" width="9" style="36"/>
    <col min="8193" max="8193" width="5.375" style="36" customWidth="1"/>
    <col min="8194" max="8194" width="24.5" style="36" customWidth="1"/>
    <col min="8195" max="8195" width="23.625" style="36" customWidth="1"/>
    <col min="8196" max="8196" width="25" style="36" bestFit="1" customWidth="1"/>
    <col min="8197" max="8197" width="19" style="36" customWidth="1"/>
    <col min="8198" max="8198" width="22.625" style="36" customWidth="1"/>
    <col min="8199" max="8199" width="25.625" style="36" customWidth="1"/>
    <col min="8200" max="8448" width="9" style="36"/>
    <col min="8449" max="8449" width="5.375" style="36" customWidth="1"/>
    <col min="8450" max="8450" width="24.5" style="36" customWidth="1"/>
    <col min="8451" max="8451" width="23.625" style="36" customWidth="1"/>
    <col min="8452" max="8452" width="25" style="36" bestFit="1" customWidth="1"/>
    <col min="8453" max="8453" width="19" style="36" customWidth="1"/>
    <col min="8454" max="8454" width="22.625" style="36" customWidth="1"/>
    <col min="8455" max="8455" width="25.625" style="36" customWidth="1"/>
    <col min="8456" max="8704" width="9" style="36"/>
    <col min="8705" max="8705" width="5.375" style="36" customWidth="1"/>
    <col min="8706" max="8706" width="24.5" style="36" customWidth="1"/>
    <col min="8707" max="8707" width="23.625" style="36" customWidth="1"/>
    <col min="8708" max="8708" width="25" style="36" bestFit="1" customWidth="1"/>
    <col min="8709" max="8709" width="19" style="36" customWidth="1"/>
    <col min="8710" max="8710" width="22.625" style="36" customWidth="1"/>
    <col min="8711" max="8711" width="25.625" style="36" customWidth="1"/>
    <col min="8712" max="8960" width="9" style="36"/>
    <col min="8961" max="8961" width="5.375" style="36" customWidth="1"/>
    <col min="8962" max="8962" width="24.5" style="36" customWidth="1"/>
    <col min="8963" max="8963" width="23.625" style="36" customWidth="1"/>
    <col min="8964" max="8964" width="25" style="36" bestFit="1" customWidth="1"/>
    <col min="8965" max="8965" width="19" style="36" customWidth="1"/>
    <col min="8966" max="8966" width="22.625" style="36" customWidth="1"/>
    <col min="8967" max="8967" width="25.625" style="36" customWidth="1"/>
    <col min="8968" max="9216" width="9" style="36"/>
    <col min="9217" max="9217" width="5.375" style="36" customWidth="1"/>
    <col min="9218" max="9218" width="24.5" style="36" customWidth="1"/>
    <col min="9219" max="9219" width="23.625" style="36" customWidth="1"/>
    <col min="9220" max="9220" width="25" style="36" bestFit="1" customWidth="1"/>
    <col min="9221" max="9221" width="19" style="36" customWidth="1"/>
    <col min="9222" max="9222" width="22.625" style="36" customWidth="1"/>
    <col min="9223" max="9223" width="25.625" style="36" customWidth="1"/>
    <col min="9224" max="9472" width="9" style="36"/>
    <col min="9473" max="9473" width="5.375" style="36" customWidth="1"/>
    <col min="9474" max="9474" width="24.5" style="36" customWidth="1"/>
    <col min="9475" max="9475" width="23.625" style="36" customWidth="1"/>
    <col min="9476" max="9476" width="25" style="36" bestFit="1" customWidth="1"/>
    <col min="9477" max="9477" width="19" style="36" customWidth="1"/>
    <col min="9478" max="9478" width="22.625" style="36" customWidth="1"/>
    <col min="9479" max="9479" width="25.625" style="36" customWidth="1"/>
    <col min="9480" max="9728" width="9" style="36"/>
    <col min="9729" max="9729" width="5.375" style="36" customWidth="1"/>
    <col min="9730" max="9730" width="24.5" style="36" customWidth="1"/>
    <col min="9731" max="9731" width="23.625" style="36" customWidth="1"/>
    <col min="9732" max="9732" width="25" style="36" bestFit="1" customWidth="1"/>
    <col min="9733" max="9733" width="19" style="36" customWidth="1"/>
    <col min="9734" max="9734" width="22.625" style="36" customWidth="1"/>
    <col min="9735" max="9735" width="25.625" style="36" customWidth="1"/>
    <col min="9736" max="9984" width="9" style="36"/>
    <col min="9985" max="9985" width="5.375" style="36" customWidth="1"/>
    <col min="9986" max="9986" width="24.5" style="36" customWidth="1"/>
    <col min="9987" max="9987" width="23.625" style="36" customWidth="1"/>
    <col min="9988" max="9988" width="25" style="36" bestFit="1" customWidth="1"/>
    <col min="9989" max="9989" width="19" style="36" customWidth="1"/>
    <col min="9990" max="9990" width="22.625" style="36" customWidth="1"/>
    <col min="9991" max="9991" width="25.625" style="36" customWidth="1"/>
    <col min="9992" max="10240" width="9" style="36"/>
    <col min="10241" max="10241" width="5.375" style="36" customWidth="1"/>
    <col min="10242" max="10242" width="24.5" style="36" customWidth="1"/>
    <col min="10243" max="10243" width="23.625" style="36" customWidth="1"/>
    <col min="10244" max="10244" width="25" style="36" bestFit="1" customWidth="1"/>
    <col min="10245" max="10245" width="19" style="36" customWidth="1"/>
    <col min="10246" max="10246" width="22.625" style="36" customWidth="1"/>
    <col min="10247" max="10247" width="25.625" style="36" customWidth="1"/>
    <col min="10248" max="10496" width="9" style="36"/>
    <col min="10497" max="10497" width="5.375" style="36" customWidth="1"/>
    <col min="10498" max="10498" width="24.5" style="36" customWidth="1"/>
    <col min="10499" max="10499" width="23.625" style="36" customWidth="1"/>
    <col min="10500" max="10500" width="25" style="36" bestFit="1" customWidth="1"/>
    <col min="10501" max="10501" width="19" style="36" customWidth="1"/>
    <col min="10502" max="10502" width="22.625" style="36" customWidth="1"/>
    <col min="10503" max="10503" width="25.625" style="36" customWidth="1"/>
    <col min="10504" max="10752" width="9" style="36"/>
    <col min="10753" max="10753" width="5.375" style="36" customWidth="1"/>
    <col min="10754" max="10754" width="24.5" style="36" customWidth="1"/>
    <col min="10755" max="10755" width="23.625" style="36" customWidth="1"/>
    <col min="10756" max="10756" width="25" style="36" bestFit="1" customWidth="1"/>
    <col min="10757" max="10757" width="19" style="36" customWidth="1"/>
    <col min="10758" max="10758" width="22.625" style="36" customWidth="1"/>
    <col min="10759" max="10759" width="25.625" style="36" customWidth="1"/>
    <col min="10760" max="11008" width="9" style="36"/>
    <col min="11009" max="11009" width="5.375" style="36" customWidth="1"/>
    <col min="11010" max="11010" width="24.5" style="36" customWidth="1"/>
    <col min="11011" max="11011" width="23.625" style="36" customWidth="1"/>
    <col min="11012" max="11012" width="25" style="36" bestFit="1" customWidth="1"/>
    <col min="11013" max="11013" width="19" style="36" customWidth="1"/>
    <col min="11014" max="11014" width="22.625" style="36" customWidth="1"/>
    <col min="11015" max="11015" width="25.625" style="36" customWidth="1"/>
    <col min="11016" max="11264" width="9" style="36"/>
    <col min="11265" max="11265" width="5.375" style="36" customWidth="1"/>
    <col min="11266" max="11266" width="24.5" style="36" customWidth="1"/>
    <col min="11267" max="11267" width="23.625" style="36" customWidth="1"/>
    <col min="11268" max="11268" width="25" style="36" bestFit="1" customWidth="1"/>
    <col min="11269" max="11269" width="19" style="36" customWidth="1"/>
    <col min="11270" max="11270" width="22.625" style="36" customWidth="1"/>
    <col min="11271" max="11271" width="25.625" style="36" customWidth="1"/>
    <col min="11272" max="11520" width="9" style="36"/>
    <col min="11521" max="11521" width="5.375" style="36" customWidth="1"/>
    <col min="11522" max="11522" width="24.5" style="36" customWidth="1"/>
    <col min="11523" max="11523" width="23.625" style="36" customWidth="1"/>
    <col min="11524" max="11524" width="25" style="36" bestFit="1" customWidth="1"/>
    <col min="11525" max="11525" width="19" style="36" customWidth="1"/>
    <col min="11526" max="11526" width="22.625" style="36" customWidth="1"/>
    <col min="11527" max="11527" width="25.625" style="36" customWidth="1"/>
    <col min="11528" max="11776" width="9" style="36"/>
    <col min="11777" max="11777" width="5.375" style="36" customWidth="1"/>
    <col min="11778" max="11778" width="24.5" style="36" customWidth="1"/>
    <col min="11779" max="11779" width="23.625" style="36" customWidth="1"/>
    <col min="11780" max="11780" width="25" style="36" bestFit="1" customWidth="1"/>
    <col min="11781" max="11781" width="19" style="36" customWidth="1"/>
    <col min="11782" max="11782" width="22.625" style="36" customWidth="1"/>
    <col min="11783" max="11783" width="25.625" style="36" customWidth="1"/>
    <col min="11784" max="12032" width="9" style="36"/>
    <col min="12033" max="12033" width="5.375" style="36" customWidth="1"/>
    <col min="12034" max="12034" width="24.5" style="36" customWidth="1"/>
    <col min="12035" max="12035" width="23.625" style="36" customWidth="1"/>
    <col min="12036" max="12036" width="25" style="36" bestFit="1" customWidth="1"/>
    <col min="12037" max="12037" width="19" style="36" customWidth="1"/>
    <col min="12038" max="12038" width="22.625" style="36" customWidth="1"/>
    <col min="12039" max="12039" width="25.625" style="36" customWidth="1"/>
    <col min="12040" max="12288" width="9" style="36"/>
    <col min="12289" max="12289" width="5.375" style="36" customWidth="1"/>
    <col min="12290" max="12290" width="24.5" style="36" customWidth="1"/>
    <col min="12291" max="12291" width="23.625" style="36" customWidth="1"/>
    <col min="12292" max="12292" width="25" style="36" bestFit="1" customWidth="1"/>
    <col min="12293" max="12293" width="19" style="36" customWidth="1"/>
    <col min="12294" max="12294" width="22.625" style="36" customWidth="1"/>
    <col min="12295" max="12295" width="25.625" style="36" customWidth="1"/>
    <col min="12296" max="12544" width="9" style="36"/>
    <col min="12545" max="12545" width="5.375" style="36" customWidth="1"/>
    <col min="12546" max="12546" width="24.5" style="36" customWidth="1"/>
    <col min="12547" max="12547" width="23.625" style="36" customWidth="1"/>
    <col min="12548" max="12548" width="25" style="36" bestFit="1" customWidth="1"/>
    <col min="12549" max="12549" width="19" style="36" customWidth="1"/>
    <col min="12550" max="12550" width="22.625" style="36" customWidth="1"/>
    <col min="12551" max="12551" width="25.625" style="36" customWidth="1"/>
    <col min="12552" max="12800" width="9" style="36"/>
    <col min="12801" max="12801" width="5.375" style="36" customWidth="1"/>
    <col min="12802" max="12802" width="24.5" style="36" customWidth="1"/>
    <col min="12803" max="12803" width="23.625" style="36" customWidth="1"/>
    <col min="12804" max="12804" width="25" style="36" bestFit="1" customWidth="1"/>
    <col min="12805" max="12805" width="19" style="36" customWidth="1"/>
    <col min="12806" max="12806" width="22.625" style="36" customWidth="1"/>
    <col min="12807" max="12807" width="25.625" style="36" customWidth="1"/>
    <col min="12808" max="13056" width="9" style="36"/>
    <col min="13057" max="13057" width="5.375" style="36" customWidth="1"/>
    <col min="13058" max="13058" width="24.5" style="36" customWidth="1"/>
    <col min="13059" max="13059" width="23.625" style="36" customWidth="1"/>
    <col min="13060" max="13060" width="25" style="36" bestFit="1" customWidth="1"/>
    <col min="13061" max="13061" width="19" style="36" customWidth="1"/>
    <col min="13062" max="13062" width="22.625" style="36" customWidth="1"/>
    <col min="13063" max="13063" width="25.625" style="36" customWidth="1"/>
    <col min="13064" max="13312" width="9" style="36"/>
    <col min="13313" max="13313" width="5.375" style="36" customWidth="1"/>
    <col min="13314" max="13314" width="24.5" style="36" customWidth="1"/>
    <col min="13315" max="13315" width="23.625" style="36" customWidth="1"/>
    <col min="13316" max="13316" width="25" style="36" bestFit="1" customWidth="1"/>
    <col min="13317" max="13317" width="19" style="36" customWidth="1"/>
    <col min="13318" max="13318" width="22.625" style="36" customWidth="1"/>
    <col min="13319" max="13319" width="25.625" style="36" customWidth="1"/>
    <col min="13320" max="13568" width="9" style="36"/>
    <col min="13569" max="13569" width="5.375" style="36" customWidth="1"/>
    <col min="13570" max="13570" width="24.5" style="36" customWidth="1"/>
    <col min="13571" max="13571" width="23.625" style="36" customWidth="1"/>
    <col min="13572" max="13572" width="25" style="36" bestFit="1" customWidth="1"/>
    <col min="13573" max="13573" width="19" style="36" customWidth="1"/>
    <col min="13574" max="13574" width="22.625" style="36" customWidth="1"/>
    <col min="13575" max="13575" width="25.625" style="36" customWidth="1"/>
    <col min="13576" max="13824" width="9" style="36"/>
    <col min="13825" max="13825" width="5.375" style="36" customWidth="1"/>
    <col min="13826" max="13826" width="24.5" style="36" customWidth="1"/>
    <col min="13827" max="13827" width="23.625" style="36" customWidth="1"/>
    <col min="13828" max="13828" width="25" style="36" bestFit="1" customWidth="1"/>
    <col min="13829" max="13829" width="19" style="36" customWidth="1"/>
    <col min="13830" max="13830" width="22.625" style="36" customWidth="1"/>
    <col min="13831" max="13831" width="25.625" style="36" customWidth="1"/>
    <col min="13832" max="14080" width="9" style="36"/>
    <col min="14081" max="14081" width="5.375" style="36" customWidth="1"/>
    <col min="14082" max="14082" width="24.5" style="36" customWidth="1"/>
    <col min="14083" max="14083" width="23.625" style="36" customWidth="1"/>
    <col min="14084" max="14084" width="25" style="36" bestFit="1" customWidth="1"/>
    <col min="14085" max="14085" width="19" style="36" customWidth="1"/>
    <col min="14086" max="14086" width="22.625" style="36" customWidth="1"/>
    <col min="14087" max="14087" width="25.625" style="36" customWidth="1"/>
    <col min="14088" max="14336" width="9" style="36"/>
    <col min="14337" max="14337" width="5.375" style="36" customWidth="1"/>
    <col min="14338" max="14338" width="24.5" style="36" customWidth="1"/>
    <col min="14339" max="14339" width="23.625" style="36" customWidth="1"/>
    <col min="14340" max="14340" width="25" style="36" bestFit="1" customWidth="1"/>
    <col min="14341" max="14341" width="19" style="36" customWidth="1"/>
    <col min="14342" max="14342" width="22.625" style="36" customWidth="1"/>
    <col min="14343" max="14343" width="25.625" style="36" customWidth="1"/>
    <col min="14344" max="14592" width="9" style="36"/>
    <col min="14593" max="14593" width="5.375" style="36" customWidth="1"/>
    <col min="14594" max="14594" width="24.5" style="36" customWidth="1"/>
    <col min="14595" max="14595" width="23.625" style="36" customWidth="1"/>
    <col min="14596" max="14596" width="25" style="36" bestFit="1" customWidth="1"/>
    <col min="14597" max="14597" width="19" style="36" customWidth="1"/>
    <col min="14598" max="14598" width="22.625" style="36" customWidth="1"/>
    <col min="14599" max="14599" width="25.625" style="36" customWidth="1"/>
    <col min="14600" max="14848" width="9" style="36"/>
    <col min="14849" max="14849" width="5.375" style="36" customWidth="1"/>
    <col min="14850" max="14850" width="24.5" style="36" customWidth="1"/>
    <col min="14851" max="14851" width="23.625" style="36" customWidth="1"/>
    <col min="14852" max="14852" width="25" style="36" bestFit="1" customWidth="1"/>
    <col min="14853" max="14853" width="19" style="36" customWidth="1"/>
    <col min="14854" max="14854" width="22.625" style="36" customWidth="1"/>
    <col min="14855" max="14855" width="25.625" style="36" customWidth="1"/>
    <col min="14856" max="15104" width="9" style="36"/>
    <col min="15105" max="15105" width="5.375" style="36" customWidth="1"/>
    <col min="15106" max="15106" width="24.5" style="36" customWidth="1"/>
    <col min="15107" max="15107" width="23.625" style="36" customWidth="1"/>
    <col min="15108" max="15108" width="25" style="36" bestFit="1" customWidth="1"/>
    <col min="15109" max="15109" width="19" style="36" customWidth="1"/>
    <col min="15110" max="15110" width="22.625" style="36" customWidth="1"/>
    <col min="15111" max="15111" width="25.625" style="36" customWidth="1"/>
    <col min="15112" max="15360" width="9" style="36"/>
    <col min="15361" max="15361" width="5.375" style="36" customWidth="1"/>
    <col min="15362" max="15362" width="24.5" style="36" customWidth="1"/>
    <col min="15363" max="15363" width="23.625" style="36" customWidth="1"/>
    <col min="15364" max="15364" width="25" style="36" bestFit="1" customWidth="1"/>
    <col min="15365" max="15365" width="19" style="36" customWidth="1"/>
    <col min="15366" max="15366" width="22.625" style="36" customWidth="1"/>
    <col min="15367" max="15367" width="25.625" style="36" customWidth="1"/>
    <col min="15368" max="15616" width="9" style="36"/>
    <col min="15617" max="15617" width="5.375" style="36" customWidth="1"/>
    <col min="15618" max="15618" width="24.5" style="36" customWidth="1"/>
    <col min="15619" max="15619" width="23.625" style="36" customWidth="1"/>
    <col min="15620" max="15620" width="25" style="36" bestFit="1" customWidth="1"/>
    <col min="15621" max="15621" width="19" style="36" customWidth="1"/>
    <col min="15622" max="15622" width="22.625" style="36" customWidth="1"/>
    <col min="15623" max="15623" width="25.625" style="36" customWidth="1"/>
    <col min="15624" max="15872" width="9" style="36"/>
    <col min="15873" max="15873" width="5.375" style="36" customWidth="1"/>
    <col min="15874" max="15874" width="24.5" style="36" customWidth="1"/>
    <col min="15875" max="15875" width="23.625" style="36" customWidth="1"/>
    <col min="15876" max="15876" width="25" style="36" bestFit="1" customWidth="1"/>
    <col min="15877" max="15877" width="19" style="36" customWidth="1"/>
    <col min="15878" max="15878" width="22.625" style="36" customWidth="1"/>
    <col min="15879" max="15879" width="25.625" style="36" customWidth="1"/>
    <col min="15880" max="16128" width="9" style="36"/>
    <col min="16129" max="16129" width="5.375" style="36" customWidth="1"/>
    <col min="16130" max="16130" width="24.5" style="36" customWidth="1"/>
    <col min="16131" max="16131" width="23.625" style="36" customWidth="1"/>
    <col min="16132" max="16132" width="25" style="36" bestFit="1" customWidth="1"/>
    <col min="16133" max="16133" width="19" style="36" customWidth="1"/>
    <col min="16134" max="16134" width="22.625" style="36" customWidth="1"/>
    <col min="16135" max="16135" width="25.625" style="36" customWidth="1"/>
    <col min="16136" max="16384" width="9" style="36"/>
  </cols>
  <sheetData>
    <row r="1" spans="1:7" ht="16.5">
      <c r="A1" s="525" t="s">
        <v>5894</v>
      </c>
    </row>
    <row r="2" spans="1:7" ht="16.5">
      <c r="A2" s="526" t="s">
        <v>5895</v>
      </c>
      <c r="C2" s="527"/>
      <c r="D2" s="527"/>
      <c r="E2" s="527"/>
    </row>
    <row r="3" spans="1:7">
      <c r="B3" s="438"/>
      <c r="C3" s="527"/>
      <c r="D3" s="527"/>
      <c r="E3" s="527"/>
    </row>
    <row r="4" spans="1:7" ht="16.5">
      <c r="B4" s="528" t="s">
        <v>5896</v>
      </c>
    </row>
    <row r="5" spans="1:7" ht="33">
      <c r="A5" s="3212" t="s">
        <v>5897</v>
      </c>
      <c r="B5" s="529" t="s">
        <v>5898</v>
      </c>
      <c r="C5" s="529" t="s">
        <v>5899</v>
      </c>
      <c r="D5" s="529" t="s">
        <v>5900</v>
      </c>
    </row>
    <row r="6" spans="1:7">
      <c r="A6" s="3212"/>
      <c r="B6" s="530" t="s">
        <v>2680</v>
      </c>
      <c r="C6" s="530" t="s">
        <v>67</v>
      </c>
      <c r="D6" s="530" t="s">
        <v>2681</v>
      </c>
    </row>
    <row r="7" spans="1:7">
      <c r="A7" s="531">
        <v>1</v>
      </c>
      <c r="B7" s="532">
        <f>'表25-1'!AB12+'表25-1'!AB25+'表25-1'!AB31+'表25-1'!AB34</f>
        <v>0</v>
      </c>
      <c r="C7" s="532">
        <f>'表25-1'!AA12+'表25-1'!AA25+'表25-1'!AA31+'表25-1'!AA34</f>
        <v>0</v>
      </c>
      <c r="D7" s="532">
        <f>SUM(B7:C7)</f>
        <v>0</v>
      </c>
    </row>
    <row r="8" spans="1:7">
      <c r="A8" s="533"/>
    </row>
    <row r="9" spans="1:7">
      <c r="A9" s="533"/>
      <c r="B9" s="534"/>
      <c r="C9" s="535"/>
    </row>
    <row r="10" spans="1:7" ht="16.5">
      <c r="A10" s="533"/>
      <c r="B10" s="133" t="s">
        <v>5901</v>
      </c>
    </row>
    <row r="11" spans="1:7" ht="33">
      <c r="A11" s="3212" t="s">
        <v>5897</v>
      </c>
      <c r="B11" s="529" t="s">
        <v>5902</v>
      </c>
      <c r="C11" s="536" t="s">
        <v>5903</v>
      </c>
      <c r="D11" s="536" t="s">
        <v>5904</v>
      </c>
      <c r="E11" s="529" t="s">
        <v>5905</v>
      </c>
      <c r="F11" s="529" t="s">
        <v>5906</v>
      </c>
      <c r="G11" s="529" t="s">
        <v>5907</v>
      </c>
    </row>
    <row r="12" spans="1:7" ht="15">
      <c r="A12" s="3212"/>
      <c r="B12" s="530" t="s">
        <v>2682</v>
      </c>
      <c r="C12" s="530" t="s">
        <v>125</v>
      </c>
      <c r="D12" s="530" t="s">
        <v>2685</v>
      </c>
      <c r="E12" s="530" t="s">
        <v>72</v>
      </c>
      <c r="F12" s="530" t="s">
        <v>2683</v>
      </c>
      <c r="G12" s="530" t="s">
        <v>2684</v>
      </c>
    </row>
    <row r="13" spans="1:7" ht="15">
      <c r="A13" s="531">
        <v>2</v>
      </c>
      <c r="B13" s="537">
        <f ca="1">'表30-1'!B26</f>
        <v>0</v>
      </c>
      <c r="C13" s="537">
        <f ca="1">0.5*('表30-1'!B13+'表30-1'!B24+(('表30-1'!B16+'表30-1'!B23)^2+('表30-1'!B14+'表30-1'!B17)^2+'表30-1'!B18^2+'表30-1'!B19^2+'表30-1'!B20^2+'表30-1'!B21^2)^0.5)</f>
        <v>0</v>
      </c>
      <c r="D13" s="537">
        <f ca="1">IFERROR(B13/C13-1,0)</f>
        <v>0</v>
      </c>
      <c r="E13" s="537">
        <f>SUM('表30-8'!E4:E13,'表30-8'!E15)-SUM('表30-8'!E17:E25)</f>
        <v>0</v>
      </c>
      <c r="F13" s="537">
        <f ca="1">D13*E13</f>
        <v>0</v>
      </c>
      <c r="G13" s="537">
        <f ca="1">MIN(F13,D7)</f>
        <v>0</v>
      </c>
    </row>
    <row r="15" spans="1:7">
      <c r="A15" s="538" t="s">
        <v>5908</v>
      </c>
    </row>
    <row r="16" spans="1:7">
      <c r="A16" s="538" t="s">
        <v>5909</v>
      </c>
      <c r="B16" s="539"/>
    </row>
    <row r="17" spans="1:2">
      <c r="A17" s="540"/>
      <c r="B17" s="540" t="s">
        <v>5910</v>
      </c>
    </row>
  </sheetData>
  <mergeCells count="2">
    <mergeCell ref="A5:A6"/>
    <mergeCell ref="A11:A12"/>
  </mergeCells>
  <phoneticPr fontId="28" type="noConversion"/>
  <printOptions horizontalCentered="1"/>
  <pageMargins left="0.23622047244094491" right="0.23622047244094491" top="0.35433070866141736" bottom="0.35433070866141736" header="0.31496062992125984" footer="0.31496062992125984"/>
  <pageSetup paperSize="9" scale="82" fitToHeight="0" orientation="landscape"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dimension ref="A1:P30"/>
  <sheetViews>
    <sheetView workbookViewId="0">
      <selection activeCell="A125" sqref="A1:XFD1048576"/>
    </sheetView>
  </sheetViews>
  <sheetFormatPr defaultColWidth="15.625" defaultRowHeight="15.75"/>
  <cols>
    <col min="1" max="1" width="5.625" style="2251" customWidth="1"/>
    <col min="2" max="2" width="15.625" style="2251" customWidth="1"/>
    <col min="3" max="3" width="35.625" style="2251" customWidth="1"/>
    <col min="4" max="16384" width="15.625" style="2251"/>
  </cols>
  <sheetData>
    <row r="1" spans="1:16" s="83" customFormat="1" ht="16.5">
      <c r="A1" s="2222" t="s">
        <v>2638</v>
      </c>
      <c r="B1" s="2408"/>
      <c r="C1" s="2408"/>
      <c r="D1" s="2409"/>
      <c r="E1" s="2409"/>
      <c r="F1" s="2409"/>
    </row>
    <row r="2" spans="1:16" s="83" customFormat="1" ht="16.5">
      <c r="A2" s="2410" t="s">
        <v>7696</v>
      </c>
      <c r="B2" s="2410"/>
      <c r="C2" s="2410"/>
      <c r="D2" s="2410"/>
      <c r="E2" s="2410"/>
      <c r="F2" s="2410"/>
      <c r="G2" s="2411"/>
      <c r="M2" s="2412"/>
      <c r="P2" s="2413" t="s">
        <v>7472</v>
      </c>
    </row>
    <row r="3" spans="1:16" s="83" customFormat="1">
      <c r="A3" s="2654" t="s">
        <v>5914</v>
      </c>
      <c r="B3" s="2655" t="s">
        <v>7442</v>
      </c>
      <c r="C3" s="2655"/>
      <c r="D3" s="2656" t="s">
        <v>7381</v>
      </c>
      <c r="E3" s="2657"/>
      <c r="F3" s="2657"/>
      <c r="G3" s="2658"/>
      <c r="H3" s="2656" t="s">
        <v>7382</v>
      </c>
      <c r="I3" s="2657"/>
      <c r="J3" s="2657"/>
      <c r="K3" s="2658"/>
      <c r="L3" s="2656" t="s">
        <v>7697</v>
      </c>
      <c r="M3" s="2657"/>
      <c r="N3" s="2657"/>
      <c r="O3" s="2658"/>
      <c r="P3" s="2655" t="s">
        <v>3809</v>
      </c>
    </row>
    <row r="4" spans="1:16" s="83" customFormat="1" ht="49.5">
      <c r="A4" s="2654"/>
      <c r="B4" s="2655"/>
      <c r="C4" s="2655"/>
      <c r="D4" s="2228" t="s">
        <v>7384</v>
      </c>
      <c r="E4" s="2228" t="s">
        <v>7698</v>
      </c>
      <c r="F4" s="2414" t="s">
        <v>7386</v>
      </c>
      <c r="G4" s="2414" t="s">
        <v>7387</v>
      </c>
      <c r="H4" s="2228" t="s">
        <v>7384</v>
      </c>
      <c r="I4" s="2228" t="s">
        <v>7698</v>
      </c>
      <c r="J4" s="2414" t="s">
        <v>7386</v>
      </c>
      <c r="K4" s="2414" t="s">
        <v>7387</v>
      </c>
      <c r="L4" s="2228" t="s">
        <v>7384</v>
      </c>
      <c r="M4" s="2228" t="s">
        <v>7698</v>
      </c>
      <c r="N4" s="2414" t="s">
        <v>7386</v>
      </c>
      <c r="O4" s="2414" t="s">
        <v>7387</v>
      </c>
      <c r="P4" s="2655"/>
    </row>
    <row r="5" spans="1:16" s="83" customFormat="1">
      <c r="A5" s="2654"/>
      <c r="B5" s="2659" t="s">
        <v>66</v>
      </c>
      <c r="C5" s="2659"/>
      <c r="D5" s="2179" t="s">
        <v>383</v>
      </c>
      <c r="E5" s="2179" t="s">
        <v>331</v>
      </c>
      <c r="F5" s="2415" t="s">
        <v>318</v>
      </c>
      <c r="G5" s="2415" t="s">
        <v>366</v>
      </c>
      <c r="H5" s="2415" t="s">
        <v>332</v>
      </c>
      <c r="I5" s="2415" t="s">
        <v>72</v>
      </c>
      <c r="J5" s="2415" t="s">
        <v>73</v>
      </c>
      <c r="K5" s="2415" t="s">
        <v>74</v>
      </c>
      <c r="L5" s="2415" t="s">
        <v>75</v>
      </c>
      <c r="M5" s="2415" t="s">
        <v>234</v>
      </c>
      <c r="N5" s="2415" t="s">
        <v>235</v>
      </c>
      <c r="O5" s="2415" t="s">
        <v>285</v>
      </c>
      <c r="P5" s="2415" t="s">
        <v>286</v>
      </c>
    </row>
    <row r="6" spans="1:16" s="83" customFormat="1" ht="16.5">
      <c r="A6" s="2230">
        <v>1</v>
      </c>
      <c r="B6" s="2651" t="s">
        <v>7699</v>
      </c>
      <c r="C6" s="2235" t="s">
        <v>7700</v>
      </c>
      <c r="D6" s="2416"/>
      <c r="E6" s="2417"/>
      <c r="F6" s="2416"/>
      <c r="G6" s="2416"/>
      <c r="H6" s="2416"/>
      <c r="I6" s="2417"/>
      <c r="J6" s="2416"/>
      <c r="K6" s="2416"/>
      <c r="L6" s="2416"/>
      <c r="M6" s="2417"/>
      <c r="N6" s="2416"/>
      <c r="O6" s="2416"/>
      <c r="P6" s="2418"/>
    </row>
    <row r="7" spans="1:16" s="83" customFormat="1" ht="16.5">
      <c r="A7" s="2230">
        <v>2</v>
      </c>
      <c r="B7" s="2651"/>
      <c r="C7" s="2235" t="s">
        <v>7701</v>
      </c>
      <c r="D7" s="2416"/>
      <c r="E7" s="2417"/>
      <c r="F7" s="2416"/>
      <c r="G7" s="2416"/>
      <c r="H7" s="2416"/>
      <c r="I7" s="2417"/>
      <c r="J7" s="2416"/>
      <c r="K7" s="2416"/>
      <c r="L7" s="2416"/>
      <c r="M7" s="2417"/>
      <c r="N7" s="2416"/>
      <c r="O7" s="2416"/>
      <c r="P7" s="2418"/>
    </row>
    <row r="8" spans="1:16" s="83" customFormat="1" ht="16.5">
      <c r="A8" s="2230">
        <v>3</v>
      </c>
      <c r="B8" s="2651"/>
      <c r="C8" s="2235" t="s">
        <v>7702</v>
      </c>
      <c r="D8" s="2416"/>
      <c r="E8" s="2417"/>
      <c r="F8" s="2416"/>
      <c r="G8" s="2416"/>
      <c r="H8" s="2416"/>
      <c r="I8" s="2417"/>
      <c r="J8" s="2416"/>
      <c r="K8" s="2416"/>
      <c r="L8" s="2416"/>
      <c r="M8" s="2417"/>
      <c r="N8" s="2416"/>
      <c r="O8" s="2416"/>
      <c r="P8" s="2418"/>
    </row>
    <row r="9" spans="1:16" s="83" customFormat="1" ht="16.5">
      <c r="A9" s="2230">
        <v>4</v>
      </c>
      <c r="B9" s="2651"/>
      <c r="C9" s="2235" t="s">
        <v>7703</v>
      </c>
      <c r="D9" s="2416"/>
      <c r="E9" s="2417"/>
      <c r="F9" s="2416"/>
      <c r="G9" s="2416"/>
      <c r="H9" s="2416"/>
      <c r="I9" s="2417"/>
      <c r="J9" s="2416"/>
      <c r="K9" s="2416"/>
      <c r="L9" s="2416"/>
      <c r="M9" s="2417"/>
      <c r="N9" s="2416"/>
      <c r="O9" s="2416"/>
      <c r="P9" s="2418"/>
    </row>
    <row r="10" spans="1:16" s="83" customFormat="1" ht="16.5">
      <c r="A10" s="2230">
        <v>5</v>
      </c>
      <c r="B10" s="2651"/>
      <c r="C10" s="2235" t="s">
        <v>7704</v>
      </c>
      <c r="D10" s="2416"/>
      <c r="E10" s="2417"/>
      <c r="F10" s="2416"/>
      <c r="G10" s="2416"/>
      <c r="H10" s="2416"/>
      <c r="I10" s="2417"/>
      <c r="J10" s="2416"/>
      <c r="K10" s="2416"/>
      <c r="L10" s="2416"/>
      <c r="M10" s="2417"/>
      <c r="N10" s="2416"/>
      <c r="O10" s="2416"/>
      <c r="P10" s="2418"/>
    </row>
    <row r="11" spans="1:16" s="83" customFormat="1" ht="16.5">
      <c r="A11" s="2230">
        <v>6</v>
      </c>
      <c r="B11" s="2651"/>
      <c r="C11" s="2235" t="s">
        <v>7705</v>
      </c>
      <c r="D11" s="2416"/>
      <c r="E11" s="2417"/>
      <c r="F11" s="2416"/>
      <c r="G11" s="2416"/>
      <c r="H11" s="2416"/>
      <c r="I11" s="2417"/>
      <c r="J11" s="2416"/>
      <c r="K11" s="2416"/>
      <c r="L11" s="2416"/>
      <c r="M11" s="2417"/>
      <c r="N11" s="2416"/>
      <c r="O11" s="2416"/>
      <c r="P11" s="2418"/>
    </row>
    <row r="12" spans="1:16" s="83" customFormat="1" ht="16.5">
      <c r="A12" s="2230">
        <v>7</v>
      </c>
      <c r="B12" s="2651"/>
      <c r="C12" s="2235" t="s">
        <v>7706</v>
      </c>
      <c r="D12" s="2416"/>
      <c r="E12" s="2417"/>
      <c r="F12" s="2416"/>
      <c r="G12" s="2416"/>
      <c r="H12" s="2416"/>
      <c r="I12" s="2417"/>
      <c r="J12" s="2416"/>
      <c r="K12" s="2416"/>
      <c r="L12" s="2416"/>
      <c r="M12" s="2417"/>
      <c r="N12" s="2416"/>
      <c r="O12" s="2416"/>
      <c r="P12" s="2418"/>
    </row>
    <row r="13" spans="1:16" s="83" customFormat="1" ht="16.5">
      <c r="A13" s="2230">
        <v>8</v>
      </c>
      <c r="B13" s="2651"/>
      <c r="C13" s="2235" t="s">
        <v>7707</v>
      </c>
      <c r="D13" s="2416"/>
      <c r="E13" s="2417"/>
      <c r="F13" s="2416"/>
      <c r="G13" s="2416"/>
      <c r="H13" s="2419"/>
      <c r="I13" s="2420"/>
      <c r="J13" s="2419"/>
      <c r="K13" s="2419"/>
      <c r="L13" s="2416"/>
      <c r="M13" s="2417"/>
      <c r="N13" s="2416"/>
      <c r="O13" s="2416"/>
      <c r="P13" s="2418"/>
    </row>
    <row r="14" spans="1:16" s="83" customFormat="1" ht="16.5">
      <c r="A14" s="2230">
        <v>9</v>
      </c>
      <c r="B14" s="2651"/>
      <c r="C14" s="2235" t="s">
        <v>7708</v>
      </c>
      <c r="D14" s="2416"/>
      <c r="E14" s="2417"/>
      <c r="F14" s="2416"/>
      <c r="G14" s="2416"/>
      <c r="H14" s="2419"/>
      <c r="I14" s="2420"/>
      <c r="J14" s="2419"/>
      <c r="K14" s="2419"/>
      <c r="L14" s="2416"/>
      <c r="M14" s="2417"/>
      <c r="N14" s="2416"/>
      <c r="O14" s="2416"/>
      <c r="P14" s="2418"/>
    </row>
    <row r="15" spans="1:16" s="83" customFormat="1" ht="16.5">
      <c r="A15" s="2230">
        <v>10</v>
      </c>
      <c r="B15" s="2651"/>
      <c r="C15" s="2235" t="s">
        <v>7709</v>
      </c>
      <c r="D15" s="2416"/>
      <c r="E15" s="2417"/>
      <c r="F15" s="2416"/>
      <c r="G15" s="2416"/>
      <c r="H15" s="2416"/>
      <c r="I15" s="2417"/>
      <c r="J15" s="2416"/>
      <c r="K15" s="2416"/>
      <c r="L15" s="2416"/>
      <c r="M15" s="2417"/>
      <c r="N15" s="2416"/>
      <c r="O15" s="2416"/>
      <c r="P15" s="2418"/>
    </row>
    <row r="16" spans="1:16" s="83" customFormat="1" ht="16.5">
      <c r="A16" s="2230">
        <v>11</v>
      </c>
      <c r="B16" s="2651"/>
      <c r="C16" s="2235" t="s">
        <v>7710</v>
      </c>
      <c r="D16" s="2416"/>
      <c r="E16" s="2417"/>
      <c r="F16" s="2416"/>
      <c r="G16" s="2416"/>
      <c r="H16" s="2416"/>
      <c r="I16" s="2417"/>
      <c r="J16" s="2416"/>
      <c r="K16" s="2416"/>
      <c r="L16" s="2416"/>
      <c r="M16" s="2417"/>
      <c r="N16" s="2416"/>
      <c r="O16" s="2416"/>
      <c r="P16" s="2418"/>
    </row>
    <row r="17" spans="1:16" s="83" customFormat="1" ht="16.5">
      <c r="A17" s="2230">
        <v>12</v>
      </c>
      <c r="B17" s="2651"/>
      <c r="C17" s="2235" t="s">
        <v>7711</v>
      </c>
      <c r="D17" s="2416"/>
      <c r="E17" s="2417"/>
      <c r="F17" s="2416"/>
      <c r="G17" s="2416"/>
      <c r="H17" s="2416"/>
      <c r="I17" s="2417"/>
      <c r="J17" s="2416"/>
      <c r="K17" s="2416"/>
      <c r="L17" s="2416"/>
      <c r="M17" s="2417"/>
      <c r="N17" s="2416"/>
      <c r="O17" s="2416"/>
      <c r="P17" s="2418"/>
    </row>
    <row r="18" spans="1:16" s="83" customFormat="1" ht="16.5">
      <c r="A18" s="2230">
        <v>13</v>
      </c>
      <c r="B18" s="2651"/>
      <c r="C18" s="2235" t="s">
        <v>7712</v>
      </c>
      <c r="D18" s="2416"/>
      <c r="E18" s="2417"/>
      <c r="F18" s="2416"/>
      <c r="G18" s="2416"/>
      <c r="H18" s="2416"/>
      <c r="I18" s="2417"/>
      <c r="J18" s="2416"/>
      <c r="K18" s="2416"/>
      <c r="L18" s="2416"/>
      <c r="M18" s="2417"/>
      <c r="N18" s="2416"/>
      <c r="O18" s="2416"/>
      <c r="P18" s="2418"/>
    </row>
    <row r="19" spans="1:16" s="83" customFormat="1">
      <c r="A19" s="2230">
        <v>14</v>
      </c>
      <c r="B19" s="2651"/>
      <c r="C19" s="2181" t="s">
        <v>1485</v>
      </c>
      <c r="D19" s="2416"/>
      <c r="E19" s="2417"/>
      <c r="F19" s="2416"/>
      <c r="G19" s="2416"/>
      <c r="H19" s="2416"/>
      <c r="I19" s="2417"/>
      <c r="J19" s="2416"/>
      <c r="K19" s="2416"/>
      <c r="L19" s="2416"/>
      <c r="M19" s="2417"/>
      <c r="N19" s="2416"/>
      <c r="O19" s="2416"/>
      <c r="P19" s="2418"/>
    </row>
    <row r="20" spans="1:16" s="83" customFormat="1" ht="16.5">
      <c r="A20" s="2230">
        <v>15</v>
      </c>
      <c r="B20" s="2651"/>
      <c r="C20" s="2235" t="s">
        <v>7622</v>
      </c>
      <c r="D20" s="2416"/>
      <c r="E20" s="2417"/>
      <c r="F20" s="2416"/>
      <c r="G20" s="2416"/>
      <c r="H20" s="2416"/>
      <c r="I20" s="2417"/>
      <c r="J20" s="2416"/>
      <c r="K20" s="2416"/>
      <c r="L20" s="2416"/>
      <c r="M20" s="2417"/>
      <c r="N20" s="2416"/>
      <c r="O20" s="2416"/>
      <c r="P20" s="2418"/>
    </row>
    <row r="21" spans="1:16" s="83" customFormat="1" ht="16.5">
      <c r="A21" s="2230">
        <v>16</v>
      </c>
      <c r="B21" s="2651" t="s">
        <v>7483</v>
      </c>
      <c r="C21" s="2235" t="s">
        <v>7713</v>
      </c>
      <c r="D21" s="2416"/>
      <c r="E21" s="2417"/>
      <c r="F21" s="2416"/>
      <c r="G21" s="2416"/>
      <c r="H21" s="2416"/>
      <c r="I21" s="2417"/>
      <c r="J21" s="2416"/>
      <c r="K21" s="2416"/>
      <c r="L21" s="2416"/>
      <c r="M21" s="2417"/>
      <c r="N21" s="2416"/>
      <c r="O21" s="2416"/>
      <c r="P21" s="2418"/>
    </row>
    <row r="22" spans="1:16" s="83" customFormat="1" ht="16.5">
      <c r="A22" s="2230">
        <v>17</v>
      </c>
      <c r="B22" s="2651"/>
      <c r="C22" s="2235" t="s">
        <v>7714</v>
      </c>
      <c r="D22" s="2416"/>
      <c r="E22" s="2417"/>
      <c r="F22" s="2416"/>
      <c r="G22" s="2416"/>
      <c r="H22" s="2416"/>
      <c r="I22" s="2417"/>
      <c r="J22" s="2416"/>
      <c r="K22" s="2416"/>
      <c r="L22" s="2416"/>
      <c r="M22" s="2417"/>
      <c r="N22" s="2416"/>
      <c r="O22" s="2416"/>
      <c r="P22" s="2418"/>
    </row>
    <row r="23" spans="1:16" s="83" customFormat="1" ht="16.5">
      <c r="A23" s="2230">
        <v>18</v>
      </c>
      <c r="B23" s="2652" t="s">
        <v>7502</v>
      </c>
      <c r="C23" s="2231" t="s">
        <v>5944</v>
      </c>
      <c r="D23" s="2416"/>
      <c r="E23" s="2417"/>
      <c r="F23" s="2416"/>
      <c r="G23" s="2416"/>
      <c r="H23" s="2416"/>
      <c r="I23" s="2417"/>
      <c r="J23" s="2416"/>
      <c r="K23" s="2416"/>
      <c r="L23" s="2416"/>
      <c r="M23" s="2417"/>
      <c r="N23" s="2416"/>
      <c r="O23" s="2416"/>
      <c r="P23" s="2418"/>
    </row>
    <row r="24" spans="1:16" s="83" customFormat="1" ht="16.5">
      <c r="A24" s="2230">
        <v>19</v>
      </c>
      <c r="B24" s="2652"/>
      <c r="C24" s="2190" t="s">
        <v>7503</v>
      </c>
      <c r="D24" s="2416"/>
      <c r="E24" s="2417"/>
      <c r="F24" s="2416"/>
      <c r="G24" s="2416"/>
      <c r="H24" s="2416"/>
      <c r="I24" s="2417"/>
      <c r="J24" s="2416"/>
      <c r="K24" s="2416"/>
      <c r="L24" s="2416"/>
      <c r="M24" s="2417"/>
      <c r="N24" s="2416"/>
      <c r="O24" s="2416"/>
      <c r="P24" s="2418"/>
    </row>
    <row r="25" spans="1:16" s="83" customFormat="1" ht="16.5">
      <c r="A25" s="2230">
        <v>20</v>
      </c>
      <c r="B25" s="2652"/>
      <c r="C25" s="2190" t="s">
        <v>7506</v>
      </c>
      <c r="D25" s="2416"/>
      <c r="E25" s="2417"/>
      <c r="F25" s="2416"/>
      <c r="G25" s="2416"/>
      <c r="H25" s="2416"/>
      <c r="I25" s="2417"/>
      <c r="J25" s="2416"/>
      <c r="K25" s="2416"/>
      <c r="L25" s="2416"/>
      <c r="M25" s="2417"/>
      <c r="N25" s="2416"/>
      <c r="O25" s="2416"/>
      <c r="P25" s="2418"/>
    </row>
    <row r="26" spans="1:16" s="83" customFormat="1" ht="16.5">
      <c r="A26" s="2230">
        <v>21</v>
      </c>
      <c r="B26" s="2652"/>
      <c r="C26" s="2181" t="s">
        <v>5957</v>
      </c>
      <c r="D26" s="2416"/>
      <c r="E26" s="2417"/>
      <c r="F26" s="2416"/>
      <c r="G26" s="2416"/>
      <c r="H26" s="2416"/>
      <c r="I26" s="2417"/>
      <c r="J26" s="2416"/>
      <c r="K26" s="2416"/>
      <c r="L26" s="2416"/>
      <c r="M26" s="2417"/>
      <c r="N26" s="2416"/>
      <c r="O26" s="2416"/>
      <c r="P26" s="2418"/>
    </row>
    <row r="27" spans="1:16" s="83" customFormat="1" ht="16.5">
      <c r="A27" s="2230">
        <v>22</v>
      </c>
      <c r="B27" s="2652"/>
      <c r="C27" s="2187" t="s">
        <v>7715</v>
      </c>
      <c r="D27" s="2416"/>
      <c r="E27" s="2417"/>
      <c r="F27" s="2416"/>
      <c r="G27" s="2416"/>
      <c r="H27" s="2416"/>
      <c r="I27" s="2417"/>
      <c r="J27" s="2416"/>
      <c r="K27" s="2416"/>
      <c r="L27" s="2416"/>
      <c r="M27" s="2417"/>
      <c r="N27" s="2416"/>
      <c r="O27" s="2416"/>
      <c r="P27" s="2418"/>
    </row>
    <row r="28" spans="1:16" s="83" customFormat="1">
      <c r="A28" s="2230">
        <v>23</v>
      </c>
      <c r="B28" s="2653" t="s">
        <v>7716</v>
      </c>
      <c r="C28" s="2653"/>
      <c r="D28" s="2416"/>
      <c r="E28" s="2417"/>
      <c r="F28" s="2416"/>
      <c r="G28" s="2416"/>
      <c r="H28" s="2416"/>
      <c r="I28" s="2417"/>
      <c r="J28" s="2416"/>
      <c r="K28" s="2416"/>
      <c r="L28" s="2416"/>
      <c r="M28" s="2417"/>
      <c r="N28" s="2416"/>
      <c r="O28" s="2416"/>
      <c r="P28" s="2418"/>
    </row>
    <row r="29" spans="1:16" s="83" customFormat="1" ht="16.5">
      <c r="A29" s="2247" t="s">
        <v>5958</v>
      </c>
      <c r="B29" s="692"/>
    </row>
    <row r="30" spans="1:16" ht="16.5">
      <c r="A30" s="2421">
        <v>1</v>
      </c>
      <c r="B30" s="693" t="s">
        <v>7717</v>
      </c>
    </row>
  </sheetData>
  <mergeCells count="11">
    <mergeCell ref="D3:G3"/>
    <mergeCell ref="H3:K3"/>
    <mergeCell ref="L3:O3"/>
    <mergeCell ref="P3:P4"/>
    <mergeCell ref="B5:C5"/>
    <mergeCell ref="B6:B20"/>
    <mergeCell ref="B21:B22"/>
    <mergeCell ref="B23:B27"/>
    <mergeCell ref="B28:C28"/>
    <mergeCell ref="A3:A5"/>
    <mergeCell ref="B3:C4"/>
  </mergeCells>
  <phoneticPr fontId="28" type="noConversion"/>
  <dataValidations count="2">
    <dataValidation type="whole" allowBlank="1" showInputMessage="1" showErrorMessage="1" errorTitle="錯誤" error="輸入資料格式錯誤!!" sqref="D6:D28 J6:L28 N6:O28 F6:H28" xr:uid="{00000000-0002-0000-0600-000000000000}">
      <formula1>-9.99999999999999E+28</formula1>
      <formula2>9.99999999999999E+28</formula2>
    </dataValidation>
    <dataValidation type="decimal" allowBlank="1" showInputMessage="1" showErrorMessage="1" errorTitle="錯誤" error="輸入資料格式錯誤!!" sqref="E6:E28 M6:M28 I6:I28" xr:uid="{00000000-0002-0000-0600-000001000000}">
      <formula1>-999999999999999000</formula1>
      <formula2>999999999999999000</formula2>
    </dataValidation>
  </dataValidation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zoomScaleNormal="100" workbookViewId="0">
      <selection activeCell="A125" sqref="A1:XFD1048576"/>
    </sheetView>
  </sheetViews>
  <sheetFormatPr defaultColWidth="9" defaultRowHeight="16.5"/>
  <cols>
    <col min="1" max="1" width="38.5" style="35" customWidth="1"/>
    <col min="2" max="2" width="11.5" style="35" customWidth="1"/>
    <col min="3" max="3" width="25.625" style="35" customWidth="1"/>
    <col min="4" max="4" width="17.875" style="35" customWidth="1"/>
    <col min="5" max="5" width="18.75" style="35" customWidth="1"/>
    <col min="6" max="6" width="25.625" style="35" customWidth="1"/>
    <col min="7" max="16384" width="9" style="35"/>
  </cols>
  <sheetData>
    <row r="1" spans="1:7">
      <c r="A1" s="215" t="str">
        <f>表03!A1</f>
        <v xml:space="preserve"> 保險股份有限公司    年度(月)報表</v>
      </c>
      <c r="B1" s="471"/>
      <c r="C1" s="472"/>
      <c r="D1" s="473"/>
      <c r="E1" s="473"/>
      <c r="F1" s="474"/>
      <c r="G1" s="475"/>
    </row>
    <row r="2" spans="1:7" ht="17.25" thickBot="1">
      <c r="A2" s="476" t="s">
        <v>505</v>
      </c>
      <c r="B2" s="471"/>
      <c r="C2" s="472"/>
      <c r="D2" s="473"/>
      <c r="E2" s="473"/>
      <c r="F2" s="474" t="s">
        <v>251</v>
      </c>
      <c r="G2" s="475"/>
    </row>
    <row r="3" spans="1:7" s="483" customFormat="1">
      <c r="A3" s="477" t="s">
        <v>506</v>
      </c>
      <c r="B3" s="478" t="s">
        <v>507</v>
      </c>
      <c r="C3" s="479" t="s">
        <v>508</v>
      </c>
      <c r="D3" s="480" t="s">
        <v>509</v>
      </c>
      <c r="E3" s="480" t="s">
        <v>510</v>
      </c>
      <c r="F3" s="481" t="s">
        <v>511</v>
      </c>
      <c r="G3" s="482"/>
    </row>
    <row r="4" spans="1:7" s="483" customFormat="1">
      <c r="A4" s="484" t="s">
        <v>512</v>
      </c>
      <c r="B4" s="485"/>
      <c r="C4" s="486"/>
      <c r="D4" s="487"/>
      <c r="E4" s="487"/>
      <c r="F4" s="488"/>
      <c r="G4" s="482"/>
    </row>
    <row r="5" spans="1:7" s="483" customFormat="1">
      <c r="A5" s="3216" t="s">
        <v>513</v>
      </c>
      <c r="B5" s="489" t="s">
        <v>573</v>
      </c>
      <c r="C5" s="490">
        <f>'表30-13'!F8</f>
        <v>0</v>
      </c>
      <c r="D5" s="491">
        <v>1.1000000000000001E-2</v>
      </c>
      <c r="E5" s="491">
        <f>ROUND(D5*0.85,4)</f>
        <v>9.4000000000000004E-3</v>
      </c>
      <c r="F5" s="492">
        <f t="shared" ref="F5:F22" si="0">ROUND(C5*(D5-E5),0)</f>
        <v>0</v>
      </c>
      <c r="G5" s="482"/>
    </row>
    <row r="6" spans="1:7" s="483" customFormat="1">
      <c r="A6" s="3217"/>
      <c r="B6" s="493" t="s">
        <v>574</v>
      </c>
      <c r="C6" s="494">
        <f>'表30-13'!F12</f>
        <v>0</v>
      </c>
      <c r="D6" s="495">
        <v>1.1000000000000001E-2</v>
      </c>
      <c r="E6" s="495">
        <f>ROUND(D6*0.9,4)</f>
        <v>9.9000000000000008E-3</v>
      </c>
      <c r="F6" s="496">
        <f t="shared" si="0"/>
        <v>0</v>
      </c>
      <c r="G6" s="482"/>
    </row>
    <row r="7" spans="1:7" s="483" customFormat="1">
      <c r="A7" s="3218"/>
      <c r="B7" s="497" t="s">
        <v>575</v>
      </c>
      <c r="C7" s="498">
        <f>'表30-13'!F16</f>
        <v>0</v>
      </c>
      <c r="D7" s="499">
        <v>1.1000000000000001E-2</v>
      </c>
      <c r="E7" s="499">
        <f>ROUND(D7*0.95,4)</f>
        <v>1.0500000000000001E-2</v>
      </c>
      <c r="F7" s="500">
        <f t="shared" si="0"/>
        <v>0</v>
      </c>
      <c r="G7" s="482"/>
    </row>
    <row r="8" spans="1:7" s="483" customFormat="1" ht="16.5" customHeight="1">
      <c r="A8" s="3213" t="s">
        <v>514</v>
      </c>
      <c r="B8" s="489" t="s">
        <v>573</v>
      </c>
      <c r="C8" s="490">
        <f>'表30-13'!F21</f>
        <v>0</v>
      </c>
      <c r="D8" s="491">
        <v>8.1000000000000003E-2</v>
      </c>
      <c r="E8" s="501">
        <v>6.8900000000000003E-2</v>
      </c>
      <c r="F8" s="492">
        <f t="shared" si="0"/>
        <v>0</v>
      </c>
      <c r="G8" s="482"/>
    </row>
    <row r="9" spans="1:7" s="483" customFormat="1">
      <c r="A9" s="3214"/>
      <c r="B9" s="493" t="s">
        <v>574</v>
      </c>
      <c r="C9" s="494">
        <f>'表30-13'!F25</f>
        <v>0</v>
      </c>
      <c r="D9" s="495">
        <v>8.1000000000000003E-2</v>
      </c>
      <c r="E9" s="495">
        <v>7.2900000000000006E-2</v>
      </c>
      <c r="F9" s="496">
        <f t="shared" si="0"/>
        <v>0</v>
      </c>
      <c r="G9" s="482"/>
    </row>
    <row r="10" spans="1:7" s="483" customFormat="1" ht="15" customHeight="1">
      <c r="A10" s="3215"/>
      <c r="B10" s="497" t="s">
        <v>575</v>
      </c>
      <c r="C10" s="498">
        <f>'表30-13'!F29</f>
        <v>0</v>
      </c>
      <c r="D10" s="499">
        <v>8.1000000000000003E-2</v>
      </c>
      <c r="E10" s="499">
        <v>7.6999999999999999E-2</v>
      </c>
      <c r="F10" s="500">
        <f t="shared" si="0"/>
        <v>0</v>
      </c>
      <c r="G10" s="482"/>
    </row>
    <row r="11" spans="1:7" s="483" customFormat="1" ht="15" customHeight="1">
      <c r="A11" s="3213" t="s">
        <v>515</v>
      </c>
      <c r="B11" s="489" t="s">
        <v>573</v>
      </c>
      <c r="C11" s="490">
        <f>'表30-13'!F34</f>
        <v>0</v>
      </c>
      <c r="D11" s="491">
        <v>1.4E-2</v>
      </c>
      <c r="E11" s="501">
        <f>ROUND(D11*0.85,4)</f>
        <v>1.1900000000000001E-2</v>
      </c>
      <c r="F11" s="492">
        <f t="shared" si="0"/>
        <v>0</v>
      </c>
      <c r="G11" s="482"/>
    </row>
    <row r="12" spans="1:7" s="483" customFormat="1" ht="15" customHeight="1">
      <c r="A12" s="3214"/>
      <c r="B12" s="493" t="s">
        <v>574</v>
      </c>
      <c r="C12" s="494">
        <f>'表30-13'!F38</f>
        <v>0</v>
      </c>
      <c r="D12" s="495">
        <v>1.4E-2</v>
      </c>
      <c r="E12" s="495">
        <f>ROUND(D12*0.9,4)</f>
        <v>1.26E-2</v>
      </c>
      <c r="F12" s="496">
        <f t="shared" si="0"/>
        <v>0</v>
      </c>
      <c r="G12" s="482"/>
    </row>
    <row r="13" spans="1:7" s="483" customFormat="1" ht="15" customHeight="1">
      <c r="A13" s="3215"/>
      <c r="B13" s="497" t="s">
        <v>575</v>
      </c>
      <c r="C13" s="498">
        <f>'表30-13'!F42</f>
        <v>0</v>
      </c>
      <c r="D13" s="499">
        <v>1.4E-2</v>
      </c>
      <c r="E13" s="499">
        <f>ROUND(D13*0.95,4)</f>
        <v>1.3299999999999999E-2</v>
      </c>
      <c r="F13" s="500">
        <f t="shared" si="0"/>
        <v>0</v>
      </c>
      <c r="G13" s="482"/>
    </row>
    <row r="14" spans="1:7" s="483" customFormat="1">
      <c r="A14" s="3213" t="s">
        <v>516</v>
      </c>
      <c r="B14" s="489" t="s">
        <v>573</v>
      </c>
      <c r="C14" s="490">
        <f>'表30-13'!F47</f>
        <v>0</v>
      </c>
      <c r="D14" s="491">
        <v>0.01</v>
      </c>
      <c r="E14" s="501">
        <f>ROUND(D14*0.85,4)</f>
        <v>8.5000000000000006E-3</v>
      </c>
      <c r="F14" s="492">
        <f t="shared" si="0"/>
        <v>0</v>
      </c>
      <c r="G14" s="482"/>
    </row>
    <row r="15" spans="1:7" s="483" customFormat="1">
      <c r="A15" s="3214"/>
      <c r="B15" s="493" t="s">
        <v>574</v>
      </c>
      <c r="C15" s="494">
        <f>'表30-13'!F51</f>
        <v>0</v>
      </c>
      <c r="D15" s="495">
        <v>0.01</v>
      </c>
      <c r="E15" s="495">
        <f>ROUND(D15*0.9,4)</f>
        <v>8.9999999999999993E-3</v>
      </c>
      <c r="F15" s="496">
        <f t="shared" si="0"/>
        <v>0</v>
      </c>
      <c r="G15" s="482"/>
    </row>
    <row r="16" spans="1:7" s="483" customFormat="1">
      <c r="A16" s="3215"/>
      <c r="B16" s="497" t="s">
        <v>575</v>
      </c>
      <c r="C16" s="498">
        <f>'表30-13'!F55</f>
        <v>0</v>
      </c>
      <c r="D16" s="501">
        <v>0.01</v>
      </c>
      <c r="E16" s="499">
        <f>ROUND(D16*0.95,4)</f>
        <v>9.4999999999999998E-3</v>
      </c>
      <c r="F16" s="500">
        <f t="shared" si="0"/>
        <v>0</v>
      </c>
      <c r="G16" s="482"/>
    </row>
    <row r="17" spans="1:7" s="483" customFormat="1" ht="16.5" customHeight="1">
      <c r="A17" s="3213" t="s">
        <v>517</v>
      </c>
      <c r="B17" s="489" t="s">
        <v>573</v>
      </c>
      <c r="C17" s="502">
        <f>'表30-13'!F60</f>
        <v>0</v>
      </c>
      <c r="D17" s="491">
        <v>8.1000000000000003E-2</v>
      </c>
      <c r="E17" s="503">
        <v>6.8900000000000003E-2</v>
      </c>
      <c r="F17" s="492">
        <f t="shared" si="0"/>
        <v>0</v>
      </c>
      <c r="G17" s="482"/>
    </row>
    <row r="18" spans="1:7" s="483" customFormat="1">
      <c r="A18" s="3214"/>
      <c r="B18" s="493" t="s">
        <v>574</v>
      </c>
      <c r="C18" s="504">
        <f>'表30-13'!F64</f>
        <v>0</v>
      </c>
      <c r="D18" s="495">
        <v>8.1000000000000003E-2</v>
      </c>
      <c r="E18" s="505">
        <v>7.2900000000000006E-2</v>
      </c>
      <c r="F18" s="496">
        <f t="shared" si="0"/>
        <v>0</v>
      </c>
      <c r="G18" s="482"/>
    </row>
    <row r="19" spans="1:7" s="483" customFormat="1">
      <c r="A19" s="3215"/>
      <c r="B19" s="497" t="s">
        <v>575</v>
      </c>
      <c r="C19" s="506">
        <f>'表30-13'!F68</f>
        <v>0</v>
      </c>
      <c r="D19" s="501">
        <v>8.1000000000000003E-2</v>
      </c>
      <c r="E19" s="507">
        <v>7.6999999999999999E-2</v>
      </c>
      <c r="F19" s="508">
        <f t="shared" si="0"/>
        <v>0</v>
      </c>
      <c r="G19" s="482"/>
    </row>
    <row r="20" spans="1:7" s="483" customFormat="1" ht="28.5" customHeight="1">
      <c r="A20" s="3213" t="s">
        <v>518</v>
      </c>
      <c r="B20" s="489" t="s">
        <v>573</v>
      </c>
      <c r="C20" s="502">
        <f>'表30-13'!F73</f>
        <v>0</v>
      </c>
      <c r="D20" s="491">
        <v>1.4E-2</v>
      </c>
      <c r="E20" s="503">
        <f>ROUND(D20*0.85,4)</f>
        <v>1.1900000000000001E-2</v>
      </c>
      <c r="F20" s="492">
        <f t="shared" si="0"/>
        <v>0</v>
      </c>
      <c r="G20" s="482"/>
    </row>
    <row r="21" spans="1:7" s="483" customFormat="1">
      <c r="A21" s="3214"/>
      <c r="B21" s="493" t="s">
        <v>574</v>
      </c>
      <c r="C21" s="504">
        <f>'表30-13'!F77</f>
        <v>0</v>
      </c>
      <c r="D21" s="495">
        <v>1.4E-2</v>
      </c>
      <c r="E21" s="505">
        <f>ROUND(D21*0.9,4)</f>
        <v>1.26E-2</v>
      </c>
      <c r="F21" s="496">
        <f t="shared" si="0"/>
        <v>0</v>
      </c>
      <c r="G21" s="482"/>
    </row>
    <row r="22" spans="1:7" s="483" customFormat="1">
      <c r="A22" s="3215"/>
      <c r="B22" s="497" t="s">
        <v>575</v>
      </c>
      <c r="C22" s="509">
        <f>'表30-13'!F81</f>
        <v>0</v>
      </c>
      <c r="D22" s="499">
        <v>1.4E-2</v>
      </c>
      <c r="E22" s="507">
        <f>ROUND(D22*0.95,4)</f>
        <v>1.3299999999999999E-2</v>
      </c>
      <c r="F22" s="500">
        <f t="shared" si="0"/>
        <v>0</v>
      </c>
      <c r="G22" s="482"/>
    </row>
    <row r="23" spans="1:7" s="483" customFormat="1" ht="21.4" customHeight="1">
      <c r="A23" s="510" t="s">
        <v>519</v>
      </c>
      <c r="B23" s="497"/>
      <c r="C23" s="498">
        <f>SUM(C5:C22)</f>
        <v>0</v>
      </c>
      <c r="D23" s="499"/>
      <c r="E23" s="499"/>
      <c r="F23" s="500">
        <f>SUM(F5:F22)</f>
        <v>0</v>
      </c>
      <c r="G23" s="482"/>
    </row>
    <row r="24" spans="1:7" s="483" customFormat="1">
      <c r="A24" s="484" t="s">
        <v>520</v>
      </c>
      <c r="B24" s="511"/>
      <c r="C24" s="512"/>
      <c r="D24" s="513"/>
      <c r="E24" s="513"/>
      <c r="F24" s="514"/>
      <c r="G24" s="482"/>
    </row>
    <row r="25" spans="1:7" s="483" customFormat="1">
      <c r="A25" s="484" t="s">
        <v>521</v>
      </c>
      <c r="B25" s="511"/>
      <c r="C25" s="512">
        <f>SUM(C26:C31)</f>
        <v>0</v>
      </c>
      <c r="D25" s="513"/>
      <c r="E25" s="513"/>
      <c r="F25" s="514"/>
      <c r="G25" s="482"/>
    </row>
    <row r="26" spans="1:7" s="483" customFormat="1">
      <c r="A26" s="3216" t="s">
        <v>522</v>
      </c>
      <c r="B26" s="489" t="s">
        <v>573</v>
      </c>
      <c r="C26" s="490">
        <f>'表30-13'!F87</f>
        <v>0</v>
      </c>
      <c r="D26" s="491">
        <v>8.1000000000000003E-2</v>
      </c>
      <c r="E26" s="501">
        <f>ROUND(D26*0.85,4)</f>
        <v>6.8900000000000003E-2</v>
      </c>
      <c r="F26" s="492">
        <f t="shared" ref="F26:F31" si="1">ROUND(C26*(D26-E26),0)</f>
        <v>0</v>
      </c>
      <c r="G26" s="482"/>
    </row>
    <row r="27" spans="1:7" s="483" customFormat="1">
      <c r="A27" s="3217"/>
      <c r="B27" s="493" t="s">
        <v>574</v>
      </c>
      <c r="C27" s="494">
        <f>'表30-13'!F91</f>
        <v>0</v>
      </c>
      <c r="D27" s="495">
        <v>8.1000000000000003E-2</v>
      </c>
      <c r="E27" s="495">
        <f>ROUND(D27*0.9,4)</f>
        <v>7.2900000000000006E-2</v>
      </c>
      <c r="F27" s="496">
        <f t="shared" si="1"/>
        <v>0</v>
      </c>
      <c r="G27" s="482"/>
    </row>
    <row r="28" spans="1:7" s="483" customFormat="1">
      <c r="A28" s="3218"/>
      <c r="B28" s="497" t="s">
        <v>575</v>
      </c>
      <c r="C28" s="498">
        <f>'表30-13'!F95</f>
        <v>0</v>
      </c>
      <c r="D28" s="499">
        <v>8.1000000000000003E-2</v>
      </c>
      <c r="E28" s="499">
        <f>ROUND(D28*0.95,4)</f>
        <v>7.6999999999999999E-2</v>
      </c>
      <c r="F28" s="508">
        <f t="shared" si="1"/>
        <v>0</v>
      </c>
      <c r="G28" s="482"/>
    </row>
    <row r="29" spans="1:7" s="483" customFormat="1">
      <c r="A29" s="3213" t="s">
        <v>523</v>
      </c>
      <c r="B29" s="489" t="s">
        <v>573</v>
      </c>
      <c r="C29" s="502">
        <f>'表30-13'!F100</f>
        <v>0</v>
      </c>
      <c r="D29" s="491">
        <v>1.4E-2</v>
      </c>
      <c r="E29" s="503">
        <f>ROUND(D29*0.85,4)</f>
        <v>1.1900000000000001E-2</v>
      </c>
      <c r="F29" s="492">
        <f t="shared" si="1"/>
        <v>0</v>
      </c>
      <c r="G29" s="482"/>
    </row>
    <row r="30" spans="1:7" s="483" customFormat="1">
      <c r="A30" s="3214"/>
      <c r="B30" s="493" t="s">
        <v>574</v>
      </c>
      <c r="C30" s="504">
        <f>'表30-13'!F104</f>
        <v>0</v>
      </c>
      <c r="D30" s="495">
        <v>1.4E-2</v>
      </c>
      <c r="E30" s="505">
        <f>ROUND(D30*0.9,4)</f>
        <v>1.26E-2</v>
      </c>
      <c r="F30" s="496">
        <f t="shared" si="1"/>
        <v>0</v>
      </c>
      <c r="G30" s="482"/>
    </row>
    <row r="31" spans="1:7" s="483" customFormat="1">
      <c r="A31" s="3215"/>
      <c r="B31" s="497" t="s">
        <v>575</v>
      </c>
      <c r="C31" s="506">
        <f>'表30-13'!F108</f>
        <v>0</v>
      </c>
      <c r="D31" s="501">
        <v>1.4E-2</v>
      </c>
      <c r="E31" s="507">
        <f>ROUND(D31*0.95,4)</f>
        <v>1.3299999999999999E-2</v>
      </c>
      <c r="F31" s="508">
        <f t="shared" si="1"/>
        <v>0</v>
      </c>
      <c r="G31" s="482"/>
    </row>
    <row r="32" spans="1:7" s="483" customFormat="1" ht="17.25" thickBot="1">
      <c r="A32" s="515" t="s">
        <v>524</v>
      </c>
      <c r="B32" s="516"/>
      <c r="C32" s="517">
        <f>SUM(C26:C31)</f>
        <v>0</v>
      </c>
      <c r="D32" s="518"/>
      <c r="E32" s="518"/>
      <c r="F32" s="519">
        <f>SUM(F26:F31)</f>
        <v>0</v>
      </c>
      <c r="G32" s="482"/>
    </row>
    <row r="33" spans="1:7" ht="9" customHeight="1">
      <c r="A33" s="475"/>
      <c r="B33" s="520"/>
      <c r="C33" s="521"/>
      <c r="D33" s="522"/>
      <c r="E33" s="522"/>
      <c r="F33" s="523"/>
      <c r="G33" s="475"/>
    </row>
    <row r="34" spans="1:7">
      <c r="A34" s="524" t="s">
        <v>525</v>
      </c>
    </row>
  </sheetData>
  <mergeCells count="8">
    <mergeCell ref="A20:A22"/>
    <mergeCell ref="A26:A28"/>
    <mergeCell ref="A29:A31"/>
    <mergeCell ref="A5:A7"/>
    <mergeCell ref="A8:A10"/>
    <mergeCell ref="A11:A13"/>
    <mergeCell ref="A14:A16"/>
    <mergeCell ref="A17:A19"/>
  </mergeCells>
  <phoneticPr fontId="28" type="noConversion"/>
  <printOptions horizontalCentered="1"/>
  <pageMargins left="0.39370078740157483" right="0.19685039370078741" top="0.39370078740157483" bottom="0.39370078740157483" header="0" footer="0"/>
  <pageSetup paperSize="9" fitToHeight="2" orientation="landscape" cellComments="asDisplayed" r:id="rId1"/>
  <headerFooter alignWithMargins="0">
    <oddFooter>&amp;C163&amp;R&amp;"Times New Roman,標準"&amp;A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B1:G120"/>
  <sheetViews>
    <sheetView workbookViewId="0">
      <selection activeCell="A125" sqref="A1:XFD1048576"/>
    </sheetView>
  </sheetViews>
  <sheetFormatPr defaultColWidth="15.625" defaultRowHeight="15.75"/>
  <cols>
    <col min="1" max="1" width="1.625" style="34" customWidth="1"/>
    <col min="2" max="2" width="40.625" style="34" customWidth="1"/>
    <col min="3" max="5" width="20.625" style="34" customWidth="1"/>
    <col min="6" max="16384" width="15.625" style="34"/>
  </cols>
  <sheetData>
    <row r="1" spans="2:7" ht="16.5">
      <c r="B1" s="436" t="s">
        <v>5870</v>
      </c>
      <c r="C1" s="437"/>
      <c r="D1" s="437"/>
      <c r="E1" s="154"/>
      <c r="F1" s="154"/>
    </row>
    <row r="2" spans="2:7" ht="16.5">
      <c r="B2" s="438" t="s">
        <v>5871</v>
      </c>
      <c r="C2" s="57"/>
      <c r="D2" s="57"/>
      <c r="E2" s="439" t="s">
        <v>5872</v>
      </c>
    </row>
    <row r="3" spans="2:7" ht="20.25">
      <c r="B3" s="440" t="s">
        <v>5873</v>
      </c>
      <c r="C3" s="440" t="s">
        <v>5874</v>
      </c>
      <c r="D3" s="440" t="s">
        <v>5875</v>
      </c>
      <c r="E3" s="441" t="s">
        <v>5876</v>
      </c>
    </row>
    <row r="4" spans="2:7" ht="33">
      <c r="B4" s="442" t="s">
        <v>5877</v>
      </c>
      <c r="C4" s="443">
        <f>'表30-3'!D10+'表30-3'!D16+'表30-3'!D17+'表30-3'!D21</f>
        <v>0</v>
      </c>
      <c r="D4" s="444">
        <f>IF(C11=0,0,C4/$C$11)</f>
        <v>0</v>
      </c>
      <c r="E4" s="445">
        <f t="shared" ref="E4:E10" si="0">D4^2</f>
        <v>0</v>
      </c>
    </row>
    <row r="5" spans="2:7" ht="16.5">
      <c r="B5" s="446" t="s">
        <v>5878</v>
      </c>
      <c r="C5" s="447">
        <f>'表30-3'!D85+'表30-3'!D125</f>
        <v>0</v>
      </c>
      <c r="D5" s="448">
        <f>IF(C11=0,0,C5/$C$11)</f>
        <v>0</v>
      </c>
      <c r="E5" s="449">
        <f t="shared" si="0"/>
        <v>0</v>
      </c>
    </row>
    <row r="6" spans="2:7" ht="33">
      <c r="B6" s="446" t="s">
        <v>5879</v>
      </c>
      <c r="C6" s="447">
        <f>'表30-3'!D86+'表30-3'!D126+'表30-3'!D88+'表30-3'!D128</f>
        <v>0</v>
      </c>
      <c r="D6" s="448">
        <f>IF(C11=0,0,C6/$C$11)</f>
        <v>0</v>
      </c>
      <c r="E6" s="449">
        <f t="shared" si="0"/>
        <v>0</v>
      </c>
    </row>
    <row r="7" spans="2:7" ht="16.5">
      <c r="B7" s="446" t="s">
        <v>5880</v>
      </c>
      <c r="C7" s="447">
        <f>'表30-3'!D26+'表30-3'!D39+'表30-3'!D45+'表30-3'!D49</f>
        <v>0</v>
      </c>
      <c r="D7" s="448">
        <f>IF(C11=0,0,C7/$C$11)</f>
        <v>0</v>
      </c>
      <c r="E7" s="449">
        <f t="shared" si="0"/>
        <v>0</v>
      </c>
    </row>
    <row r="8" spans="2:7" ht="33">
      <c r="B8" s="446" t="s">
        <v>5881</v>
      </c>
      <c r="C8" s="447">
        <f>SUM('表30-3'!D131,'表30-3'!D91,'表30-3'!D96,'表30-3'!D136,'表30-3'!D112:D115,'表30-3'!D151:D154,'表30-3'!D87,'表30-3'!D127)</f>
        <v>0</v>
      </c>
      <c r="D8" s="448">
        <f>IF(C11=0,0,C8/$C$11)</f>
        <v>0</v>
      </c>
      <c r="E8" s="449">
        <f t="shared" si="0"/>
        <v>0</v>
      </c>
    </row>
    <row r="9" spans="2:7" ht="16.5">
      <c r="B9" s="446" t="s">
        <v>5882</v>
      </c>
      <c r="C9" s="447">
        <f>'表30-3'!D50+'表30-3'!D108+'表30-3'!D147</f>
        <v>0</v>
      </c>
      <c r="D9" s="448">
        <f>IF(C11=0,0,C9/$C$11)</f>
        <v>0</v>
      </c>
      <c r="E9" s="449">
        <f t="shared" si="0"/>
        <v>0</v>
      </c>
    </row>
    <row r="10" spans="2:7" ht="16.5">
      <c r="B10" s="446" t="s">
        <v>5883</v>
      </c>
      <c r="C10" s="447">
        <f>'表30-3'!D63+'表30-3'!D105+'表30-3'!D144</f>
        <v>0</v>
      </c>
      <c r="D10" s="448">
        <f>IF(C11=0,0,C10/$C$11)</f>
        <v>0</v>
      </c>
      <c r="E10" s="449">
        <f t="shared" si="0"/>
        <v>0</v>
      </c>
    </row>
    <row r="11" spans="2:7" ht="17.25" thickBot="1">
      <c r="B11" s="450" t="s">
        <v>5884</v>
      </c>
      <c r="C11" s="451">
        <f>SUM(C4:C10)</f>
        <v>0</v>
      </c>
      <c r="D11" s="452"/>
      <c r="E11" s="453">
        <f>SUM(E4:E10)</f>
        <v>0</v>
      </c>
    </row>
    <row r="12" spans="2:7" ht="16.5" thickTop="1">
      <c r="B12" s="454" t="s">
        <v>1457</v>
      </c>
      <c r="C12" s="455"/>
      <c r="D12" s="456"/>
      <c r="E12" s="457">
        <f>VLOOKUP($E$11,D16:E21,2)</f>
        <v>1</v>
      </c>
      <c r="F12" s="458"/>
    </row>
    <row r="13" spans="2:7">
      <c r="B13" s="459"/>
      <c r="C13" s="57"/>
      <c r="D13" s="57"/>
      <c r="E13" s="57"/>
      <c r="F13" s="57"/>
    </row>
    <row r="14" spans="2:7">
      <c r="B14" s="459"/>
      <c r="C14" s="3219" t="s">
        <v>5885</v>
      </c>
      <c r="D14" s="3219"/>
      <c r="E14" s="3219"/>
      <c r="F14" s="57"/>
    </row>
    <row r="15" spans="2:7" ht="16.5">
      <c r="B15" s="459"/>
      <c r="C15" s="460" t="s">
        <v>92</v>
      </c>
      <c r="D15" s="461" t="s">
        <v>5886</v>
      </c>
      <c r="E15" s="440" t="s">
        <v>5887</v>
      </c>
      <c r="F15" s="57"/>
    </row>
    <row r="16" spans="2:7" ht="33">
      <c r="B16" s="459"/>
      <c r="C16" s="462" t="s">
        <v>5888</v>
      </c>
      <c r="D16" s="445">
        <v>0</v>
      </c>
      <c r="E16" s="445">
        <v>1</v>
      </c>
      <c r="F16" s="463"/>
      <c r="G16" s="464"/>
    </row>
    <row r="17" spans="2:7" ht="16.5">
      <c r="B17" s="459"/>
      <c r="C17" s="465" t="s">
        <v>5889</v>
      </c>
      <c r="D17" s="466">
        <f>1/6</f>
        <v>0.16666666666666666</v>
      </c>
      <c r="E17" s="466">
        <v>1.0149999999999999</v>
      </c>
      <c r="F17" s="464"/>
      <c r="G17" s="464"/>
    </row>
    <row r="18" spans="2:7" ht="16.5">
      <c r="B18" s="459"/>
      <c r="C18" s="465" t="s">
        <v>5890</v>
      </c>
      <c r="D18" s="466">
        <f>1/5</f>
        <v>0.2</v>
      </c>
      <c r="E18" s="466">
        <v>1.02</v>
      </c>
      <c r="F18" s="464"/>
      <c r="G18" s="464"/>
    </row>
    <row r="19" spans="2:7" ht="16.5">
      <c r="B19" s="459"/>
      <c r="C19" s="467" t="s">
        <v>5891</v>
      </c>
      <c r="D19" s="449">
        <f>1/4</f>
        <v>0.25</v>
      </c>
      <c r="E19" s="449">
        <v>1.04</v>
      </c>
      <c r="F19" s="464"/>
      <c r="G19" s="464"/>
    </row>
    <row r="20" spans="2:7" ht="16.5">
      <c r="B20" s="459"/>
      <c r="C20" s="467" t="s">
        <v>5892</v>
      </c>
      <c r="D20" s="449">
        <f>1/3</f>
        <v>0.33333333333333331</v>
      </c>
      <c r="E20" s="449">
        <v>1.08</v>
      </c>
      <c r="F20" s="464"/>
      <c r="G20" s="464"/>
    </row>
    <row r="21" spans="2:7" ht="16.5">
      <c r="B21" s="459"/>
      <c r="C21" s="468" t="s">
        <v>5893</v>
      </c>
      <c r="D21" s="469">
        <f>1/2</f>
        <v>0.5</v>
      </c>
      <c r="E21" s="469">
        <v>1.1599999999999999</v>
      </c>
      <c r="F21" s="464"/>
      <c r="G21" s="464"/>
    </row>
    <row r="22" spans="2:7">
      <c r="B22" s="459"/>
      <c r="C22" s="57"/>
      <c r="D22" s="57"/>
      <c r="E22" s="57"/>
      <c r="F22" s="57"/>
    </row>
    <row r="120" spans="7:7">
      <c r="G120" s="470"/>
    </row>
  </sheetData>
  <mergeCells count="1">
    <mergeCell ref="C14:E14"/>
  </mergeCells>
  <phoneticPr fontId="28" type="noConversion"/>
  <printOptions horizontalCentered="1"/>
  <pageMargins left="0.7" right="0.7" top="0.75" bottom="0.75" header="0.3" footer="0.3"/>
  <pageSetup paperSize="9" orientation="landscape" cellComments="asDisplayed" r:id="rId1"/>
  <headerFooter alignWithMargins="0">
    <oddFooter>&amp;C&amp;"Times New Roman,標準"164&amp;R&amp;"Times New Roman,標準"&amp;A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dimension ref="A1:D149"/>
  <sheetViews>
    <sheetView showGridLines="0" topLeftCell="A116" zoomScaleNormal="100" zoomScaleSheetLayoutView="100" workbookViewId="0">
      <selection activeCell="A125" sqref="A1:XFD1048576"/>
    </sheetView>
  </sheetViews>
  <sheetFormatPr defaultColWidth="8.875" defaultRowHeight="14.25"/>
  <cols>
    <col min="1" max="1" width="47.625" style="430" customWidth="1"/>
    <col min="2" max="2" width="18.125" style="434" customWidth="1"/>
    <col min="3" max="3" width="28.375" style="435" bestFit="1" customWidth="1"/>
    <col min="4" max="4" width="12.25" style="433" customWidth="1"/>
    <col min="5" max="16384" width="8.875" style="33"/>
  </cols>
  <sheetData>
    <row r="1" spans="1:4">
      <c r="A1" s="215" t="str">
        <f>表03!A1</f>
        <v xml:space="preserve"> 保險股份有限公司    年度(月)報表</v>
      </c>
      <c r="B1" s="383"/>
      <c r="C1" s="384"/>
      <c r="D1" s="385"/>
    </row>
    <row r="2" spans="1:4">
      <c r="A2" s="386" t="s">
        <v>464</v>
      </c>
      <c r="B2" s="387"/>
      <c r="C2" s="384"/>
      <c r="D2" s="388"/>
    </row>
    <row r="3" spans="1:4" ht="15" thickBot="1">
      <c r="A3" s="385" t="s">
        <v>465</v>
      </c>
      <c r="B3" s="387"/>
      <c r="C3" s="384"/>
      <c r="D3" s="389" t="s">
        <v>268</v>
      </c>
    </row>
    <row r="4" spans="1:4" ht="16.5">
      <c r="A4" s="390" t="s">
        <v>466</v>
      </c>
      <c r="B4" s="391" t="s">
        <v>186</v>
      </c>
      <c r="C4" s="392" t="s">
        <v>5861</v>
      </c>
      <c r="D4" s="393" t="s">
        <v>5862</v>
      </c>
    </row>
    <row r="5" spans="1:4">
      <c r="A5" s="394" t="s">
        <v>241</v>
      </c>
      <c r="B5" s="395">
        <f>B6+B47</f>
        <v>0</v>
      </c>
      <c r="C5" s="396">
        <f>C6+C47</f>
        <v>0</v>
      </c>
      <c r="D5" s="397">
        <f>D6+D47</f>
        <v>0</v>
      </c>
    </row>
    <row r="6" spans="1:4">
      <c r="A6" s="398" t="s">
        <v>720</v>
      </c>
      <c r="B6" s="395">
        <f>B7+B38</f>
        <v>0</v>
      </c>
      <c r="C6" s="399">
        <f>C7+C38</f>
        <v>0</v>
      </c>
      <c r="D6" s="400">
        <f>D7+D38</f>
        <v>0</v>
      </c>
    </row>
    <row r="7" spans="1:4">
      <c r="A7" s="401" t="s">
        <v>721</v>
      </c>
      <c r="B7" s="395">
        <f>SUM(B8:B37)</f>
        <v>0</v>
      </c>
      <c r="C7" s="399">
        <f>SUM(C8:C37)</f>
        <v>0</v>
      </c>
      <c r="D7" s="400">
        <f>SUM(D8:D37)</f>
        <v>0</v>
      </c>
    </row>
    <row r="8" spans="1:4">
      <c r="A8" s="402" t="s">
        <v>722</v>
      </c>
      <c r="B8" s="395">
        <f>'表30-5'!C8</f>
        <v>0</v>
      </c>
      <c r="C8" s="399">
        <f>IF($B$69=0,0,B8/$B$69)</f>
        <v>0</v>
      </c>
      <c r="D8" s="400">
        <f t="shared" ref="D8:D37" si="0">C8^2</f>
        <v>0</v>
      </c>
    </row>
    <row r="9" spans="1:4">
      <c r="A9" s="402" t="s">
        <v>723</v>
      </c>
      <c r="B9" s="395">
        <f>'表30-5'!C9</f>
        <v>0</v>
      </c>
      <c r="C9" s="399">
        <f t="shared" ref="C9:C46" si="1">IF($B$69=0,0,B9/$B$69)</f>
        <v>0</v>
      </c>
      <c r="D9" s="400">
        <f t="shared" si="0"/>
        <v>0</v>
      </c>
    </row>
    <row r="10" spans="1:4">
      <c r="A10" s="402" t="s">
        <v>724</v>
      </c>
      <c r="B10" s="395">
        <f>'表30-5'!C10</f>
        <v>0</v>
      </c>
      <c r="C10" s="399">
        <f t="shared" si="1"/>
        <v>0</v>
      </c>
      <c r="D10" s="400">
        <f t="shared" si="0"/>
        <v>0</v>
      </c>
    </row>
    <row r="11" spans="1:4">
      <c r="A11" s="402" t="s">
        <v>725</v>
      </c>
      <c r="B11" s="395">
        <f>'表30-5'!C11</f>
        <v>0</v>
      </c>
      <c r="C11" s="399">
        <f t="shared" si="1"/>
        <v>0</v>
      </c>
      <c r="D11" s="400">
        <f t="shared" si="0"/>
        <v>0</v>
      </c>
    </row>
    <row r="12" spans="1:4">
      <c r="A12" s="402" t="s">
        <v>726</v>
      </c>
      <c r="B12" s="395">
        <f>'表30-5'!C12</f>
        <v>0</v>
      </c>
      <c r="C12" s="399">
        <f t="shared" si="1"/>
        <v>0</v>
      </c>
      <c r="D12" s="400">
        <f t="shared" si="0"/>
        <v>0</v>
      </c>
    </row>
    <row r="13" spans="1:4">
      <c r="A13" s="402" t="s">
        <v>727</v>
      </c>
      <c r="B13" s="395">
        <f>'表30-5'!C13</f>
        <v>0</v>
      </c>
      <c r="C13" s="399">
        <f t="shared" si="1"/>
        <v>0</v>
      </c>
      <c r="D13" s="400">
        <f t="shared" si="0"/>
        <v>0</v>
      </c>
    </row>
    <row r="14" spans="1:4">
      <c r="A14" s="402" t="s">
        <v>728</v>
      </c>
      <c r="B14" s="395">
        <f>'表30-5'!C14</f>
        <v>0</v>
      </c>
      <c r="C14" s="399">
        <f t="shared" si="1"/>
        <v>0</v>
      </c>
      <c r="D14" s="400">
        <f t="shared" si="0"/>
        <v>0</v>
      </c>
    </row>
    <row r="15" spans="1:4">
      <c r="A15" s="402" t="s">
        <v>729</v>
      </c>
      <c r="B15" s="395">
        <f>'表30-5'!C15</f>
        <v>0</v>
      </c>
      <c r="C15" s="399">
        <f t="shared" si="1"/>
        <v>0</v>
      </c>
      <c r="D15" s="400">
        <f t="shared" si="0"/>
        <v>0</v>
      </c>
    </row>
    <row r="16" spans="1:4">
      <c r="A16" s="402" t="s">
        <v>730</v>
      </c>
      <c r="B16" s="395">
        <f>'表30-5'!C16</f>
        <v>0</v>
      </c>
      <c r="C16" s="399">
        <f t="shared" si="1"/>
        <v>0</v>
      </c>
      <c r="D16" s="400">
        <f t="shared" si="0"/>
        <v>0</v>
      </c>
    </row>
    <row r="17" spans="1:4">
      <c r="A17" s="402" t="s">
        <v>731</v>
      </c>
      <c r="B17" s="395">
        <f>'表30-5'!C17</f>
        <v>0</v>
      </c>
      <c r="C17" s="399">
        <f t="shared" si="1"/>
        <v>0</v>
      </c>
      <c r="D17" s="400">
        <f t="shared" si="0"/>
        <v>0</v>
      </c>
    </row>
    <row r="18" spans="1:4">
      <c r="A18" s="402" t="s">
        <v>732</v>
      </c>
      <c r="B18" s="395">
        <f>'表30-5'!C18</f>
        <v>0</v>
      </c>
      <c r="C18" s="399">
        <f t="shared" si="1"/>
        <v>0</v>
      </c>
      <c r="D18" s="400">
        <f t="shared" si="0"/>
        <v>0</v>
      </c>
    </row>
    <row r="19" spans="1:4">
      <c r="A19" s="402" t="s">
        <v>733</v>
      </c>
      <c r="B19" s="395">
        <f>'表30-5'!C19</f>
        <v>0</v>
      </c>
      <c r="C19" s="399">
        <f t="shared" si="1"/>
        <v>0</v>
      </c>
      <c r="D19" s="400">
        <f t="shared" si="0"/>
        <v>0</v>
      </c>
    </row>
    <row r="20" spans="1:4">
      <c r="A20" s="402" t="s">
        <v>734</v>
      </c>
      <c r="B20" s="395">
        <f>'表30-5'!C20</f>
        <v>0</v>
      </c>
      <c r="C20" s="399">
        <f t="shared" si="1"/>
        <v>0</v>
      </c>
      <c r="D20" s="400">
        <f t="shared" si="0"/>
        <v>0</v>
      </c>
    </row>
    <row r="21" spans="1:4">
      <c r="A21" s="402" t="s">
        <v>735</v>
      </c>
      <c r="B21" s="395">
        <f>'表30-5'!C21</f>
        <v>0</v>
      </c>
      <c r="C21" s="399">
        <f t="shared" si="1"/>
        <v>0</v>
      </c>
      <c r="D21" s="400">
        <f t="shared" si="0"/>
        <v>0</v>
      </c>
    </row>
    <row r="22" spans="1:4">
      <c r="A22" s="402" t="s">
        <v>736</v>
      </c>
      <c r="B22" s="395">
        <f>'表30-5'!C22</f>
        <v>0</v>
      </c>
      <c r="C22" s="399">
        <f t="shared" si="1"/>
        <v>0</v>
      </c>
      <c r="D22" s="400">
        <f t="shared" si="0"/>
        <v>0</v>
      </c>
    </row>
    <row r="23" spans="1:4">
      <c r="A23" s="402" t="s">
        <v>737</v>
      </c>
      <c r="B23" s="395">
        <f>'表30-5'!C23</f>
        <v>0</v>
      </c>
      <c r="C23" s="399">
        <f t="shared" si="1"/>
        <v>0</v>
      </c>
      <c r="D23" s="400">
        <f t="shared" si="0"/>
        <v>0</v>
      </c>
    </row>
    <row r="24" spans="1:4">
      <c r="A24" s="402" t="s">
        <v>738</v>
      </c>
      <c r="B24" s="395">
        <f>'表30-5'!C24</f>
        <v>0</v>
      </c>
      <c r="C24" s="399">
        <f t="shared" si="1"/>
        <v>0</v>
      </c>
      <c r="D24" s="400">
        <f t="shared" si="0"/>
        <v>0</v>
      </c>
    </row>
    <row r="25" spans="1:4">
      <c r="A25" s="402" t="s">
        <v>739</v>
      </c>
      <c r="B25" s="395">
        <f>'表30-5'!C25</f>
        <v>0</v>
      </c>
      <c r="C25" s="399">
        <f t="shared" si="1"/>
        <v>0</v>
      </c>
      <c r="D25" s="400">
        <f t="shared" si="0"/>
        <v>0</v>
      </c>
    </row>
    <row r="26" spans="1:4">
      <c r="A26" s="402" t="s">
        <v>740</v>
      </c>
      <c r="B26" s="395">
        <f>'表30-5'!C26</f>
        <v>0</v>
      </c>
      <c r="C26" s="399">
        <f t="shared" si="1"/>
        <v>0</v>
      </c>
      <c r="D26" s="400">
        <f t="shared" si="0"/>
        <v>0</v>
      </c>
    </row>
    <row r="27" spans="1:4">
      <c r="A27" s="402" t="s">
        <v>741</v>
      </c>
      <c r="B27" s="395">
        <f>'表30-5'!C27</f>
        <v>0</v>
      </c>
      <c r="C27" s="399">
        <f t="shared" si="1"/>
        <v>0</v>
      </c>
      <c r="D27" s="400">
        <f t="shared" si="0"/>
        <v>0</v>
      </c>
    </row>
    <row r="28" spans="1:4">
      <c r="A28" s="402" t="s">
        <v>742</v>
      </c>
      <c r="B28" s="395">
        <f>'表30-5'!C28</f>
        <v>0</v>
      </c>
      <c r="C28" s="399">
        <f t="shared" si="1"/>
        <v>0</v>
      </c>
      <c r="D28" s="400">
        <f t="shared" si="0"/>
        <v>0</v>
      </c>
    </row>
    <row r="29" spans="1:4">
      <c r="A29" s="402" t="s">
        <v>743</v>
      </c>
      <c r="B29" s="395">
        <f>'表30-5'!C29</f>
        <v>0</v>
      </c>
      <c r="C29" s="399">
        <f t="shared" si="1"/>
        <v>0</v>
      </c>
      <c r="D29" s="400">
        <f t="shared" si="0"/>
        <v>0</v>
      </c>
    </row>
    <row r="30" spans="1:4">
      <c r="A30" s="402" t="s">
        <v>744</v>
      </c>
      <c r="B30" s="395">
        <f>'表30-5'!C30</f>
        <v>0</v>
      </c>
      <c r="C30" s="399">
        <f t="shared" si="1"/>
        <v>0</v>
      </c>
      <c r="D30" s="400">
        <f t="shared" si="0"/>
        <v>0</v>
      </c>
    </row>
    <row r="31" spans="1:4">
      <c r="A31" s="402" t="s">
        <v>745</v>
      </c>
      <c r="B31" s="395">
        <f>'表30-5'!C31</f>
        <v>0</v>
      </c>
      <c r="C31" s="399">
        <f t="shared" si="1"/>
        <v>0</v>
      </c>
      <c r="D31" s="400">
        <f t="shared" si="0"/>
        <v>0</v>
      </c>
    </row>
    <row r="32" spans="1:4">
      <c r="A32" s="402" t="s">
        <v>746</v>
      </c>
      <c r="B32" s="395">
        <f>'表30-5'!C32</f>
        <v>0</v>
      </c>
      <c r="C32" s="399">
        <f t="shared" si="1"/>
        <v>0</v>
      </c>
      <c r="D32" s="400">
        <f t="shared" si="0"/>
        <v>0</v>
      </c>
    </row>
    <row r="33" spans="1:4">
      <c r="A33" s="402" t="s">
        <v>747</v>
      </c>
      <c r="B33" s="395">
        <f>'表30-5'!C33</f>
        <v>0</v>
      </c>
      <c r="C33" s="399">
        <f t="shared" si="1"/>
        <v>0</v>
      </c>
      <c r="D33" s="400">
        <f t="shared" si="0"/>
        <v>0</v>
      </c>
    </row>
    <row r="34" spans="1:4">
      <c r="A34" s="402" t="s">
        <v>748</v>
      </c>
      <c r="B34" s="395">
        <f>'表30-5'!C34</f>
        <v>0</v>
      </c>
      <c r="C34" s="399">
        <f t="shared" si="1"/>
        <v>0</v>
      </c>
      <c r="D34" s="400">
        <f t="shared" si="0"/>
        <v>0</v>
      </c>
    </row>
    <row r="35" spans="1:4">
      <c r="A35" s="402" t="s">
        <v>749</v>
      </c>
      <c r="B35" s="395">
        <f>'表30-5'!C35</f>
        <v>0</v>
      </c>
      <c r="C35" s="399">
        <f t="shared" si="1"/>
        <v>0</v>
      </c>
      <c r="D35" s="400">
        <f t="shared" si="0"/>
        <v>0</v>
      </c>
    </row>
    <row r="36" spans="1:4">
      <c r="A36" s="402" t="s">
        <v>750</v>
      </c>
      <c r="B36" s="395">
        <f>'表30-5'!C36</f>
        <v>0</v>
      </c>
      <c r="C36" s="399">
        <f t="shared" si="1"/>
        <v>0</v>
      </c>
      <c r="D36" s="400">
        <f>C36^2</f>
        <v>0</v>
      </c>
    </row>
    <row r="37" spans="1:4">
      <c r="A37" s="402" t="s">
        <v>751</v>
      </c>
      <c r="B37" s="395">
        <f>'表30-5'!C37</f>
        <v>0</v>
      </c>
      <c r="C37" s="399">
        <f t="shared" si="1"/>
        <v>0</v>
      </c>
      <c r="D37" s="400">
        <f t="shared" si="0"/>
        <v>0</v>
      </c>
    </row>
    <row r="38" spans="1:4">
      <c r="A38" s="401" t="s">
        <v>752</v>
      </c>
      <c r="B38" s="395">
        <f>SUM(B39:B46)</f>
        <v>0</v>
      </c>
      <c r="C38" s="399">
        <f>SUM(C39:C46)</f>
        <v>0</v>
      </c>
      <c r="D38" s="400">
        <f>SUM(D39:D46)</f>
        <v>0</v>
      </c>
    </row>
    <row r="39" spans="1:4">
      <c r="A39" s="402" t="s">
        <v>764</v>
      </c>
      <c r="B39" s="395">
        <f>'表30-5'!C39</f>
        <v>0</v>
      </c>
      <c r="C39" s="399">
        <f t="shared" si="1"/>
        <v>0</v>
      </c>
      <c r="D39" s="400">
        <f t="shared" ref="D39:D46" si="2">C39^2</f>
        <v>0</v>
      </c>
    </row>
    <row r="40" spans="1:4">
      <c r="A40" s="402" t="s">
        <v>765</v>
      </c>
      <c r="B40" s="395">
        <f>'表30-5'!C40</f>
        <v>0</v>
      </c>
      <c r="C40" s="399">
        <f t="shared" si="1"/>
        <v>0</v>
      </c>
      <c r="D40" s="400">
        <f t="shared" si="2"/>
        <v>0</v>
      </c>
    </row>
    <row r="41" spans="1:4">
      <c r="A41" s="402" t="s">
        <v>766</v>
      </c>
      <c r="B41" s="395">
        <f>'表30-5'!C41</f>
        <v>0</v>
      </c>
      <c r="C41" s="399">
        <f t="shared" si="1"/>
        <v>0</v>
      </c>
      <c r="D41" s="400">
        <f t="shared" si="2"/>
        <v>0</v>
      </c>
    </row>
    <row r="42" spans="1:4">
      <c r="A42" s="402" t="s">
        <v>767</v>
      </c>
      <c r="B42" s="395">
        <f>'表30-5'!C42</f>
        <v>0</v>
      </c>
      <c r="C42" s="399">
        <f t="shared" si="1"/>
        <v>0</v>
      </c>
      <c r="D42" s="400">
        <f t="shared" si="2"/>
        <v>0</v>
      </c>
    </row>
    <row r="43" spans="1:4">
      <c r="A43" s="402" t="s">
        <v>768</v>
      </c>
      <c r="B43" s="395">
        <f>'表30-5'!C43</f>
        <v>0</v>
      </c>
      <c r="C43" s="399">
        <f t="shared" si="1"/>
        <v>0</v>
      </c>
      <c r="D43" s="400">
        <f t="shared" si="2"/>
        <v>0</v>
      </c>
    </row>
    <row r="44" spans="1:4">
      <c r="A44" s="402" t="s">
        <v>769</v>
      </c>
      <c r="B44" s="395">
        <f>'表30-5'!C44</f>
        <v>0</v>
      </c>
      <c r="C44" s="399">
        <f t="shared" si="1"/>
        <v>0</v>
      </c>
      <c r="D44" s="400">
        <f t="shared" si="2"/>
        <v>0</v>
      </c>
    </row>
    <row r="45" spans="1:4">
      <c r="A45" s="402" t="s">
        <v>770</v>
      </c>
      <c r="B45" s="395">
        <f>'表30-5'!C45</f>
        <v>0</v>
      </c>
      <c r="C45" s="399">
        <f t="shared" si="1"/>
        <v>0</v>
      </c>
      <c r="D45" s="400">
        <f t="shared" si="2"/>
        <v>0</v>
      </c>
    </row>
    <row r="46" spans="1:4">
      <c r="A46" s="402" t="s">
        <v>771</v>
      </c>
      <c r="B46" s="395">
        <f>'表30-5'!C46</f>
        <v>0</v>
      </c>
      <c r="C46" s="399">
        <f t="shared" si="1"/>
        <v>0</v>
      </c>
      <c r="D46" s="400">
        <f t="shared" si="2"/>
        <v>0</v>
      </c>
    </row>
    <row r="47" spans="1:4">
      <c r="A47" s="398" t="s">
        <v>753</v>
      </c>
      <c r="B47" s="395">
        <f>B48+B56</f>
        <v>0</v>
      </c>
      <c r="C47" s="399">
        <f>C48+C56</f>
        <v>0</v>
      </c>
      <c r="D47" s="400">
        <f>D48+D56</f>
        <v>0</v>
      </c>
    </row>
    <row r="48" spans="1:4">
      <c r="A48" s="401" t="s">
        <v>754</v>
      </c>
      <c r="B48" s="395">
        <f>SUM(B49:B52,B54:B55)</f>
        <v>0</v>
      </c>
      <c r="C48" s="399">
        <f>SUM(C49:C52,C54:C55)</f>
        <v>0</v>
      </c>
      <c r="D48" s="400">
        <f>SUM(D49:D52,D54:D55)</f>
        <v>0</v>
      </c>
    </row>
    <row r="49" spans="1:4">
      <c r="A49" s="402" t="s">
        <v>772</v>
      </c>
      <c r="B49" s="395">
        <f>'表30-5'!C49</f>
        <v>0</v>
      </c>
      <c r="C49" s="399">
        <f t="shared" ref="C49:C55" si="3">IF($B$69=0,0,B49/$B$69)</f>
        <v>0</v>
      </c>
      <c r="D49" s="400">
        <f t="shared" ref="D49:D55" si="4">C49^2</f>
        <v>0</v>
      </c>
    </row>
    <row r="50" spans="1:4">
      <c r="A50" s="402" t="s">
        <v>773</v>
      </c>
      <c r="B50" s="395">
        <f>'表30-5'!C50</f>
        <v>0</v>
      </c>
      <c r="C50" s="399">
        <f t="shared" si="3"/>
        <v>0</v>
      </c>
      <c r="D50" s="400">
        <f t="shared" si="4"/>
        <v>0</v>
      </c>
    </row>
    <row r="51" spans="1:4">
      <c r="A51" s="402" t="s">
        <v>1240</v>
      </c>
      <c r="B51" s="395">
        <f>'表30-5'!C51</f>
        <v>0</v>
      </c>
      <c r="C51" s="399">
        <f t="shared" si="3"/>
        <v>0</v>
      </c>
      <c r="D51" s="400">
        <f t="shared" si="4"/>
        <v>0</v>
      </c>
    </row>
    <row r="52" spans="1:4">
      <c r="A52" s="402" t="s">
        <v>774</v>
      </c>
      <c r="B52" s="395">
        <f>'表30-5'!C52</f>
        <v>0</v>
      </c>
      <c r="C52" s="399">
        <f t="shared" si="3"/>
        <v>0</v>
      </c>
      <c r="D52" s="400">
        <f t="shared" si="4"/>
        <v>0</v>
      </c>
    </row>
    <row r="53" spans="1:4">
      <c r="A53" s="402" t="s">
        <v>775</v>
      </c>
      <c r="B53" s="395">
        <f>'表30-5'!C53</f>
        <v>0</v>
      </c>
      <c r="C53" s="399">
        <f t="shared" si="3"/>
        <v>0</v>
      </c>
      <c r="D53" s="400">
        <f t="shared" si="4"/>
        <v>0</v>
      </c>
    </row>
    <row r="54" spans="1:4">
      <c r="A54" s="402" t="s">
        <v>1111</v>
      </c>
      <c r="B54" s="395">
        <f>'表30-5'!C54</f>
        <v>0</v>
      </c>
      <c r="C54" s="399">
        <f t="shared" si="3"/>
        <v>0</v>
      </c>
      <c r="D54" s="400">
        <f t="shared" si="4"/>
        <v>0</v>
      </c>
    </row>
    <row r="55" spans="1:4">
      <c r="A55" s="402" t="s">
        <v>1112</v>
      </c>
      <c r="B55" s="395">
        <f>'表30-5'!C55</f>
        <v>0</v>
      </c>
      <c r="C55" s="399">
        <f t="shared" si="3"/>
        <v>0</v>
      </c>
      <c r="D55" s="400">
        <f t="shared" si="4"/>
        <v>0</v>
      </c>
    </row>
    <row r="56" spans="1:4">
      <c r="A56" s="401" t="s">
        <v>755</v>
      </c>
      <c r="B56" s="395">
        <f>SUM(B57:B60)</f>
        <v>0</v>
      </c>
      <c r="C56" s="399">
        <f>SUM(C57:C60)</f>
        <v>0</v>
      </c>
      <c r="D56" s="400">
        <f>SUM(D57:D60)</f>
        <v>0</v>
      </c>
    </row>
    <row r="57" spans="1:4">
      <c r="A57" s="402" t="s">
        <v>776</v>
      </c>
      <c r="B57" s="395">
        <f>'表30-5'!C57</f>
        <v>0</v>
      </c>
      <c r="C57" s="399">
        <f t="shared" ref="C57:C61" si="5">IF($B$69=0,0,B57/$B$69)</f>
        <v>0</v>
      </c>
      <c r="D57" s="400">
        <f>C57^2</f>
        <v>0</v>
      </c>
    </row>
    <row r="58" spans="1:4">
      <c r="A58" s="402" t="s">
        <v>777</v>
      </c>
      <c r="B58" s="395">
        <f>'表30-5'!C58</f>
        <v>0</v>
      </c>
      <c r="C58" s="399">
        <f t="shared" si="5"/>
        <v>0</v>
      </c>
      <c r="D58" s="400">
        <f>C58^2</f>
        <v>0</v>
      </c>
    </row>
    <row r="59" spans="1:4">
      <c r="A59" s="402" t="s">
        <v>1241</v>
      </c>
      <c r="B59" s="395">
        <f>'表30-5'!C59</f>
        <v>0</v>
      </c>
      <c r="C59" s="399">
        <f t="shared" si="5"/>
        <v>0</v>
      </c>
      <c r="D59" s="400">
        <f>C59^2</f>
        <v>0</v>
      </c>
    </row>
    <row r="60" spans="1:4">
      <c r="A60" s="402" t="s">
        <v>778</v>
      </c>
      <c r="B60" s="395">
        <f>'表30-5'!C60</f>
        <v>0</v>
      </c>
      <c r="C60" s="399">
        <f t="shared" si="5"/>
        <v>0</v>
      </c>
      <c r="D60" s="400">
        <f>C60^2</f>
        <v>0</v>
      </c>
    </row>
    <row r="61" spans="1:4">
      <c r="A61" s="402" t="s">
        <v>779</v>
      </c>
      <c r="B61" s="395">
        <f>'表30-5'!C61</f>
        <v>0</v>
      </c>
      <c r="C61" s="399">
        <f t="shared" si="5"/>
        <v>0</v>
      </c>
      <c r="D61" s="400">
        <f>C61^2</f>
        <v>0</v>
      </c>
    </row>
    <row r="62" spans="1:4">
      <c r="A62" s="394" t="s">
        <v>260</v>
      </c>
      <c r="B62" s="395">
        <f>B63+B66</f>
        <v>0</v>
      </c>
      <c r="C62" s="399">
        <f>C63+C66</f>
        <v>0</v>
      </c>
      <c r="D62" s="400">
        <f>D63+D66</f>
        <v>0</v>
      </c>
    </row>
    <row r="63" spans="1:4">
      <c r="A63" s="398" t="s">
        <v>756</v>
      </c>
      <c r="B63" s="395">
        <f>SUM(B64:B65)</f>
        <v>0</v>
      </c>
      <c r="C63" s="399">
        <f>SUM(C64:C65)</f>
        <v>0</v>
      </c>
      <c r="D63" s="400">
        <f>SUM(D64:D65)</f>
        <v>0</v>
      </c>
    </row>
    <row r="64" spans="1:4">
      <c r="A64" s="401" t="s">
        <v>780</v>
      </c>
      <c r="B64" s="395">
        <f>'表30-5'!C64</f>
        <v>0</v>
      </c>
      <c r="C64" s="399">
        <f t="shared" ref="C64:C65" si="6">IF($B$69=0,0,B64/$B$69)</f>
        <v>0</v>
      </c>
      <c r="D64" s="400">
        <f>C64^2</f>
        <v>0</v>
      </c>
    </row>
    <row r="65" spans="1:4">
      <c r="A65" s="401" t="s">
        <v>781</v>
      </c>
      <c r="B65" s="395">
        <f>'表30-5'!C65</f>
        <v>0</v>
      </c>
      <c r="C65" s="399">
        <f t="shared" si="6"/>
        <v>0</v>
      </c>
      <c r="D65" s="400">
        <f>C65^2</f>
        <v>0</v>
      </c>
    </row>
    <row r="66" spans="1:4">
      <c r="A66" s="398" t="s">
        <v>757</v>
      </c>
      <c r="B66" s="395">
        <f>SUM(B67:B68)</f>
        <v>0</v>
      </c>
      <c r="C66" s="399">
        <f>SUM(C67:C68)</f>
        <v>0</v>
      </c>
      <c r="D66" s="400">
        <f>SUM(D67:D68)</f>
        <v>0</v>
      </c>
    </row>
    <row r="67" spans="1:4">
      <c r="A67" s="401" t="s">
        <v>782</v>
      </c>
      <c r="B67" s="395">
        <f>'表30-5'!C67</f>
        <v>0</v>
      </c>
      <c r="C67" s="399">
        <f>IF($B$69=0,0,B67/$B$69)</f>
        <v>0</v>
      </c>
      <c r="D67" s="400">
        <f>C67^2</f>
        <v>0</v>
      </c>
    </row>
    <row r="68" spans="1:4">
      <c r="A68" s="401" t="s">
        <v>783</v>
      </c>
      <c r="B68" s="395">
        <f>'表30-5'!C68</f>
        <v>0</v>
      </c>
      <c r="C68" s="399">
        <f t="shared" ref="C68" si="7">IF($B$69=0,0,B68/$B$69)</f>
        <v>0</v>
      </c>
      <c r="D68" s="400">
        <f>C68^2</f>
        <v>0</v>
      </c>
    </row>
    <row r="69" spans="1:4" ht="15" thickBot="1">
      <c r="A69" s="403" t="s">
        <v>374</v>
      </c>
      <c r="B69" s="404">
        <f>B62+B5</f>
        <v>0</v>
      </c>
      <c r="C69" s="405">
        <f>C62+C5</f>
        <v>0</v>
      </c>
      <c r="D69" s="406">
        <f>D62+D5</f>
        <v>0</v>
      </c>
    </row>
    <row r="70" spans="1:4" ht="15.75" thickTop="1" thickBot="1">
      <c r="A70" s="407" t="s">
        <v>375</v>
      </c>
      <c r="B70" s="408"/>
      <c r="C70" s="409"/>
      <c r="D70" s="410">
        <f>IF(AND(D69&gt;=1/48,D69&lt;1/36),C144,IF(AND(D69&gt;=1/36,D69&lt;1/28),C145,IF(AND(D69&gt;=1/28,D69&lt;1/20),C146,IF(AND(D69&gt;=1/20,D69&lt;1/12),C147,IF(AND(D69&gt;=1/12,D69&lt;1/5),C148,C149)))))</f>
        <v>1</v>
      </c>
    </row>
    <row r="71" spans="1:4">
      <c r="A71" s="385"/>
      <c r="B71" s="411"/>
      <c r="C71" s="412"/>
      <c r="D71" s="413"/>
    </row>
    <row r="72" spans="1:4" ht="15" thickBot="1">
      <c r="A72" s="414" t="s">
        <v>376</v>
      </c>
      <c r="B72" s="411"/>
      <c r="C72" s="415"/>
      <c r="D72" s="413"/>
    </row>
    <row r="73" spans="1:4" ht="16.5">
      <c r="A73" s="416" t="s">
        <v>377</v>
      </c>
      <c r="B73" s="391" t="s">
        <v>186</v>
      </c>
      <c r="C73" s="392" t="s">
        <v>5863</v>
      </c>
      <c r="D73" s="393" t="s">
        <v>5862</v>
      </c>
    </row>
    <row r="74" spans="1:4">
      <c r="A74" s="417" t="s">
        <v>261</v>
      </c>
      <c r="B74" s="418">
        <f>B75+B116</f>
        <v>0</v>
      </c>
      <c r="C74" s="419">
        <f>C75+C116</f>
        <v>0</v>
      </c>
      <c r="D74" s="420">
        <f>D75+D116</f>
        <v>0</v>
      </c>
    </row>
    <row r="75" spans="1:4">
      <c r="A75" s="398" t="s">
        <v>784</v>
      </c>
      <c r="B75" s="395">
        <f>B76+B107</f>
        <v>0</v>
      </c>
      <c r="C75" s="399">
        <f>C76+C107</f>
        <v>0</v>
      </c>
      <c r="D75" s="400">
        <f>D76+D107</f>
        <v>0</v>
      </c>
    </row>
    <row r="76" spans="1:4">
      <c r="A76" s="401" t="s">
        <v>785</v>
      </c>
      <c r="B76" s="395">
        <f>SUM(B77:B106)</f>
        <v>0</v>
      </c>
      <c r="C76" s="399">
        <f>SUM(C77:C106)</f>
        <v>0</v>
      </c>
      <c r="D76" s="400">
        <f>SUM(D77:D106)</f>
        <v>0</v>
      </c>
    </row>
    <row r="77" spans="1:4">
      <c r="A77" s="402" t="s">
        <v>786</v>
      </c>
      <c r="B77" s="395">
        <f>'表30-5'!C77</f>
        <v>0</v>
      </c>
      <c r="C77" s="399">
        <f>IF($B$138=0,0,B77/$B$138)</f>
        <v>0</v>
      </c>
      <c r="D77" s="400">
        <f t="shared" ref="D77:D106" si="8">C77^2</f>
        <v>0</v>
      </c>
    </row>
    <row r="78" spans="1:4">
      <c r="A78" s="402" t="s">
        <v>787</v>
      </c>
      <c r="B78" s="395">
        <f>'表30-5'!C78</f>
        <v>0</v>
      </c>
      <c r="C78" s="399">
        <f t="shared" ref="C78:C105" si="9">IF($B$138=0,0,B78/$B$138)</f>
        <v>0</v>
      </c>
      <c r="D78" s="400">
        <f t="shared" si="8"/>
        <v>0</v>
      </c>
    </row>
    <row r="79" spans="1:4">
      <c r="A79" s="402" t="s">
        <v>788</v>
      </c>
      <c r="B79" s="395">
        <f>'表30-5'!C79</f>
        <v>0</v>
      </c>
      <c r="C79" s="399">
        <f t="shared" si="9"/>
        <v>0</v>
      </c>
      <c r="D79" s="400">
        <f t="shared" si="8"/>
        <v>0</v>
      </c>
    </row>
    <row r="80" spans="1:4">
      <c r="A80" s="402" t="s">
        <v>789</v>
      </c>
      <c r="B80" s="395">
        <f>'表30-5'!C80</f>
        <v>0</v>
      </c>
      <c r="C80" s="399">
        <f t="shared" si="9"/>
        <v>0</v>
      </c>
      <c r="D80" s="400">
        <f t="shared" si="8"/>
        <v>0</v>
      </c>
    </row>
    <row r="81" spans="1:4">
      <c r="A81" s="402" t="s">
        <v>790</v>
      </c>
      <c r="B81" s="395">
        <f>'表30-5'!C81</f>
        <v>0</v>
      </c>
      <c r="C81" s="399">
        <f t="shared" si="9"/>
        <v>0</v>
      </c>
      <c r="D81" s="400">
        <f t="shared" si="8"/>
        <v>0</v>
      </c>
    </row>
    <row r="82" spans="1:4">
      <c r="A82" s="402" t="s">
        <v>791</v>
      </c>
      <c r="B82" s="395">
        <f>'表30-5'!C82</f>
        <v>0</v>
      </c>
      <c r="C82" s="399">
        <f t="shared" si="9"/>
        <v>0</v>
      </c>
      <c r="D82" s="400">
        <f t="shared" si="8"/>
        <v>0</v>
      </c>
    </row>
    <row r="83" spans="1:4">
      <c r="A83" s="402" t="s">
        <v>792</v>
      </c>
      <c r="B83" s="395">
        <f>'表30-5'!C83</f>
        <v>0</v>
      </c>
      <c r="C83" s="399">
        <f t="shared" si="9"/>
        <v>0</v>
      </c>
      <c r="D83" s="400">
        <f t="shared" si="8"/>
        <v>0</v>
      </c>
    </row>
    <row r="84" spans="1:4">
      <c r="A84" s="402" t="s">
        <v>793</v>
      </c>
      <c r="B84" s="395">
        <f>'表30-5'!C84</f>
        <v>0</v>
      </c>
      <c r="C84" s="399">
        <f t="shared" si="9"/>
        <v>0</v>
      </c>
      <c r="D84" s="400">
        <f t="shared" si="8"/>
        <v>0</v>
      </c>
    </row>
    <row r="85" spans="1:4">
      <c r="A85" s="402" t="s">
        <v>794</v>
      </c>
      <c r="B85" s="395">
        <f>'表30-5'!C85</f>
        <v>0</v>
      </c>
      <c r="C85" s="399">
        <f t="shared" si="9"/>
        <v>0</v>
      </c>
      <c r="D85" s="400">
        <f t="shared" si="8"/>
        <v>0</v>
      </c>
    </row>
    <row r="86" spans="1:4">
      <c r="A86" s="402" t="s">
        <v>795</v>
      </c>
      <c r="B86" s="395">
        <f>'表30-5'!C86</f>
        <v>0</v>
      </c>
      <c r="C86" s="399">
        <f t="shared" si="9"/>
        <v>0</v>
      </c>
      <c r="D86" s="400">
        <f t="shared" si="8"/>
        <v>0</v>
      </c>
    </row>
    <row r="87" spans="1:4">
      <c r="A87" s="402" t="s">
        <v>796</v>
      </c>
      <c r="B87" s="395">
        <f>'表30-5'!C87</f>
        <v>0</v>
      </c>
      <c r="C87" s="399">
        <f t="shared" si="9"/>
        <v>0</v>
      </c>
      <c r="D87" s="400">
        <f t="shared" si="8"/>
        <v>0</v>
      </c>
    </row>
    <row r="88" spans="1:4">
      <c r="A88" s="402" t="s">
        <v>797</v>
      </c>
      <c r="B88" s="395">
        <f>'表30-5'!C88</f>
        <v>0</v>
      </c>
      <c r="C88" s="399">
        <f t="shared" si="9"/>
        <v>0</v>
      </c>
      <c r="D88" s="400">
        <f t="shared" si="8"/>
        <v>0</v>
      </c>
    </row>
    <row r="89" spans="1:4">
      <c r="A89" s="402" t="s">
        <v>798</v>
      </c>
      <c r="B89" s="395">
        <f>'表30-5'!C89</f>
        <v>0</v>
      </c>
      <c r="C89" s="399">
        <f t="shared" si="9"/>
        <v>0</v>
      </c>
      <c r="D89" s="400">
        <f t="shared" si="8"/>
        <v>0</v>
      </c>
    </row>
    <row r="90" spans="1:4">
      <c r="A90" s="402" t="s">
        <v>799</v>
      </c>
      <c r="B90" s="395">
        <f>'表30-5'!C90</f>
        <v>0</v>
      </c>
      <c r="C90" s="399">
        <f t="shared" si="9"/>
        <v>0</v>
      </c>
      <c r="D90" s="400">
        <f t="shared" si="8"/>
        <v>0</v>
      </c>
    </row>
    <row r="91" spans="1:4">
      <c r="A91" s="402" t="s">
        <v>800</v>
      </c>
      <c r="B91" s="395">
        <f>'表30-5'!C91</f>
        <v>0</v>
      </c>
      <c r="C91" s="399">
        <f t="shared" si="9"/>
        <v>0</v>
      </c>
      <c r="D91" s="400">
        <f t="shared" si="8"/>
        <v>0</v>
      </c>
    </row>
    <row r="92" spans="1:4">
      <c r="A92" s="402" t="s">
        <v>737</v>
      </c>
      <c r="B92" s="395">
        <f>'表30-5'!C92</f>
        <v>0</v>
      </c>
      <c r="C92" s="399">
        <f t="shared" si="9"/>
        <v>0</v>
      </c>
      <c r="D92" s="400">
        <f t="shared" si="8"/>
        <v>0</v>
      </c>
    </row>
    <row r="93" spans="1:4">
      <c r="A93" s="402" t="s">
        <v>801</v>
      </c>
      <c r="B93" s="395">
        <f>'表30-5'!C93</f>
        <v>0</v>
      </c>
      <c r="C93" s="399">
        <f t="shared" si="9"/>
        <v>0</v>
      </c>
      <c r="D93" s="400">
        <f t="shared" si="8"/>
        <v>0</v>
      </c>
    </row>
    <row r="94" spans="1:4">
      <c r="A94" s="402" t="s">
        <v>802</v>
      </c>
      <c r="B94" s="395">
        <f>'表30-5'!C94</f>
        <v>0</v>
      </c>
      <c r="C94" s="399">
        <f t="shared" si="9"/>
        <v>0</v>
      </c>
      <c r="D94" s="400">
        <f t="shared" si="8"/>
        <v>0</v>
      </c>
    </row>
    <row r="95" spans="1:4">
      <c r="A95" s="402" t="s">
        <v>803</v>
      </c>
      <c r="B95" s="395">
        <f>'表30-5'!C95</f>
        <v>0</v>
      </c>
      <c r="C95" s="399">
        <f t="shared" si="9"/>
        <v>0</v>
      </c>
      <c r="D95" s="400">
        <f t="shared" si="8"/>
        <v>0</v>
      </c>
    </row>
    <row r="96" spans="1:4">
      <c r="A96" s="402" t="s">
        <v>804</v>
      </c>
      <c r="B96" s="395">
        <f>'表30-5'!C96</f>
        <v>0</v>
      </c>
      <c r="C96" s="399">
        <f t="shared" si="9"/>
        <v>0</v>
      </c>
      <c r="D96" s="400">
        <f t="shared" si="8"/>
        <v>0</v>
      </c>
    </row>
    <row r="97" spans="1:4">
      <c r="A97" s="402" t="s">
        <v>805</v>
      </c>
      <c r="B97" s="395">
        <f>'表30-5'!C97</f>
        <v>0</v>
      </c>
      <c r="C97" s="399">
        <f t="shared" si="9"/>
        <v>0</v>
      </c>
      <c r="D97" s="400">
        <f t="shared" si="8"/>
        <v>0</v>
      </c>
    </row>
    <row r="98" spans="1:4">
      <c r="A98" s="402" t="s">
        <v>806</v>
      </c>
      <c r="B98" s="395">
        <f>'表30-5'!C98</f>
        <v>0</v>
      </c>
      <c r="C98" s="399">
        <f t="shared" si="9"/>
        <v>0</v>
      </c>
      <c r="D98" s="400">
        <f t="shared" si="8"/>
        <v>0</v>
      </c>
    </row>
    <row r="99" spans="1:4">
      <c r="A99" s="402" t="s">
        <v>807</v>
      </c>
      <c r="B99" s="395">
        <f>'表30-5'!C99</f>
        <v>0</v>
      </c>
      <c r="C99" s="399">
        <f t="shared" si="9"/>
        <v>0</v>
      </c>
      <c r="D99" s="400">
        <f t="shared" si="8"/>
        <v>0</v>
      </c>
    </row>
    <row r="100" spans="1:4">
      <c r="A100" s="402" t="s">
        <v>808</v>
      </c>
      <c r="B100" s="395">
        <f>'表30-5'!C100</f>
        <v>0</v>
      </c>
      <c r="C100" s="399">
        <f t="shared" si="9"/>
        <v>0</v>
      </c>
      <c r="D100" s="400">
        <f t="shared" si="8"/>
        <v>0</v>
      </c>
    </row>
    <row r="101" spans="1:4">
      <c r="A101" s="402" t="s">
        <v>809</v>
      </c>
      <c r="B101" s="395">
        <f>'表30-5'!C101</f>
        <v>0</v>
      </c>
      <c r="C101" s="399">
        <f t="shared" si="9"/>
        <v>0</v>
      </c>
      <c r="D101" s="400">
        <f t="shared" si="8"/>
        <v>0</v>
      </c>
    </row>
    <row r="102" spans="1:4">
      <c r="A102" s="402" t="s">
        <v>810</v>
      </c>
      <c r="B102" s="395">
        <f>'表30-5'!C102</f>
        <v>0</v>
      </c>
      <c r="C102" s="399">
        <f t="shared" si="9"/>
        <v>0</v>
      </c>
      <c r="D102" s="400">
        <f t="shared" si="8"/>
        <v>0</v>
      </c>
    </row>
    <row r="103" spans="1:4">
      <c r="A103" s="402" t="s">
        <v>811</v>
      </c>
      <c r="B103" s="395">
        <f>'表30-5'!C103</f>
        <v>0</v>
      </c>
      <c r="C103" s="399">
        <f t="shared" si="9"/>
        <v>0</v>
      </c>
      <c r="D103" s="400">
        <f t="shared" si="8"/>
        <v>0</v>
      </c>
    </row>
    <row r="104" spans="1:4">
      <c r="A104" s="402" t="s">
        <v>812</v>
      </c>
      <c r="B104" s="395">
        <f>'表30-5'!C104</f>
        <v>0</v>
      </c>
      <c r="C104" s="399">
        <f t="shared" si="9"/>
        <v>0</v>
      </c>
      <c r="D104" s="400">
        <f t="shared" si="8"/>
        <v>0</v>
      </c>
    </row>
    <row r="105" spans="1:4">
      <c r="A105" s="402" t="s">
        <v>813</v>
      </c>
      <c r="B105" s="395">
        <f>'表30-5'!C105</f>
        <v>0</v>
      </c>
      <c r="C105" s="399">
        <f t="shared" si="9"/>
        <v>0</v>
      </c>
      <c r="D105" s="400">
        <f t="shared" si="8"/>
        <v>0</v>
      </c>
    </row>
    <row r="106" spans="1:4">
      <c r="A106" s="402" t="s">
        <v>814</v>
      </c>
      <c r="B106" s="395">
        <f>'表30-5'!C106</f>
        <v>0</v>
      </c>
      <c r="C106" s="399">
        <f>IF($B$138=0,0,B106/$B$138)</f>
        <v>0</v>
      </c>
      <c r="D106" s="400">
        <f t="shared" si="8"/>
        <v>0</v>
      </c>
    </row>
    <row r="107" spans="1:4">
      <c r="A107" s="401" t="s">
        <v>815</v>
      </c>
      <c r="B107" s="395">
        <f>SUM(B108:B115)</f>
        <v>0</v>
      </c>
      <c r="C107" s="399">
        <f>SUM(C108:C115)</f>
        <v>0</v>
      </c>
      <c r="D107" s="400">
        <f>SUM(D108:D115)</f>
        <v>0</v>
      </c>
    </row>
    <row r="108" spans="1:4">
      <c r="A108" s="402" t="s">
        <v>816</v>
      </c>
      <c r="B108" s="395">
        <f>'表30-5'!C108</f>
        <v>0</v>
      </c>
      <c r="C108" s="399">
        <f>IF($B$138=0,0,B108/$B$138)</f>
        <v>0</v>
      </c>
      <c r="D108" s="400">
        <f t="shared" ref="D108:D115" si="10">C108^2</f>
        <v>0</v>
      </c>
    </row>
    <row r="109" spans="1:4">
      <c r="A109" s="402" t="s">
        <v>817</v>
      </c>
      <c r="B109" s="395">
        <f>'表30-5'!C109</f>
        <v>0</v>
      </c>
      <c r="C109" s="399">
        <f t="shared" ref="C109:C115" si="11">IF($B$138=0,0,B109/$B$138)</f>
        <v>0</v>
      </c>
      <c r="D109" s="400">
        <f t="shared" si="10"/>
        <v>0</v>
      </c>
    </row>
    <row r="110" spans="1:4">
      <c r="A110" s="402" t="s">
        <v>818</v>
      </c>
      <c r="B110" s="395">
        <f>'表30-5'!C110</f>
        <v>0</v>
      </c>
      <c r="C110" s="399">
        <f t="shared" si="11"/>
        <v>0</v>
      </c>
      <c r="D110" s="400">
        <f t="shared" si="10"/>
        <v>0</v>
      </c>
    </row>
    <row r="111" spans="1:4">
      <c r="A111" s="402" t="s">
        <v>819</v>
      </c>
      <c r="B111" s="395">
        <f>'表30-5'!C111</f>
        <v>0</v>
      </c>
      <c r="C111" s="399">
        <f t="shared" si="11"/>
        <v>0</v>
      </c>
      <c r="D111" s="400">
        <f t="shared" si="10"/>
        <v>0</v>
      </c>
    </row>
    <row r="112" spans="1:4">
      <c r="A112" s="402" t="s">
        <v>820</v>
      </c>
      <c r="B112" s="395">
        <f>'表30-5'!C112</f>
        <v>0</v>
      </c>
      <c r="C112" s="399">
        <f t="shared" si="11"/>
        <v>0</v>
      </c>
      <c r="D112" s="400">
        <f t="shared" si="10"/>
        <v>0</v>
      </c>
    </row>
    <row r="113" spans="1:4">
      <c r="A113" s="402" t="s">
        <v>821</v>
      </c>
      <c r="B113" s="395">
        <f>'表30-5'!C113</f>
        <v>0</v>
      </c>
      <c r="C113" s="399">
        <f t="shared" si="11"/>
        <v>0</v>
      </c>
      <c r="D113" s="400">
        <f t="shared" si="10"/>
        <v>0</v>
      </c>
    </row>
    <row r="114" spans="1:4">
      <c r="A114" s="402" t="s">
        <v>822</v>
      </c>
      <c r="B114" s="395">
        <f>'表30-5'!C114</f>
        <v>0</v>
      </c>
      <c r="C114" s="399">
        <f t="shared" si="11"/>
        <v>0</v>
      </c>
      <c r="D114" s="400">
        <f t="shared" si="10"/>
        <v>0</v>
      </c>
    </row>
    <row r="115" spans="1:4">
      <c r="A115" s="402" t="s">
        <v>823</v>
      </c>
      <c r="B115" s="395">
        <f>'表30-5'!C115</f>
        <v>0</v>
      </c>
      <c r="C115" s="399">
        <f t="shared" si="11"/>
        <v>0</v>
      </c>
      <c r="D115" s="400">
        <f t="shared" si="10"/>
        <v>0</v>
      </c>
    </row>
    <row r="116" spans="1:4">
      <c r="A116" s="398" t="s">
        <v>825</v>
      </c>
      <c r="B116" s="395">
        <f>B117+B125</f>
        <v>0</v>
      </c>
      <c r="C116" s="399">
        <f>C117+C125</f>
        <v>0</v>
      </c>
      <c r="D116" s="400">
        <f>D117+D125</f>
        <v>0</v>
      </c>
    </row>
    <row r="117" spans="1:4">
      <c r="A117" s="401" t="s">
        <v>824</v>
      </c>
      <c r="B117" s="395">
        <f>SUM(B118:B121,B123:B124)</f>
        <v>0</v>
      </c>
      <c r="C117" s="399">
        <f>SUM(C118:C121,C123:C124)</f>
        <v>0</v>
      </c>
      <c r="D117" s="400">
        <f>SUM(D118:D121,D123:D124)</f>
        <v>0</v>
      </c>
    </row>
    <row r="118" spans="1:4">
      <c r="A118" s="402" t="s">
        <v>826</v>
      </c>
      <c r="B118" s="395">
        <f>'表30-5'!C118</f>
        <v>0</v>
      </c>
      <c r="C118" s="399">
        <f>IF($B$138=0,0,B118/$B$138)</f>
        <v>0</v>
      </c>
      <c r="D118" s="400">
        <f t="shared" ref="D118:D124" si="12">C118^2</f>
        <v>0</v>
      </c>
    </row>
    <row r="119" spans="1:4">
      <c r="A119" s="402" t="s">
        <v>827</v>
      </c>
      <c r="B119" s="395">
        <f>'表30-5'!C119</f>
        <v>0</v>
      </c>
      <c r="C119" s="399">
        <f t="shared" ref="C119:C123" si="13">IF($B$138=0,0,B119/$B$138)</f>
        <v>0</v>
      </c>
      <c r="D119" s="400">
        <f t="shared" si="12"/>
        <v>0</v>
      </c>
    </row>
    <row r="120" spans="1:4">
      <c r="A120" s="402" t="s">
        <v>1242</v>
      </c>
      <c r="B120" s="395">
        <f>'表30-5'!C120</f>
        <v>0</v>
      </c>
      <c r="C120" s="399">
        <f t="shared" si="13"/>
        <v>0</v>
      </c>
      <c r="D120" s="400">
        <f t="shared" si="12"/>
        <v>0</v>
      </c>
    </row>
    <row r="121" spans="1:4">
      <c r="A121" s="402" t="s">
        <v>828</v>
      </c>
      <c r="B121" s="395">
        <f>'表30-5'!C121</f>
        <v>0</v>
      </c>
      <c r="C121" s="399">
        <f t="shared" si="13"/>
        <v>0</v>
      </c>
      <c r="D121" s="400">
        <f t="shared" si="12"/>
        <v>0</v>
      </c>
    </row>
    <row r="122" spans="1:4">
      <c r="A122" s="402" t="s">
        <v>829</v>
      </c>
      <c r="B122" s="395">
        <f>'表30-5'!C122</f>
        <v>0</v>
      </c>
      <c r="C122" s="399">
        <f t="shared" si="13"/>
        <v>0</v>
      </c>
      <c r="D122" s="400">
        <f t="shared" si="12"/>
        <v>0</v>
      </c>
    </row>
    <row r="123" spans="1:4">
      <c r="A123" s="402" t="s">
        <v>1113</v>
      </c>
      <c r="B123" s="395">
        <f>'表30-5'!C123</f>
        <v>0</v>
      </c>
      <c r="C123" s="399">
        <f t="shared" si="13"/>
        <v>0</v>
      </c>
      <c r="D123" s="400">
        <f t="shared" si="12"/>
        <v>0</v>
      </c>
    </row>
    <row r="124" spans="1:4">
      <c r="A124" s="402" t="s">
        <v>1114</v>
      </c>
      <c r="B124" s="395">
        <f>'表30-5'!C124</f>
        <v>0</v>
      </c>
      <c r="C124" s="399">
        <f>IF($B$138=0,0,B124/$B$138)</f>
        <v>0</v>
      </c>
      <c r="D124" s="400">
        <f t="shared" si="12"/>
        <v>0</v>
      </c>
    </row>
    <row r="125" spans="1:4">
      <c r="A125" s="401" t="s">
        <v>830</v>
      </c>
      <c r="B125" s="395">
        <f>SUM(B126:B129)</f>
        <v>0</v>
      </c>
      <c r="C125" s="399">
        <f>SUM(C126:C129)</f>
        <v>0</v>
      </c>
      <c r="D125" s="400">
        <f>SUM(D126:D129)</f>
        <v>0</v>
      </c>
    </row>
    <row r="126" spans="1:4">
      <c r="A126" s="402" t="s">
        <v>831</v>
      </c>
      <c r="B126" s="395">
        <f>'表30-5'!C126</f>
        <v>0</v>
      </c>
      <c r="C126" s="399">
        <f>IF($B$138=0,0,B126/$B$138)</f>
        <v>0</v>
      </c>
      <c r="D126" s="400">
        <f>C126^2</f>
        <v>0</v>
      </c>
    </row>
    <row r="127" spans="1:4">
      <c r="A127" s="402" t="s">
        <v>832</v>
      </c>
      <c r="B127" s="395">
        <f>'表30-5'!C127</f>
        <v>0</v>
      </c>
      <c r="C127" s="399">
        <f t="shared" ref="C127:C129" si="14">IF($B$138=0,0,B127/$B$138)</f>
        <v>0</v>
      </c>
      <c r="D127" s="400">
        <f>C127^2</f>
        <v>0</v>
      </c>
    </row>
    <row r="128" spans="1:4">
      <c r="A128" s="402" t="s">
        <v>1243</v>
      </c>
      <c r="B128" s="395">
        <f>'表30-5'!C128</f>
        <v>0</v>
      </c>
      <c r="C128" s="399">
        <f t="shared" si="14"/>
        <v>0</v>
      </c>
      <c r="D128" s="400">
        <f>C128^2</f>
        <v>0</v>
      </c>
    </row>
    <row r="129" spans="1:4">
      <c r="A129" s="402" t="s">
        <v>833</v>
      </c>
      <c r="B129" s="395">
        <f>'表30-5'!C129</f>
        <v>0</v>
      </c>
      <c r="C129" s="399">
        <f t="shared" si="14"/>
        <v>0</v>
      </c>
      <c r="D129" s="400">
        <f>C129^2</f>
        <v>0</v>
      </c>
    </row>
    <row r="130" spans="1:4">
      <c r="A130" s="402" t="s">
        <v>834</v>
      </c>
      <c r="B130" s="395">
        <f>'表30-5'!C130</f>
        <v>0</v>
      </c>
      <c r="C130" s="399">
        <f>IF($B$138=0,0,B130/$B$138)</f>
        <v>0</v>
      </c>
      <c r="D130" s="400">
        <f>C130^2</f>
        <v>0</v>
      </c>
    </row>
    <row r="131" spans="1:4">
      <c r="A131" s="394" t="s">
        <v>116</v>
      </c>
      <c r="B131" s="395">
        <f>B132+B135</f>
        <v>0</v>
      </c>
      <c r="C131" s="399">
        <f>C132+C135</f>
        <v>0</v>
      </c>
      <c r="D131" s="400">
        <f>D132+D135</f>
        <v>0</v>
      </c>
    </row>
    <row r="132" spans="1:4">
      <c r="A132" s="398" t="s">
        <v>763</v>
      </c>
      <c r="B132" s="395">
        <f>SUM(B133:B134)</f>
        <v>0</v>
      </c>
      <c r="C132" s="399">
        <f>SUM(C133:C134)</f>
        <v>0</v>
      </c>
      <c r="D132" s="400">
        <f>SUM(D133:D134)</f>
        <v>0</v>
      </c>
    </row>
    <row r="133" spans="1:4">
      <c r="A133" s="401" t="s">
        <v>758</v>
      </c>
      <c r="B133" s="395">
        <f>'表30-5'!C133</f>
        <v>0</v>
      </c>
      <c r="C133" s="399">
        <f>IF($B$138=0,0,B133/$B$138)</f>
        <v>0</v>
      </c>
      <c r="D133" s="400">
        <f>C133^2</f>
        <v>0</v>
      </c>
    </row>
    <row r="134" spans="1:4">
      <c r="A134" s="401" t="s">
        <v>759</v>
      </c>
      <c r="B134" s="395">
        <f>'表30-5'!C134</f>
        <v>0</v>
      </c>
      <c r="C134" s="399">
        <f>IF($B$138=0,0,B134/$B$138)</f>
        <v>0</v>
      </c>
      <c r="D134" s="400">
        <f>C134^2</f>
        <v>0</v>
      </c>
    </row>
    <row r="135" spans="1:4">
      <c r="A135" s="398" t="s">
        <v>762</v>
      </c>
      <c r="B135" s="395">
        <f>SUM(B136:B137)</f>
        <v>0</v>
      </c>
      <c r="C135" s="399">
        <f>SUM(C136:C137)</f>
        <v>0</v>
      </c>
      <c r="D135" s="400">
        <f>SUM(D136:D137)</f>
        <v>0</v>
      </c>
    </row>
    <row r="136" spans="1:4">
      <c r="A136" s="401" t="s">
        <v>760</v>
      </c>
      <c r="B136" s="395">
        <f>'表30-5'!C136</f>
        <v>0</v>
      </c>
      <c r="C136" s="399">
        <f>IF($B$138=0,0,B136/$B$138)</f>
        <v>0</v>
      </c>
      <c r="D136" s="400">
        <f>C136^2</f>
        <v>0</v>
      </c>
    </row>
    <row r="137" spans="1:4">
      <c r="A137" s="401" t="s">
        <v>761</v>
      </c>
      <c r="B137" s="395">
        <f>'表30-5'!C137</f>
        <v>0</v>
      </c>
      <c r="C137" s="399">
        <f>IF($B$138=0,0,B137/$B$138)</f>
        <v>0</v>
      </c>
      <c r="D137" s="400">
        <f>C137^2</f>
        <v>0</v>
      </c>
    </row>
    <row r="138" spans="1:4" ht="15" thickBot="1">
      <c r="A138" s="421" t="s">
        <v>117</v>
      </c>
      <c r="B138" s="404">
        <f>B131+B74</f>
        <v>0</v>
      </c>
      <c r="C138" s="405">
        <f>C131+C74</f>
        <v>0</v>
      </c>
      <c r="D138" s="406">
        <f>D131+D74</f>
        <v>0</v>
      </c>
    </row>
    <row r="139" spans="1:4" ht="15.75" thickTop="1" thickBot="1">
      <c r="A139" s="422" t="s">
        <v>118</v>
      </c>
      <c r="B139" s="423"/>
      <c r="C139" s="424"/>
      <c r="D139" s="425">
        <f>IF(AND(D138&gt;=1/48,D138&lt;1/36),C144,IF(AND(D138&gt;=1/36,D138&lt;1/28),C145,IF(AND(D138&gt;=1/28,D138&lt;1/20),C146,IF(AND(D138&gt;=1/20,D138&lt;1/12),C147,IF(AND(D138&gt;=1/12,D138&lt;1/5),C148,C149)))))</f>
        <v>1</v>
      </c>
    </row>
    <row r="140" spans="1:4">
      <c r="A140" s="386"/>
      <c r="B140" s="387"/>
      <c r="C140" s="384"/>
      <c r="D140" s="388"/>
    </row>
    <row r="141" spans="1:4">
      <c r="A141" s="386"/>
      <c r="B141" s="387"/>
      <c r="C141" s="384"/>
      <c r="D141" s="388"/>
    </row>
    <row r="142" spans="1:4">
      <c r="A142" s="386"/>
      <c r="B142" s="3220" t="s">
        <v>119</v>
      </c>
      <c r="C142" s="3220"/>
      <c r="D142" s="388"/>
    </row>
    <row r="143" spans="1:4">
      <c r="A143" s="386"/>
      <c r="B143" s="426" t="s">
        <v>399</v>
      </c>
      <c r="C143" s="427" t="s">
        <v>120</v>
      </c>
      <c r="D143" s="388"/>
    </row>
    <row r="144" spans="1:4">
      <c r="A144" s="386"/>
      <c r="B144" s="428" t="s">
        <v>5864</v>
      </c>
      <c r="C144" s="429">
        <v>0.75</v>
      </c>
      <c r="D144" s="388"/>
    </row>
    <row r="145" spans="1:4">
      <c r="A145" s="386"/>
      <c r="B145" s="428" t="s">
        <v>5865</v>
      </c>
      <c r="C145" s="429">
        <v>0.8</v>
      </c>
      <c r="D145" s="388"/>
    </row>
    <row r="146" spans="1:4">
      <c r="A146" s="386"/>
      <c r="B146" s="428" t="s">
        <v>5866</v>
      </c>
      <c r="C146" s="429">
        <v>0.85</v>
      </c>
      <c r="D146" s="388"/>
    </row>
    <row r="147" spans="1:4">
      <c r="A147" s="386"/>
      <c r="B147" s="428" t="s">
        <v>5867</v>
      </c>
      <c r="C147" s="429">
        <v>0.9</v>
      </c>
      <c r="D147" s="388"/>
    </row>
    <row r="148" spans="1:4">
      <c r="A148" s="386"/>
      <c r="B148" s="428" t="s">
        <v>5868</v>
      </c>
      <c r="C148" s="429">
        <v>0.95</v>
      </c>
      <c r="D148" s="388"/>
    </row>
    <row r="149" spans="1:4">
      <c r="B149" s="431" t="s">
        <v>5869</v>
      </c>
      <c r="C149" s="432">
        <v>1</v>
      </c>
    </row>
  </sheetData>
  <mergeCells count="1">
    <mergeCell ref="B142:C142"/>
  </mergeCells>
  <phoneticPr fontId="28" type="noConversion"/>
  <printOptions horizontalCentered="1"/>
  <pageMargins left="0.35433070866141736" right="0.35433070866141736" top="0.39370078740157483" bottom="0.59055118110236227" header="0.31496062992125984" footer="0.19685039370078741"/>
  <pageSetup paperSize="9" scale="71" fitToHeight="2" orientation="portrait" r:id="rId1"/>
  <headerFooter alignWithMargins="0">
    <oddFooter>&amp;C&amp;P+164&amp;R&amp;"Times New Roman,標準"&amp;A</oddFooter>
  </headerFooter>
  <rowBreaks count="1" manualBreakCount="1">
    <brk id="71"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election activeCell="A125" sqref="A1:XFD1048576"/>
    </sheetView>
  </sheetViews>
  <sheetFormatPr defaultColWidth="9" defaultRowHeight="14.25"/>
  <cols>
    <col min="1" max="1" width="46.875" style="326" customWidth="1"/>
    <col min="2" max="2" width="12.5" style="327" customWidth="1"/>
    <col min="3" max="3" width="13.75" style="327" customWidth="1"/>
    <col min="4" max="4" width="14.125" style="327" customWidth="1"/>
    <col min="5" max="5" width="12.5" style="327" customWidth="1"/>
    <col min="6" max="6" width="25.75" style="327" customWidth="1"/>
    <col min="7" max="7" width="9.75" style="327" customWidth="1"/>
    <col min="8" max="16384" width="9" style="328"/>
  </cols>
  <sheetData>
    <row r="1" spans="1:7" s="32" customFormat="1">
      <c r="A1" s="215" t="str">
        <f>表03!A1</f>
        <v xml:space="preserve"> 保險股份有限公司    年度(月)報表</v>
      </c>
      <c r="B1" s="322"/>
      <c r="C1" s="322"/>
    </row>
    <row r="2" spans="1:7" s="32" customFormat="1">
      <c r="A2" s="323" t="s">
        <v>93</v>
      </c>
      <c r="B2" s="324"/>
      <c r="C2" s="325"/>
    </row>
    <row r="3" spans="1:7">
      <c r="A3" s="326" t="s">
        <v>94</v>
      </c>
    </row>
    <row r="4" spans="1:7" ht="15" thickBot="1">
      <c r="G4" s="329" t="s">
        <v>401</v>
      </c>
    </row>
    <row r="5" spans="1:7">
      <c r="A5" s="330"/>
      <c r="B5" s="331" t="s">
        <v>95</v>
      </c>
      <c r="C5" s="332" t="s">
        <v>96</v>
      </c>
      <c r="D5" s="332" t="s">
        <v>97</v>
      </c>
      <c r="E5" s="333" t="s">
        <v>98</v>
      </c>
      <c r="F5" s="333" t="s">
        <v>99</v>
      </c>
      <c r="G5" s="334" t="s">
        <v>230</v>
      </c>
    </row>
    <row r="6" spans="1:7" ht="18" customHeight="1">
      <c r="A6" s="335"/>
      <c r="B6" s="336" t="s">
        <v>100</v>
      </c>
      <c r="C6" s="337" t="s">
        <v>101</v>
      </c>
      <c r="D6" s="337" t="s">
        <v>102</v>
      </c>
      <c r="E6" s="338" t="s">
        <v>103</v>
      </c>
      <c r="F6" s="338" t="s">
        <v>104</v>
      </c>
      <c r="G6" s="339" t="s">
        <v>105</v>
      </c>
    </row>
    <row r="7" spans="1:7">
      <c r="A7" s="340" t="s">
        <v>106</v>
      </c>
      <c r="B7" s="341"/>
      <c r="C7" s="342">
        <f>'表20-1'!C46+'表20-2'!C20</f>
        <v>0</v>
      </c>
      <c r="D7" s="343">
        <f>B7+C7</f>
        <v>0</v>
      </c>
      <c r="E7" s="344">
        <v>1</v>
      </c>
      <c r="F7" s="345" t="str">
        <f>IF(D8=0,"－",D7*E7/(D8*E8)-1)</f>
        <v>－</v>
      </c>
      <c r="G7" s="346"/>
    </row>
    <row r="8" spans="1:7">
      <c r="A8" s="340" t="s">
        <v>107</v>
      </c>
      <c r="B8" s="347"/>
      <c r="C8" s="348"/>
      <c r="D8" s="349"/>
      <c r="E8" s="350">
        <v>1</v>
      </c>
      <c r="F8" s="351" t="str">
        <f>IF(D9=0,"－",D8*E8/(D9*E9)-1)</f>
        <v>－</v>
      </c>
      <c r="G8" s="352"/>
    </row>
    <row r="9" spans="1:7">
      <c r="A9" s="340" t="s">
        <v>108</v>
      </c>
      <c r="B9" s="347"/>
      <c r="C9" s="348"/>
      <c r="D9" s="349"/>
      <c r="E9" s="350">
        <v>1</v>
      </c>
      <c r="F9" s="351" t="str">
        <f>IF(D10=0,"－",D9*E9/(D10*E10)-1)</f>
        <v>－</v>
      </c>
      <c r="G9" s="352"/>
    </row>
    <row r="10" spans="1:7">
      <c r="A10" s="353" t="s">
        <v>109</v>
      </c>
      <c r="B10" s="354"/>
      <c r="C10" s="355"/>
      <c r="D10" s="349"/>
      <c r="E10" s="356">
        <v>1</v>
      </c>
      <c r="F10" s="357"/>
      <c r="G10" s="358"/>
    </row>
    <row r="11" spans="1:7">
      <c r="A11" s="359" t="s">
        <v>1424</v>
      </c>
      <c r="B11" s="360"/>
      <c r="C11" s="361"/>
      <c r="D11" s="361"/>
      <c r="E11" s="362"/>
      <c r="F11" s="345">
        <f>IF(F7="－",0,AVERAGE(F7:F9))</f>
        <v>0</v>
      </c>
      <c r="G11" s="346"/>
    </row>
    <row r="12" spans="1:7" ht="15" thickBot="1">
      <c r="A12" s="363" t="s">
        <v>110</v>
      </c>
      <c r="B12" s="364"/>
      <c r="C12" s="365"/>
      <c r="D12" s="365"/>
      <c r="E12" s="366"/>
      <c r="F12" s="367">
        <f>MIN(MAX(F11-0.1,0),0.3)</f>
        <v>0</v>
      </c>
      <c r="G12" s="368"/>
    </row>
    <row r="13" spans="1:7" ht="15.75" thickTop="1" thickBot="1">
      <c r="A13" s="369" t="s">
        <v>111</v>
      </c>
      <c r="B13" s="370"/>
      <c r="C13" s="371"/>
      <c r="D13" s="371"/>
      <c r="E13" s="372"/>
      <c r="F13" s="372"/>
      <c r="G13" s="373">
        <f>F12*0.45</f>
        <v>0</v>
      </c>
    </row>
    <row r="16" spans="1:7">
      <c r="A16" s="326" t="s">
        <v>112</v>
      </c>
    </row>
    <row r="17" spans="1:3" ht="15" thickBot="1"/>
    <row r="18" spans="1:3">
      <c r="A18" s="374"/>
      <c r="B18" s="375" t="s">
        <v>99</v>
      </c>
      <c r="C18" s="376" t="s">
        <v>230</v>
      </c>
    </row>
    <row r="19" spans="1:3">
      <c r="A19" s="377" t="s">
        <v>113</v>
      </c>
      <c r="B19" s="378">
        <f>F12</f>
        <v>0</v>
      </c>
      <c r="C19" s="379"/>
    </row>
    <row r="20" spans="1:3" ht="15" thickBot="1">
      <c r="A20" s="380" t="s">
        <v>114</v>
      </c>
      <c r="B20" s="381"/>
      <c r="C20" s="382">
        <f>B19*0.225</f>
        <v>0</v>
      </c>
    </row>
    <row r="23" spans="1:3">
      <c r="A23" s="326" t="s">
        <v>115</v>
      </c>
    </row>
    <row r="24" spans="1:3">
      <c r="A24" s="53"/>
    </row>
  </sheetData>
  <phoneticPr fontId="28" type="noConversion"/>
  <printOptions horizontalCentered="1"/>
  <pageMargins left="0.47244094488188981" right="0.19685039370078741" top="0.39370078740157483" bottom="0.39370078740157483" header="0" footer="0.19685039370078741"/>
  <pageSetup paperSize="9" fitToHeight="2" orientation="landscape" cellComments="asDisplayed" r:id="rId1"/>
  <headerFooter alignWithMargins="0">
    <oddFooter>&amp;C&amp;"Times New Roman,標準"168&amp;R&amp;"標楷體,標準"&amp;A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pageSetUpPr fitToPage="1"/>
  </sheetPr>
  <dimension ref="A1:G115"/>
  <sheetViews>
    <sheetView workbookViewId="0">
      <selection activeCell="A125" sqref="A1:XFD1048576"/>
    </sheetView>
  </sheetViews>
  <sheetFormatPr defaultColWidth="9" defaultRowHeight="14.25"/>
  <cols>
    <col min="1" max="1" width="5.125" style="278" customWidth="1"/>
    <col min="2" max="2" width="51.75" style="277" customWidth="1"/>
    <col min="3" max="3" width="19.375" style="278" customWidth="1"/>
    <col min="4" max="4" width="25.875" style="278" customWidth="1"/>
    <col min="5" max="5" width="19.875" style="278" customWidth="1"/>
    <col min="6" max="6" width="15.375" style="321" customWidth="1"/>
    <col min="7" max="16384" width="9" style="31"/>
  </cols>
  <sheetData>
    <row r="1" spans="1:6">
      <c r="A1" s="215" t="str">
        <f>表03!A1</f>
        <v xml:space="preserve"> 保險股份有限公司    年度(月)報表</v>
      </c>
      <c r="B1" s="275"/>
      <c r="C1" s="275"/>
      <c r="D1" s="275"/>
      <c r="E1" s="275"/>
      <c r="F1" s="275"/>
    </row>
    <row r="2" spans="1:6" ht="15" thickBot="1">
      <c r="A2" s="276" t="s">
        <v>526</v>
      </c>
      <c r="F2" s="217" t="s">
        <v>537</v>
      </c>
    </row>
    <row r="3" spans="1:6" ht="14.25" customHeight="1">
      <c r="A3" s="3229" t="s">
        <v>185</v>
      </c>
      <c r="B3" s="279" t="s">
        <v>527</v>
      </c>
      <c r="C3" s="280" t="s">
        <v>244</v>
      </c>
      <c r="D3" s="280" t="s">
        <v>528</v>
      </c>
      <c r="E3" s="280" t="s">
        <v>529</v>
      </c>
      <c r="F3" s="281" t="s">
        <v>530</v>
      </c>
    </row>
    <row r="4" spans="1:6" ht="14.25" customHeight="1">
      <c r="A4" s="3230"/>
      <c r="B4" s="282" t="s">
        <v>531</v>
      </c>
      <c r="C4" s="283" t="s">
        <v>187</v>
      </c>
      <c r="D4" s="283" t="s">
        <v>534</v>
      </c>
      <c r="E4" s="283" t="s">
        <v>532</v>
      </c>
      <c r="F4" s="284" t="s">
        <v>533</v>
      </c>
    </row>
    <row r="5" spans="1:6">
      <c r="A5" s="285">
        <v>1</v>
      </c>
      <c r="B5" s="3222" t="s">
        <v>535</v>
      </c>
      <c r="C5" s="286" t="s">
        <v>570</v>
      </c>
      <c r="D5" s="287" t="s">
        <v>576</v>
      </c>
      <c r="E5" s="288"/>
      <c r="F5" s="289"/>
    </row>
    <row r="6" spans="1:6">
      <c r="A6" s="285">
        <f>A5+1</f>
        <v>2</v>
      </c>
      <c r="B6" s="3223"/>
      <c r="C6" s="290"/>
      <c r="D6" s="291"/>
      <c r="E6" s="291"/>
      <c r="F6" s="292"/>
    </row>
    <row r="7" spans="1:6">
      <c r="A7" s="285">
        <f t="shared" ref="A7:A70" si="0">A6+1</f>
        <v>3</v>
      </c>
      <c r="B7" s="3223"/>
      <c r="C7" s="293"/>
      <c r="D7" s="294"/>
      <c r="E7" s="294"/>
      <c r="F7" s="295"/>
    </row>
    <row r="8" spans="1:6">
      <c r="A8" s="285">
        <f t="shared" si="0"/>
        <v>4</v>
      </c>
      <c r="B8" s="3223"/>
      <c r="C8" s="296" t="s">
        <v>5859</v>
      </c>
      <c r="D8" s="296"/>
      <c r="E8" s="296"/>
      <c r="F8" s="297">
        <f>SUM(F5:F7)</f>
        <v>0</v>
      </c>
    </row>
    <row r="9" spans="1:6">
      <c r="A9" s="285">
        <f t="shared" si="0"/>
        <v>5</v>
      </c>
      <c r="B9" s="3223"/>
      <c r="C9" s="286" t="s">
        <v>571</v>
      </c>
      <c r="D9" s="288"/>
      <c r="E9" s="288"/>
      <c r="F9" s="289"/>
    </row>
    <row r="10" spans="1:6">
      <c r="A10" s="285">
        <f t="shared" si="0"/>
        <v>6</v>
      </c>
      <c r="B10" s="3223"/>
      <c r="C10" s="290"/>
      <c r="D10" s="291"/>
      <c r="E10" s="291"/>
      <c r="F10" s="292"/>
    </row>
    <row r="11" spans="1:6">
      <c r="A11" s="285">
        <f t="shared" si="0"/>
        <v>7</v>
      </c>
      <c r="B11" s="3223"/>
      <c r="C11" s="293"/>
      <c r="D11" s="294"/>
      <c r="E11" s="294"/>
      <c r="F11" s="295"/>
    </row>
    <row r="12" spans="1:6">
      <c r="A12" s="285">
        <f t="shared" si="0"/>
        <v>8</v>
      </c>
      <c r="B12" s="3223"/>
      <c r="C12" s="296" t="s">
        <v>5859</v>
      </c>
      <c r="D12" s="296"/>
      <c r="E12" s="296"/>
      <c r="F12" s="297">
        <f>SUM(F9:F11)</f>
        <v>0</v>
      </c>
    </row>
    <row r="13" spans="1:6">
      <c r="A13" s="285">
        <f t="shared" si="0"/>
        <v>9</v>
      </c>
      <c r="B13" s="3223"/>
      <c r="C13" s="286" t="s">
        <v>572</v>
      </c>
      <c r="D13" s="288"/>
      <c r="E13" s="288"/>
      <c r="F13" s="289"/>
    </row>
    <row r="14" spans="1:6">
      <c r="A14" s="285">
        <f t="shared" si="0"/>
        <v>10</v>
      </c>
      <c r="B14" s="3223"/>
      <c r="C14" s="290"/>
      <c r="D14" s="291"/>
      <c r="E14" s="291"/>
      <c r="F14" s="292"/>
    </row>
    <row r="15" spans="1:6">
      <c r="A15" s="285">
        <f t="shared" si="0"/>
        <v>11</v>
      </c>
      <c r="B15" s="3223"/>
      <c r="C15" s="293"/>
      <c r="D15" s="294"/>
      <c r="E15" s="294"/>
      <c r="F15" s="295"/>
    </row>
    <row r="16" spans="1:6">
      <c r="A16" s="285">
        <f t="shared" si="0"/>
        <v>12</v>
      </c>
      <c r="B16" s="3223"/>
      <c r="C16" s="296" t="s">
        <v>5859</v>
      </c>
      <c r="D16" s="296"/>
      <c r="E16" s="296"/>
      <c r="F16" s="297">
        <f>SUM(F13:F15)</f>
        <v>0</v>
      </c>
    </row>
    <row r="17" spans="1:6">
      <c r="A17" s="285">
        <f t="shared" si="0"/>
        <v>13</v>
      </c>
      <c r="B17" s="3224"/>
      <c r="C17" s="296" t="s">
        <v>5860</v>
      </c>
      <c r="D17" s="296"/>
      <c r="E17" s="296"/>
      <c r="F17" s="297">
        <f>F16+F12+F8</f>
        <v>0</v>
      </c>
    </row>
    <row r="18" spans="1:6">
      <c r="A18" s="285">
        <f t="shared" si="0"/>
        <v>14</v>
      </c>
      <c r="B18" s="3222" t="s">
        <v>536</v>
      </c>
      <c r="C18" s="288" t="s">
        <v>570</v>
      </c>
      <c r="D18" s="298"/>
      <c r="E18" s="299"/>
      <c r="F18" s="300"/>
    </row>
    <row r="19" spans="1:6">
      <c r="A19" s="285">
        <f t="shared" si="0"/>
        <v>15</v>
      </c>
      <c r="B19" s="3223"/>
      <c r="C19" s="290"/>
      <c r="D19" s="291"/>
      <c r="E19" s="291"/>
      <c r="F19" s="301"/>
    </row>
    <row r="20" spans="1:6">
      <c r="A20" s="285">
        <f t="shared" si="0"/>
        <v>16</v>
      </c>
      <c r="B20" s="3223"/>
      <c r="C20" s="293"/>
      <c r="D20" s="294"/>
      <c r="E20" s="294"/>
      <c r="F20" s="295"/>
    </row>
    <row r="21" spans="1:6">
      <c r="A21" s="285">
        <f t="shared" si="0"/>
        <v>17</v>
      </c>
      <c r="B21" s="3223"/>
      <c r="C21" s="296" t="s">
        <v>5859</v>
      </c>
      <c r="D21" s="296"/>
      <c r="E21" s="296"/>
      <c r="F21" s="297">
        <f>SUM(F18:F20)</f>
        <v>0</v>
      </c>
    </row>
    <row r="22" spans="1:6">
      <c r="A22" s="285">
        <f t="shared" si="0"/>
        <v>18</v>
      </c>
      <c r="B22" s="3223"/>
      <c r="C22" s="286" t="s">
        <v>571</v>
      </c>
      <c r="D22" s="288"/>
      <c r="E22" s="288"/>
      <c r="F22" s="289"/>
    </row>
    <row r="23" spans="1:6">
      <c r="A23" s="285">
        <f t="shared" si="0"/>
        <v>19</v>
      </c>
      <c r="B23" s="3223"/>
      <c r="C23" s="290"/>
      <c r="D23" s="291"/>
      <c r="E23" s="291"/>
      <c r="F23" s="292"/>
    </row>
    <row r="24" spans="1:6">
      <c r="A24" s="285">
        <f t="shared" si="0"/>
        <v>20</v>
      </c>
      <c r="B24" s="3223"/>
      <c r="C24" s="293"/>
      <c r="D24" s="294"/>
      <c r="E24" s="294"/>
      <c r="F24" s="295"/>
    </row>
    <row r="25" spans="1:6">
      <c r="A25" s="285">
        <f t="shared" si="0"/>
        <v>21</v>
      </c>
      <c r="B25" s="3223"/>
      <c r="C25" s="296" t="s">
        <v>5859</v>
      </c>
      <c r="D25" s="296"/>
      <c r="E25" s="296"/>
      <c r="F25" s="297">
        <f>SUM(F22:F24)</f>
        <v>0</v>
      </c>
    </row>
    <row r="26" spans="1:6">
      <c r="A26" s="285">
        <f t="shared" si="0"/>
        <v>22</v>
      </c>
      <c r="B26" s="3223"/>
      <c r="C26" s="286" t="s">
        <v>572</v>
      </c>
      <c r="D26" s="288"/>
      <c r="E26" s="288"/>
      <c r="F26" s="289"/>
    </row>
    <row r="27" spans="1:6">
      <c r="A27" s="285">
        <f t="shared" si="0"/>
        <v>23</v>
      </c>
      <c r="B27" s="3223"/>
      <c r="C27" s="290"/>
      <c r="D27" s="291"/>
      <c r="E27" s="291"/>
      <c r="F27" s="292"/>
    </row>
    <row r="28" spans="1:6">
      <c r="A28" s="285">
        <f t="shared" si="0"/>
        <v>24</v>
      </c>
      <c r="B28" s="3223"/>
      <c r="C28" s="293"/>
      <c r="D28" s="294"/>
      <c r="E28" s="294"/>
      <c r="F28" s="295"/>
    </row>
    <row r="29" spans="1:6">
      <c r="A29" s="285">
        <f t="shared" si="0"/>
        <v>25</v>
      </c>
      <c r="B29" s="3223"/>
      <c r="C29" s="296" t="s">
        <v>5859</v>
      </c>
      <c r="D29" s="296"/>
      <c r="E29" s="296"/>
      <c r="F29" s="297">
        <f>SUM(F26:F28)</f>
        <v>0</v>
      </c>
    </row>
    <row r="30" spans="1:6">
      <c r="A30" s="285">
        <f t="shared" si="0"/>
        <v>26</v>
      </c>
      <c r="B30" s="3224"/>
      <c r="C30" s="296" t="s">
        <v>5860</v>
      </c>
      <c r="D30" s="296"/>
      <c r="E30" s="296"/>
      <c r="F30" s="297">
        <f>F29+F25+F21</f>
        <v>0</v>
      </c>
    </row>
    <row r="31" spans="1:6">
      <c r="A31" s="285">
        <f t="shared" si="0"/>
        <v>27</v>
      </c>
      <c r="B31" s="3222" t="s">
        <v>245</v>
      </c>
      <c r="C31" s="286" t="s">
        <v>570</v>
      </c>
      <c r="D31" s="288"/>
      <c r="E31" s="288"/>
      <c r="F31" s="289"/>
    </row>
    <row r="32" spans="1:6">
      <c r="A32" s="285">
        <f t="shared" si="0"/>
        <v>28</v>
      </c>
      <c r="B32" s="3223"/>
      <c r="C32" s="290"/>
      <c r="D32" s="291"/>
      <c r="E32" s="291"/>
      <c r="F32" s="292"/>
    </row>
    <row r="33" spans="1:6">
      <c r="A33" s="285">
        <f t="shared" si="0"/>
        <v>29</v>
      </c>
      <c r="B33" s="3223"/>
      <c r="C33" s="293"/>
      <c r="D33" s="294"/>
      <c r="E33" s="294"/>
      <c r="F33" s="295"/>
    </row>
    <row r="34" spans="1:6">
      <c r="A34" s="285">
        <f t="shared" si="0"/>
        <v>30</v>
      </c>
      <c r="B34" s="3223"/>
      <c r="C34" s="296" t="s">
        <v>5859</v>
      </c>
      <c r="D34" s="296"/>
      <c r="E34" s="296"/>
      <c r="F34" s="297">
        <f>SUM(F31:F33)</f>
        <v>0</v>
      </c>
    </row>
    <row r="35" spans="1:6">
      <c r="A35" s="285">
        <f t="shared" si="0"/>
        <v>31</v>
      </c>
      <c r="B35" s="3223"/>
      <c r="C35" s="286" t="s">
        <v>571</v>
      </c>
      <c r="D35" s="288"/>
      <c r="E35" s="288"/>
      <c r="F35" s="289"/>
    </row>
    <row r="36" spans="1:6">
      <c r="A36" s="285">
        <f t="shared" si="0"/>
        <v>32</v>
      </c>
      <c r="B36" s="3223"/>
      <c r="C36" s="290"/>
      <c r="D36" s="291"/>
      <c r="E36" s="291"/>
      <c r="F36" s="292"/>
    </row>
    <row r="37" spans="1:6">
      <c r="A37" s="285">
        <f t="shared" si="0"/>
        <v>33</v>
      </c>
      <c r="B37" s="3223"/>
      <c r="C37" s="293"/>
      <c r="D37" s="294"/>
      <c r="E37" s="294"/>
      <c r="F37" s="295"/>
    </row>
    <row r="38" spans="1:6">
      <c r="A38" s="285">
        <f t="shared" si="0"/>
        <v>34</v>
      </c>
      <c r="B38" s="3223"/>
      <c r="C38" s="296" t="s">
        <v>5859</v>
      </c>
      <c r="D38" s="296"/>
      <c r="E38" s="296"/>
      <c r="F38" s="297">
        <f>SUM(F35:F37)</f>
        <v>0</v>
      </c>
    </row>
    <row r="39" spans="1:6">
      <c r="A39" s="285">
        <f t="shared" si="0"/>
        <v>35</v>
      </c>
      <c r="B39" s="3223"/>
      <c r="C39" s="286" t="s">
        <v>572</v>
      </c>
      <c r="D39" s="288"/>
      <c r="E39" s="288"/>
      <c r="F39" s="289"/>
    </row>
    <row r="40" spans="1:6">
      <c r="A40" s="285">
        <f t="shared" si="0"/>
        <v>36</v>
      </c>
      <c r="B40" s="3223"/>
      <c r="C40" s="290"/>
      <c r="D40" s="291"/>
      <c r="E40" s="291"/>
      <c r="F40" s="292"/>
    </row>
    <row r="41" spans="1:6">
      <c r="A41" s="285">
        <f t="shared" si="0"/>
        <v>37</v>
      </c>
      <c r="B41" s="3223"/>
      <c r="C41" s="293"/>
      <c r="D41" s="291"/>
      <c r="E41" s="291"/>
      <c r="F41" s="292"/>
    </row>
    <row r="42" spans="1:6">
      <c r="A42" s="285">
        <f t="shared" si="0"/>
        <v>38</v>
      </c>
      <c r="B42" s="3223"/>
      <c r="C42" s="296" t="s">
        <v>5859</v>
      </c>
      <c r="D42" s="296"/>
      <c r="E42" s="296"/>
      <c r="F42" s="297">
        <f>SUM(F39:F41)</f>
        <v>0</v>
      </c>
    </row>
    <row r="43" spans="1:6">
      <c r="A43" s="285">
        <f t="shared" si="0"/>
        <v>39</v>
      </c>
      <c r="B43" s="3224"/>
      <c r="C43" s="296" t="s">
        <v>5860</v>
      </c>
      <c r="D43" s="296"/>
      <c r="E43" s="296"/>
      <c r="F43" s="297">
        <f>F42+F38+F34</f>
        <v>0</v>
      </c>
    </row>
    <row r="44" spans="1:6">
      <c r="A44" s="285">
        <f t="shared" si="0"/>
        <v>40</v>
      </c>
      <c r="B44" s="3222" t="s">
        <v>246</v>
      </c>
      <c r="C44" s="286" t="s">
        <v>570</v>
      </c>
      <c r="D44" s="288"/>
      <c r="E44" s="288"/>
      <c r="F44" s="289"/>
    </row>
    <row r="45" spans="1:6">
      <c r="A45" s="285">
        <f t="shared" si="0"/>
        <v>41</v>
      </c>
      <c r="B45" s="3223"/>
      <c r="C45" s="290"/>
      <c r="D45" s="291"/>
      <c r="E45" s="291"/>
      <c r="F45" s="292"/>
    </row>
    <row r="46" spans="1:6">
      <c r="A46" s="285">
        <f t="shared" si="0"/>
        <v>42</v>
      </c>
      <c r="B46" s="3223"/>
      <c r="C46" s="293"/>
      <c r="D46" s="294"/>
      <c r="E46" s="294"/>
      <c r="F46" s="295"/>
    </row>
    <row r="47" spans="1:6">
      <c r="A47" s="285">
        <f t="shared" si="0"/>
        <v>43</v>
      </c>
      <c r="B47" s="3223"/>
      <c r="C47" s="296" t="s">
        <v>5859</v>
      </c>
      <c r="D47" s="296"/>
      <c r="E47" s="296"/>
      <c r="F47" s="297">
        <f>SUM(F44:F46)</f>
        <v>0</v>
      </c>
    </row>
    <row r="48" spans="1:6">
      <c r="A48" s="285">
        <f t="shared" si="0"/>
        <v>44</v>
      </c>
      <c r="B48" s="3223"/>
      <c r="C48" s="286" t="s">
        <v>571</v>
      </c>
      <c r="D48" s="288"/>
      <c r="E48" s="288"/>
      <c r="F48" s="289"/>
    </row>
    <row r="49" spans="1:6">
      <c r="A49" s="285">
        <f t="shared" si="0"/>
        <v>45</v>
      </c>
      <c r="B49" s="3223"/>
      <c r="C49" s="290"/>
      <c r="D49" s="291"/>
      <c r="E49" s="291"/>
      <c r="F49" s="292"/>
    </row>
    <row r="50" spans="1:6">
      <c r="A50" s="285">
        <f t="shared" si="0"/>
        <v>46</v>
      </c>
      <c r="B50" s="3223"/>
      <c r="C50" s="293"/>
      <c r="D50" s="294"/>
      <c r="E50" s="294"/>
      <c r="F50" s="295"/>
    </row>
    <row r="51" spans="1:6">
      <c r="A51" s="285">
        <f t="shared" si="0"/>
        <v>47</v>
      </c>
      <c r="B51" s="3223"/>
      <c r="C51" s="296" t="s">
        <v>5859</v>
      </c>
      <c r="D51" s="296"/>
      <c r="E51" s="296"/>
      <c r="F51" s="297">
        <f>SUM(F48:F50)</f>
        <v>0</v>
      </c>
    </row>
    <row r="52" spans="1:6">
      <c r="A52" s="285">
        <f t="shared" si="0"/>
        <v>48</v>
      </c>
      <c r="B52" s="3223"/>
      <c r="C52" s="286" t="s">
        <v>572</v>
      </c>
      <c r="D52" s="288"/>
      <c r="E52" s="288"/>
      <c r="F52" s="289"/>
    </row>
    <row r="53" spans="1:6">
      <c r="A53" s="285">
        <f t="shared" si="0"/>
        <v>49</v>
      </c>
      <c r="B53" s="3223"/>
      <c r="C53" s="290"/>
      <c r="D53" s="291"/>
      <c r="E53" s="291"/>
      <c r="F53" s="292"/>
    </row>
    <row r="54" spans="1:6">
      <c r="A54" s="285">
        <f t="shared" si="0"/>
        <v>50</v>
      </c>
      <c r="B54" s="3223"/>
      <c r="C54" s="293"/>
      <c r="D54" s="294"/>
      <c r="E54" s="294"/>
      <c r="F54" s="292"/>
    </row>
    <row r="55" spans="1:6">
      <c r="A55" s="285">
        <f t="shared" si="0"/>
        <v>51</v>
      </c>
      <c r="B55" s="3223"/>
      <c r="C55" s="296" t="s">
        <v>5859</v>
      </c>
      <c r="D55" s="296"/>
      <c r="E55" s="296"/>
      <c r="F55" s="297">
        <f>SUM(F52:F54)</f>
        <v>0</v>
      </c>
    </row>
    <row r="56" spans="1:6">
      <c r="A56" s="285">
        <f t="shared" si="0"/>
        <v>52</v>
      </c>
      <c r="B56" s="3224"/>
      <c r="C56" s="296" t="s">
        <v>5860</v>
      </c>
      <c r="D56" s="296"/>
      <c r="E56" s="296"/>
      <c r="F56" s="297">
        <f>F55+F51+F47</f>
        <v>0</v>
      </c>
    </row>
    <row r="57" spans="1:6">
      <c r="A57" s="285">
        <f t="shared" si="0"/>
        <v>53</v>
      </c>
      <c r="B57" s="3222" t="s">
        <v>247</v>
      </c>
      <c r="C57" s="286" t="s">
        <v>570</v>
      </c>
      <c r="D57" s="288"/>
      <c r="E57" s="288"/>
      <c r="F57" s="289"/>
    </row>
    <row r="58" spans="1:6">
      <c r="A58" s="285">
        <f t="shared" si="0"/>
        <v>54</v>
      </c>
      <c r="B58" s="3223"/>
      <c r="C58" s="290"/>
      <c r="D58" s="291"/>
      <c r="E58" s="291"/>
      <c r="F58" s="292"/>
    </row>
    <row r="59" spans="1:6">
      <c r="A59" s="285">
        <f t="shared" si="0"/>
        <v>55</v>
      </c>
      <c r="B59" s="3223"/>
      <c r="C59" s="293"/>
      <c r="D59" s="294"/>
      <c r="E59" s="294"/>
      <c r="F59" s="295"/>
    </row>
    <row r="60" spans="1:6">
      <c r="A60" s="285">
        <f t="shared" si="0"/>
        <v>56</v>
      </c>
      <c r="B60" s="3223"/>
      <c r="C60" s="296" t="s">
        <v>5859</v>
      </c>
      <c r="D60" s="296"/>
      <c r="E60" s="296"/>
      <c r="F60" s="297">
        <f>SUM(F57:F59)</f>
        <v>0</v>
      </c>
    </row>
    <row r="61" spans="1:6">
      <c r="A61" s="285">
        <f t="shared" si="0"/>
        <v>57</v>
      </c>
      <c r="B61" s="3223"/>
      <c r="C61" s="286" t="s">
        <v>571</v>
      </c>
      <c r="D61" s="288"/>
      <c r="E61" s="288"/>
      <c r="F61" s="289"/>
    </row>
    <row r="62" spans="1:6">
      <c r="A62" s="285">
        <f t="shared" si="0"/>
        <v>58</v>
      </c>
      <c r="B62" s="3223"/>
      <c r="C62" s="290"/>
      <c r="D62" s="291"/>
      <c r="E62" s="291"/>
      <c r="F62" s="292"/>
    </row>
    <row r="63" spans="1:6">
      <c r="A63" s="285">
        <f t="shared" si="0"/>
        <v>59</v>
      </c>
      <c r="B63" s="3223"/>
      <c r="C63" s="293"/>
      <c r="D63" s="294"/>
      <c r="E63" s="294"/>
      <c r="F63" s="295"/>
    </row>
    <row r="64" spans="1:6">
      <c r="A64" s="285">
        <f t="shared" si="0"/>
        <v>60</v>
      </c>
      <c r="B64" s="3223"/>
      <c r="C64" s="296" t="s">
        <v>5859</v>
      </c>
      <c r="D64" s="296"/>
      <c r="E64" s="296"/>
      <c r="F64" s="297">
        <f>SUM(F61:F63)</f>
        <v>0</v>
      </c>
    </row>
    <row r="65" spans="1:6">
      <c r="A65" s="285">
        <f t="shared" si="0"/>
        <v>61</v>
      </c>
      <c r="B65" s="3223"/>
      <c r="C65" s="286" t="s">
        <v>572</v>
      </c>
      <c r="D65" s="288"/>
      <c r="E65" s="288"/>
      <c r="F65" s="289"/>
    </row>
    <row r="66" spans="1:6">
      <c r="A66" s="285">
        <f t="shared" si="0"/>
        <v>62</v>
      </c>
      <c r="B66" s="3223"/>
      <c r="C66" s="290"/>
      <c r="D66" s="291"/>
      <c r="E66" s="291"/>
      <c r="F66" s="292"/>
    </row>
    <row r="67" spans="1:6">
      <c r="A67" s="285">
        <f t="shared" si="0"/>
        <v>63</v>
      </c>
      <c r="B67" s="3223"/>
      <c r="C67" s="293"/>
      <c r="D67" s="294"/>
      <c r="E67" s="294"/>
      <c r="F67" s="292"/>
    </row>
    <row r="68" spans="1:6">
      <c r="A68" s="285">
        <f t="shared" si="0"/>
        <v>64</v>
      </c>
      <c r="B68" s="3223"/>
      <c r="C68" s="296" t="s">
        <v>5859</v>
      </c>
      <c r="D68" s="296"/>
      <c r="E68" s="296"/>
      <c r="F68" s="297">
        <f>SUM(F65:F67)</f>
        <v>0</v>
      </c>
    </row>
    <row r="69" spans="1:6">
      <c r="A69" s="285">
        <f t="shared" si="0"/>
        <v>65</v>
      </c>
      <c r="B69" s="3224"/>
      <c r="C69" s="296" t="s">
        <v>5860</v>
      </c>
      <c r="D69" s="296"/>
      <c r="E69" s="296"/>
      <c r="F69" s="297">
        <f>F68+F64+F60</f>
        <v>0</v>
      </c>
    </row>
    <row r="70" spans="1:6">
      <c r="A70" s="285">
        <f t="shared" si="0"/>
        <v>66</v>
      </c>
      <c r="B70" s="3222" t="s">
        <v>248</v>
      </c>
      <c r="C70" s="286" t="s">
        <v>570</v>
      </c>
      <c r="D70" s="288"/>
      <c r="E70" s="288"/>
      <c r="F70" s="289"/>
    </row>
    <row r="71" spans="1:6">
      <c r="A71" s="285">
        <f t="shared" ref="A71:A110" si="1">A70+1</f>
        <v>67</v>
      </c>
      <c r="B71" s="3223"/>
      <c r="C71" s="290"/>
      <c r="D71" s="291"/>
      <c r="E71" s="291"/>
      <c r="F71" s="292"/>
    </row>
    <row r="72" spans="1:6">
      <c r="A72" s="285">
        <f t="shared" si="1"/>
        <v>68</v>
      </c>
      <c r="B72" s="3223"/>
      <c r="C72" s="293"/>
      <c r="D72" s="294"/>
      <c r="E72" s="294"/>
      <c r="F72" s="295"/>
    </row>
    <row r="73" spans="1:6">
      <c r="A73" s="285">
        <f t="shared" si="1"/>
        <v>69</v>
      </c>
      <c r="B73" s="3223"/>
      <c r="C73" s="296" t="s">
        <v>5859</v>
      </c>
      <c r="D73" s="296"/>
      <c r="E73" s="296"/>
      <c r="F73" s="297">
        <f>SUM(F70:F72)</f>
        <v>0</v>
      </c>
    </row>
    <row r="74" spans="1:6">
      <c r="A74" s="285">
        <f t="shared" si="1"/>
        <v>70</v>
      </c>
      <c r="B74" s="3223"/>
      <c r="C74" s="286" t="s">
        <v>571</v>
      </c>
      <c r="D74" s="288"/>
      <c r="E74" s="288"/>
      <c r="F74" s="289"/>
    </row>
    <row r="75" spans="1:6">
      <c r="A75" s="285">
        <f t="shared" si="1"/>
        <v>71</v>
      </c>
      <c r="B75" s="3223"/>
      <c r="C75" s="290"/>
      <c r="D75" s="291"/>
      <c r="E75" s="291"/>
      <c r="F75" s="292"/>
    </row>
    <row r="76" spans="1:6">
      <c r="A76" s="285">
        <f t="shared" si="1"/>
        <v>72</v>
      </c>
      <c r="B76" s="3223"/>
      <c r="C76" s="293"/>
      <c r="D76" s="294"/>
      <c r="E76" s="294"/>
      <c r="F76" s="295"/>
    </row>
    <row r="77" spans="1:6">
      <c r="A77" s="285">
        <f t="shared" si="1"/>
        <v>73</v>
      </c>
      <c r="B77" s="3223"/>
      <c r="C77" s="296" t="s">
        <v>5859</v>
      </c>
      <c r="D77" s="296"/>
      <c r="E77" s="296"/>
      <c r="F77" s="297">
        <f>SUM(F74:F76)</f>
        <v>0</v>
      </c>
    </row>
    <row r="78" spans="1:6">
      <c r="A78" s="285">
        <f t="shared" si="1"/>
        <v>74</v>
      </c>
      <c r="B78" s="3223"/>
      <c r="C78" s="286" t="s">
        <v>572</v>
      </c>
      <c r="D78" s="288"/>
      <c r="E78" s="288"/>
      <c r="F78" s="289"/>
    </row>
    <row r="79" spans="1:6">
      <c r="A79" s="285">
        <f t="shared" si="1"/>
        <v>75</v>
      </c>
      <c r="B79" s="3223"/>
      <c r="C79" s="290"/>
      <c r="D79" s="291"/>
      <c r="E79" s="291"/>
      <c r="F79" s="292"/>
    </row>
    <row r="80" spans="1:6">
      <c r="A80" s="285">
        <f t="shared" si="1"/>
        <v>76</v>
      </c>
      <c r="B80" s="3223"/>
      <c r="C80" s="293"/>
      <c r="D80" s="294"/>
      <c r="E80" s="294"/>
      <c r="F80" s="295"/>
    </row>
    <row r="81" spans="1:6">
      <c r="A81" s="285">
        <f t="shared" si="1"/>
        <v>77</v>
      </c>
      <c r="B81" s="3223"/>
      <c r="C81" s="296" t="s">
        <v>5859</v>
      </c>
      <c r="D81" s="296"/>
      <c r="E81" s="296"/>
      <c r="F81" s="297">
        <f>SUM(F78:F80)</f>
        <v>0</v>
      </c>
    </row>
    <row r="82" spans="1:6">
      <c r="A82" s="285">
        <f t="shared" si="1"/>
        <v>78</v>
      </c>
      <c r="B82" s="3224"/>
      <c r="C82" s="296" t="s">
        <v>5860</v>
      </c>
      <c r="D82" s="296"/>
      <c r="E82" s="296"/>
      <c r="F82" s="297">
        <f>F81+F77+F73</f>
        <v>0</v>
      </c>
    </row>
    <row r="83" spans="1:6">
      <c r="A83" s="285">
        <f t="shared" si="1"/>
        <v>79</v>
      </c>
      <c r="B83" s="302" t="s">
        <v>400</v>
      </c>
      <c r="C83" s="303"/>
      <c r="D83" s="296"/>
      <c r="E83" s="296"/>
      <c r="F83" s="297">
        <f>F17+F30+F43+F56+F69+F82</f>
        <v>0</v>
      </c>
    </row>
    <row r="84" spans="1:6">
      <c r="A84" s="285">
        <f t="shared" si="1"/>
        <v>80</v>
      </c>
      <c r="B84" s="3225" t="s">
        <v>378</v>
      </c>
      <c r="C84" s="286" t="s">
        <v>570</v>
      </c>
      <c r="D84" s="288"/>
      <c r="E84" s="288"/>
      <c r="F84" s="289"/>
    </row>
    <row r="85" spans="1:6">
      <c r="A85" s="285">
        <f t="shared" si="1"/>
        <v>81</v>
      </c>
      <c r="B85" s="3226"/>
      <c r="C85" s="290"/>
      <c r="D85" s="291"/>
      <c r="E85" s="291"/>
      <c r="F85" s="292"/>
    </row>
    <row r="86" spans="1:6">
      <c r="A86" s="285">
        <f t="shared" si="1"/>
        <v>82</v>
      </c>
      <c r="B86" s="3226"/>
      <c r="C86" s="293"/>
      <c r="D86" s="294"/>
      <c r="E86" s="294"/>
      <c r="F86" s="295"/>
    </row>
    <row r="87" spans="1:6">
      <c r="A87" s="285">
        <f t="shared" si="1"/>
        <v>83</v>
      </c>
      <c r="B87" s="3226"/>
      <c r="C87" s="296" t="s">
        <v>5859</v>
      </c>
      <c r="D87" s="296"/>
      <c r="E87" s="296"/>
      <c r="F87" s="297">
        <f>SUM(F84:F86)</f>
        <v>0</v>
      </c>
    </row>
    <row r="88" spans="1:6">
      <c r="A88" s="285">
        <f t="shared" si="1"/>
        <v>84</v>
      </c>
      <c r="B88" s="3226"/>
      <c r="C88" s="304" t="s">
        <v>571</v>
      </c>
      <c r="D88" s="305"/>
      <c r="E88" s="305"/>
      <c r="F88" s="306"/>
    </row>
    <row r="89" spans="1:6">
      <c r="A89" s="285">
        <f t="shared" si="1"/>
        <v>85</v>
      </c>
      <c r="B89" s="3226"/>
      <c r="C89" s="307"/>
      <c r="D89" s="291"/>
      <c r="E89" s="291"/>
      <c r="F89" s="292"/>
    </row>
    <row r="90" spans="1:6">
      <c r="A90" s="285">
        <f t="shared" si="1"/>
        <v>86</v>
      </c>
      <c r="B90" s="3226"/>
      <c r="C90" s="307"/>
      <c r="D90" s="291"/>
      <c r="E90" s="291"/>
      <c r="F90" s="292"/>
    </row>
    <row r="91" spans="1:6">
      <c r="A91" s="285">
        <f t="shared" si="1"/>
        <v>87</v>
      </c>
      <c r="B91" s="3226"/>
      <c r="C91" s="296" t="s">
        <v>5859</v>
      </c>
      <c r="D91" s="296"/>
      <c r="E91" s="296"/>
      <c r="F91" s="297">
        <f>SUM(F88:F90)</f>
        <v>0</v>
      </c>
    </row>
    <row r="92" spans="1:6">
      <c r="A92" s="285">
        <f t="shared" si="1"/>
        <v>88</v>
      </c>
      <c r="B92" s="3226"/>
      <c r="C92" s="286" t="s">
        <v>572</v>
      </c>
      <c r="D92" s="288"/>
      <c r="E92" s="288"/>
      <c r="F92" s="289"/>
    </row>
    <row r="93" spans="1:6">
      <c r="A93" s="285">
        <f t="shared" si="1"/>
        <v>89</v>
      </c>
      <c r="B93" s="3226"/>
      <c r="C93" s="290"/>
      <c r="D93" s="291"/>
      <c r="E93" s="291"/>
      <c r="F93" s="292"/>
    </row>
    <row r="94" spans="1:6">
      <c r="A94" s="285">
        <f t="shared" si="1"/>
        <v>90</v>
      </c>
      <c r="B94" s="3226"/>
      <c r="C94" s="293"/>
      <c r="D94" s="294"/>
      <c r="E94" s="294"/>
      <c r="F94" s="295"/>
    </row>
    <row r="95" spans="1:6">
      <c r="A95" s="285">
        <f t="shared" si="1"/>
        <v>91</v>
      </c>
      <c r="B95" s="3226"/>
      <c r="C95" s="296" t="s">
        <v>5859</v>
      </c>
      <c r="D95" s="296"/>
      <c r="E95" s="296"/>
      <c r="F95" s="297">
        <f>SUM(F92:F94)</f>
        <v>0</v>
      </c>
    </row>
    <row r="96" spans="1:6">
      <c r="A96" s="285">
        <f t="shared" si="1"/>
        <v>92</v>
      </c>
      <c r="B96" s="3227"/>
      <c r="C96" s="296" t="s">
        <v>5860</v>
      </c>
      <c r="D96" s="296"/>
      <c r="E96" s="296"/>
      <c r="F96" s="297">
        <f>F87+F91+F95</f>
        <v>0</v>
      </c>
    </row>
    <row r="97" spans="1:7">
      <c r="A97" s="285">
        <f t="shared" si="1"/>
        <v>93</v>
      </c>
      <c r="B97" s="3225" t="s">
        <v>379</v>
      </c>
      <c r="C97" s="286" t="s">
        <v>570</v>
      </c>
      <c r="D97" s="288"/>
      <c r="E97" s="288"/>
      <c r="F97" s="289"/>
    </row>
    <row r="98" spans="1:7">
      <c r="A98" s="285">
        <f t="shared" si="1"/>
        <v>94</v>
      </c>
      <c r="B98" s="3226"/>
      <c r="C98" s="290"/>
      <c r="D98" s="291"/>
      <c r="E98" s="291"/>
      <c r="F98" s="292"/>
    </row>
    <row r="99" spans="1:7">
      <c r="A99" s="285">
        <f t="shared" si="1"/>
        <v>95</v>
      </c>
      <c r="B99" s="3226"/>
      <c r="C99" s="293"/>
      <c r="D99" s="294"/>
      <c r="E99" s="294"/>
      <c r="F99" s="295"/>
    </row>
    <row r="100" spans="1:7">
      <c r="A100" s="285">
        <f t="shared" si="1"/>
        <v>96</v>
      </c>
      <c r="B100" s="3226"/>
      <c r="C100" s="296" t="s">
        <v>5859</v>
      </c>
      <c r="D100" s="296"/>
      <c r="E100" s="296"/>
      <c r="F100" s="297">
        <f>SUM(F97:F99)</f>
        <v>0</v>
      </c>
    </row>
    <row r="101" spans="1:7">
      <c r="A101" s="285">
        <f t="shared" si="1"/>
        <v>97</v>
      </c>
      <c r="B101" s="3226"/>
      <c r="C101" s="286" t="s">
        <v>571</v>
      </c>
      <c r="D101" s="288"/>
      <c r="E101" s="288"/>
      <c r="F101" s="289"/>
    </row>
    <row r="102" spans="1:7">
      <c r="A102" s="285">
        <f t="shared" si="1"/>
        <v>98</v>
      </c>
      <c r="B102" s="3226"/>
      <c r="C102" s="290"/>
      <c r="D102" s="291"/>
      <c r="E102" s="291"/>
      <c r="F102" s="292"/>
    </row>
    <row r="103" spans="1:7">
      <c r="A103" s="285">
        <f t="shared" si="1"/>
        <v>99</v>
      </c>
      <c r="B103" s="3226"/>
      <c r="C103" s="293"/>
      <c r="D103" s="294"/>
      <c r="E103" s="294"/>
      <c r="F103" s="295"/>
    </row>
    <row r="104" spans="1:7">
      <c r="A104" s="285">
        <f t="shared" si="1"/>
        <v>100</v>
      </c>
      <c r="B104" s="3226"/>
      <c r="C104" s="296" t="s">
        <v>5859</v>
      </c>
      <c r="D104" s="296"/>
      <c r="E104" s="296"/>
      <c r="F104" s="297">
        <f>SUM(F101:F103)</f>
        <v>0</v>
      </c>
    </row>
    <row r="105" spans="1:7">
      <c r="A105" s="285">
        <f t="shared" si="1"/>
        <v>101</v>
      </c>
      <c r="B105" s="3226"/>
      <c r="C105" s="286" t="s">
        <v>572</v>
      </c>
      <c r="D105" s="288"/>
      <c r="E105" s="288"/>
      <c r="F105" s="289"/>
    </row>
    <row r="106" spans="1:7">
      <c r="A106" s="285">
        <f t="shared" si="1"/>
        <v>102</v>
      </c>
      <c r="B106" s="3226"/>
      <c r="C106" s="290"/>
      <c r="D106" s="291"/>
      <c r="E106" s="291"/>
      <c r="F106" s="292"/>
    </row>
    <row r="107" spans="1:7">
      <c r="A107" s="285">
        <f t="shared" si="1"/>
        <v>103</v>
      </c>
      <c r="B107" s="3226"/>
      <c r="C107" s="293"/>
      <c r="D107" s="294"/>
      <c r="E107" s="294"/>
      <c r="F107" s="295"/>
    </row>
    <row r="108" spans="1:7">
      <c r="A108" s="285">
        <f t="shared" si="1"/>
        <v>104</v>
      </c>
      <c r="B108" s="3226"/>
      <c r="C108" s="296" t="s">
        <v>5859</v>
      </c>
      <c r="D108" s="296"/>
      <c r="E108" s="296"/>
      <c r="F108" s="297">
        <f>SUM(F105:F107)</f>
        <v>0</v>
      </c>
    </row>
    <row r="109" spans="1:7">
      <c r="A109" s="285">
        <f t="shared" si="1"/>
        <v>105</v>
      </c>
      <c r="B109" s="3227"/>
      <c r="C109" s="296" t="s">
        <v>5860</v>
      </c>
      <c r="D109" s="296"/>
      <c r="E109" s="296"/>
      <c r="F109" s="297">
        <f>F100+F104+F108</f>
        <v>0</v>
      </c>
    </row>
    <row r="110" spans="1:7" ht="15" thickBot="1">
      <c r="A110" s="308">
        <f t="shared" si="1"/>
        <v>106</v>
      </c>
      <c r="B110" s="309" t="s">
        <v>249</v>
      </c>
      <c r="C110" s="310"/>
      <c r="D110" s="311"/>
      <c r="E110" s="311"/>
      <c r="F110" s="312">
        <f>F96+F109</f>
        <v>0</v>
      </c>
    </row>
    <row r="111" spans="1:7">
      <c r="A111" s="313" t="s">
        <v>448</v>
      </c>
      <c r="B111" s="314"/>
      <c r="C111" s="314"/>
      <c r="D111" s="314"/>
      <c r="E111" s="314"/>
      <c r="F111" s="315"/>
      <c r="G111" s="316"/>
    </row>
    <row r="112" spans="1:7" ht="27.75" customHeight="1">
      <c r="A112" s="317">
        <v>1</v>
      </c>
      <c r="B112" s="3221" t="s">
        <v>250</v>
      </c>
      <c r="C112" s="3221"/>
      <c r="D112" s="3221"/>
      <c r="E112" s="3221"/>
      <c r="F112" s="3221"/>
      <c r="G112" s="318"/>
    </row>
    <row r="113" spans="1:7" s="319" customFormat="1" ht="27.75" customHeight="1">
      <c r="A113" s="317">
        <v>2</v>
      </c>
      <c r="B113" s="3228" t="s">
        <v>373</v>
      </c>
      <c r="C113" s="3228"/>
      <c r="D113" s="3228"/>
      <c r="E113" s="3228"/>
      <c r="F113" s="3228"/>
      <c r="G113" s="318"/>
    </row>
    <row r="114" spans="1:7" s="319" customFormat="1" ht="28.5" customHeight="1">
      <c r="A114" s="317">
        <v>3</v>
      </c>
      <c r="B114" s="3221" t="s">
        <v>269</v>
      </c>
      <c r="C114" s="3221"/>
      <c r="D114" s="3221"/>
      <c r="E114" s="3221"/>
      <c r="F114" s="3221"/>
      <c r="G114" s="318"/>
    </row>
    <row r="115" spans="1:7">
      <c r="A115" s="320">
        <v>4</v>
      </c>
      <c r="B115" s="276" t="s">
        <v>380</v>
      </c>
    </row>
  </sheetData>
  <mergeCells count="12">
    <mergeCell ref="B5:B17"/>
    <mergeCell ref="B18:B30"/>
    <mergeCell ref="B31:B43"/>
    <mergeCell ref="B44:B56"/>
    <mergeCell ref="A3:A4"/>
    <mergeCell ref="B114:F114"/>
    <mergeCell ref="B57:B69"/>
    <mergeCell ref="B70:B82"/>
    <mergeCell ref="B84:B96"/>
    <mergeCell ref="B97:B109"/>
    <mergeCell ref="B112:F112"/>
    <mergeCell ref="B113:F113"/>
  </mergeCells>
  <phoneticPr fontId="28" type="noConversion"/>
  <printOptions horizontalCentered="1"/>
  <pageMargins left="0.39370078740157483" right="0.39370078740157483" top="0.39370078740157483" bottom="0.39370078740157483" header="0.19685039370078741" footer="0.19685039370078741"/>
  <pageSetup paperSize="9" scale="52" orientation="portrait" r:id="rId1"/>
  <headerFooter alignWithMargins="0">
    <oddFooter>&amp;C&amp;"Times New Roman,標準"&amp;P+168&amp;R&amp;"Times New Roman,標準"&amp;A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election activeCell="A125" sqref="A1:XFD1048576"/>
    </sheetView>
  </sheetViews>
  <sheetFormatPr defaultColWidth="17.625" defaultRowHeight="15.75"/>
  <cols>
    <col min="1" max="1" width="17.625" style="27" customWidth="1"/>
    <col min="2" max="2" width="39.625" style="27" customWidth="1"/>
    <col min="3" max="16384" width="17.625" style="27"/>
  </cols>
  <sheetData>
    <row r="1" spans="1:10" ht="16.5">
      <c r="A1" s="150" t="s">
        <v>5834</v>
      </c>
      <c r="B1" s="151"/>
    </row>
    <row r="2" spans="1:10" ht="17.25" thickBot="1">
      <c r="A2" s="250" t="s">
        <v>5835</v>
      </c>
      <c r="B2" s="251"/>
      <c r="C2" s="30"/>
      <c r="D2" s="30"/>
      <c r="E2" s="30"/>
      <c r="F2" s="30"/>
      <c r="G2" s="30"/>
      <c r="H2" s="30"/>
      <c r="I2" s="30"/>
      <c r="J2" s="30"/>
    </row>
    <row r="3" spans="1:10" ht="33">
      <c r="A3" s="3231" t="s">
        <v>5836</v>
      </c>
      <c r="B3" s="252" t="s">
        <v>5837</v>
      </c>
      <c r="C3" s="252" t="s">
        <v>5838</v>
      </c>
      <c r="D3" s="252" t="s">
        <v>5839</v>
      </c>
      <c r="E3" s="252" t="s">
        <v>5840</v>
      </c>
      <c r="F3" s="252" t="s">
        <v>5841</v>
      </c>
      <c r="G3" s="252" t="s">
        <v>5842</v>
      </c>
      <c r="H3" s="252" t="s">
        <v>5843</v>
      </c>
      <c r="I3" s="252" t="s">
        <v>5844</v>
      </c>
      <c r="J3" s="253" t="s">
        <v>5845</v>
      </c>
    </row>
    <row r="4" spans="1:10" ht="31.5">
      <c r="A4" s="3232"/>
      <c r="B4" s="254" t="s">
        <v>179</v>
      </c>
      <c r="C4" s="254" t="s">
        <v>180</v>
      </c>
      <c r="D4" s="254" t="s">
        <v>68</v>
      </c>
      <c r="E4" s="254" t="s">
        <v>1446</v>
      </c>
      <c r="F4" s="254" t="s">
        <v>70</v>
      </c>
      <c r="G4" s="254" t="s">
        <v>1453</v>
      </c>
      <c r="H4" s="254" t="s">
        <v>1454</v>
      </c>
      <c r="I4" s="254" t="s">
        <v>1455</v>
      </c>
      <c r="J4" s="255" t="s">
        <v>1447</v>
      </c>
    </row>
    <row r="5" spans="1:10" ht="16.5">
      <c r="A5" s="256">
        <v>1</v>
      </c>
      <c r="B5" s="257" t="s">
        <v>5846</v>
      </c>
      <c r="C5" s="258"/>
      <c r="D5" s="258"/>
      <c r="E5" s="258"/>
      <c r="F5" s="259"/>
      <c r="G5" s="258"/>
      <c r="H5" s="258"/>
      <c r="I5" s="258"/>
      <c r="J5" s="260"/>
    </row>
    <row r="6" spans="1:10" ht="16.5">
      <c r="A6" s="256">
        <v>2</v>
      </c>
      <c r="B6" s="261" t="s">
        <v>5847</v>
      </c>
      <c r="C6" s="258"/>
      <c r="D6" s="258"/>
      <c r="E6" s="258"/>
      <c r="F6" s="259"/>
      <c r="G6" s="258"/>
      <c r="H6" s="258"/>
      <c r="I6" s="258"/>
      <c r="J6" s="260"/>
    </row>
    <row r="7" spans="1:10" ht="16.5">
      <c r="A7" s="256">
        <v>3</v>
      </c>
      <c r="B7" s="262" t="s">
        <v>5848</v>
      </c>
      <c r="C7" s="263">
        <v>0.25979999999999998</v>
      </c>
      <c r="D7" s="263">
        <f ca="1">'表30-14-3'!H6</f>
        <v>1.1000000000000001E-3</v>
      </c>
      <c r="E7" s="263">
        <f ca="1">C7+D7</f>
        <v>0.26089999999999997</v>
      </c>
      <c r="F7" s="264">
        <f>IFERROR('表30-14-1'!K5,1)</f>
        <v>0</v>
      </c>
      <c r="G7" s="263">
        <f ca="1">E7*F7</f>
        <v>0</v>
      </c>
      <c r="H7" s="263">
        <f ca="1">E7*1.5</f>
        <v>0.39134999999999998</v>
      </c>
      <c r="I7" s="263">
        <f ca="1">E7*0.75</f>
        <v>0.19567499999999999</v>
      </c>
      <c r="J7" s="265">
        <f ca="1">ROUND(IF(G7&lt;I7,I7,IF(G7&gt;H7,H7,G7)),4)</f>
        <v>0.19570000000000001</v>
      </c>
    </row>
    <row r="8" spans="1:10" ht="16.5">
      <c r="A8" s="256">
        <v>4</v>
      </c>
      <c r="B8" s="262" t="s">
        <v>5849</v>
      </c>
      <c r="C8" s="263">
        <v>0.2165</v>
      </c>
      <c r="D8" s="263">
        <f ca="1">'表30-14-3'!H6</f>
        <v>1.1000000000000001E-3</v>
      </c>
      <c r="E8" s="263">
        <f ca="1">C8+D8</f>
        <v>0.21759999999999999</v>
      </c>
      <c r="F8" s="264">
        <f>IFERROR('表30-14-1'!K5,1)</f>
        <v>0</v>
      </c>
      <c r="G8" s="263">
        <f ca="1">E8*F8</f>
        <v>0</v>
      </c>
      <c r="H8" s="263">
        <f ca="1">E8*1.5</f>
        <v>0.32639999999999997</v>
      </c>
      <c r="I8" s="263">
        <f ca="1">E8*0.75</f>
        <v>0.16319999999999998</v>
      </c>
      <c r="J8" s="265">
        <f ca="1">ROUND(IF(G8&lt;I8,I8,IF(G8&gt;H8,H8,G8)),4)</f>
        <v>0.16320000000000001</v>
      </c>
    </row>
    <row r="9" spans="1:10" ht="16.5">
      <c r="A9" s="256">
        <v>5</v>
      </c>
      <c r="B9" s="261" t="s">
        <v>5850</v>
      </c>
      <c r="C9" s="258"/>
      <c r="D9" s="258"/>
      <c r="E9" s="258"/>
      <c r="F9" s="259"/>
      <c r="G9" s="258"/>
      <c r="H9" s="258"/>
      <c r="I9" s="258"/>
      <c r="J9" s="260"/>
    </row>
    <row r="10" spans="1:10" ht="16.5">
      <c r="A10" s="256">
        <v>6</v>
      </c>
      <c r="B10" s="262" t="s">
        <v>5848</v>
      </c>
      <c r="C10" s="263">
        <v>0.36</v>
      </c>
      <c r="D10" s="263">
        <f ca="1">'表30-14-3'!I6</f>
        <v>-1.2800000000000001E-2</v>
      </c>
      <c r="E10" s="263">
        <f ca="1">C10+D10</f>
        <v>0.34720000000000001</v>
      </c>
      <c r="F10" s="264">
        <f>IFERROR('表30-14-2'!K5,1)</f>
        <v>0</v>
      </c>
      <c r="G10" s="263">
        <f ca="1">E10*F10</f>
        <v>0</v>
      </c>
      <c r="H10" s="263">
        <f ca="1">E10*1.5</f>
        <v>0.52080000000000004</v>
      </c>
      <c r="I10" s="263">
        <f ca="1">E10*0.75</f>
        <v>0.26040000000000002</v>
      </c>
      <c r="J10" s="265">
        <f ca="1">ROUND(IF(G10&lt;I10,I10,IF(G10&gt;H10,H10,G10)),4)</f>
        <v>0.26040000000000002</v>
      </c>
    </row>
    <row r="11" spans="1:10" ht="16.5">
      <c r="A11" s="256">
        <v>7</v>
      </c>
      <c r="B11" s="262" t="s">
        <v>5849</v>
      </c>
      <c r="C11" s="263">
        <v>0.3</v>
      </c>
      <c r="D11" s="263">
        <f ca="1">'表30-14-3'!I6</f>
        <v>-1.2800000000000001E-2</v>
      </c>
      <c r="E11" s="263">
        <f ca="1">C11+D11</f>
        <v>0.28720000000000001</v>
      </c>
      <c r="F11" s="264">
        <f>IFERROR('表30-14-2'!K5,1)</f>
        <v>0</v>
      </c>
      <c r="G11" s="263">
        <f ca="1">E11*F11</f>
        <v>0</v>
      </c>
      <c r="H11" s="263">
        <f ca="1">E11*1.5</f>
        <v>0.43080000000000002</v>
      </c>
      <c r="I11" s="263">
        <f ca="1">E11*0.75</f>
        <v>0.21540000000000001</v>
      </c>
      <c r="J11" s="265">
        <f ca="1">ROUND(IF(G11&lt;I11,I11,IF(G11&gt;H11,H11,G11)),4)</f>
        <v>0.21540000000000001</v>
      </c>
    </row>
    <row r="12" spans="1:10" ht="16.5">
      <c r="A12" s="256">
        <v>8</v>
      </c>
      <c r="B12" s="257" t="s">
        <v>5851</v>
      </c>
      <c r="C12" s="258"/>
      <c r="D12" s="258"/>
      <c r="E12" s="258"/>
      <c r="F12" s="259"/>
      <c r="G12" s="258"/>
      <c r="H12" s="258"/>
      <c r="I12" s="258"/>
      <c r="J12" s="260"/>
    </row>
    <row r="13" spans="1:10" ht="16.5">
      <c r="A13" s="256">
        <v>9</v>
      </c>
      <c r="B13" s="261" t="s">
        <v>5852</v>
      </c>
      <c r="C13" s="263">
        <v>0.2165</v>
      </c>
      <c r="D13" s="263">
        <f ca="1">'表30-14-3'!H6</f>
        <v>1.1000000000000001E-3</v>
      </c>
      <c r="E13" s="263">
        <f ca="1">C13+D13</f>
        <v>0.21759999999999999</v>
      </c>
      <c r="F13" s="264">
        <f>IFERROR('表30-14-1'!K5,1)</f>
        <v>0</v>
      </c>
      <c r="G13" s="263">
        <f ca="1">E13*F13</f>
        <v>0</v>
      </c>
      <c r="H13" s="263">
        <f ca="1">E13*1.5</f>
        <v>0.32639999999999997</v>
      </c>
      <c r="I13" s="263">
        <f ca="1">E13*0.75</f>
        <v>0.16319999999999998</v>
      </c>
      <c r="J13" s="265">
        <f ca="1">ROUND(IF(G13&lt;I13,I13,IF(G13&gt;H13,H13,G13)),4)</f>
        <v>0.16320000000000001</v>
      </c>
    </row>
    <row r="14" spans="1:10" ht="17.25" thickBot="1">
      <c r="A14" s="266">
        <v>10</v>
      </c>
      <c r="B14" s="267" t="s">
        <v>2658</v>
      </c>
      <c r="C14" s="268">
        <v>0.2165</v>
      </c>
      <c r="D14" s="268">
        <f ca="1">'表30-14-3'!H6</f>
        <v>1.1000000000000001E-3</v>
      </c>
      <c r="E14" s="268">
        <f ca="1">C14+D14</f>
        <v>0.21759999999999999</v>
      </c>
      <c r="F14" s="269">
        <f>IFERROR('表30-14-1'!K5,1)</f>
        <v>0</v>
      </c>
      <c r="G14" s="268">
        <f ca="1">E14*F14</f>
        <v>0</v>
      </c>
      <c r="H14" s="268">
        <f ca="1">E14*1.5</f>
        <v>0.32639999999999997</v>
      </c>
      <c r="I14" s="268">
        <f ca="1">E14*0.75</f>
        <v>0.16319999999999998</v>
      </c>
      <c r="J14" s="270">
        <f ca="1">ROUND(IF(G14&lt;I14,I14,IF(G14&gt;H14,H14,G14)),4)</f>
        <v>0.16320000000000001</v>
      </c>
    </row>
    <row r="15" spans="1:10" ht="16.5">
      <c r="A15" s="271">
        <v>11</v>
      </c>
      <c r="B15" s="272" t="s">
        <v>5853</v>
      </c>
      <c r="C15" s="273"/>
      <c r="D15" s="273"/>
      <c r="E15" s="274"/>
    </row>
    <row r="16" spans="1:10" ht="16.5">
      <c r="A16" s="256">
        <v>12</v>
      </c>
      <c r="B16" s="261" t="s">
        <v>5854</v>
      </c>
      <c r="C16" s="263">
        <v>0.2009</v>
      </c>
      <c r="D16" s="263">
        <f ca="1">'表30-14-3'!J6</f>
        <v>-3.2800000000000003E-2</v>
      </c>
      <c r="E16" s="265">
        <f ca="1">C16+D16</f>
        <v>0.1681</v>
      </c>
    </row>
    <row r="17" spans="1:5" ht="16.5">
      <c r="A17" s="256">
        <v>13</v>
      </c>
      <c r="B17" s="261" t="s">
        <v>5855</v>
      </c>
      <c r="C17" s="263">
        <v>0.2009</v>
      </c>
      <c r="D17" s="263">
        <f ca="1">'表30-14-3'!J6</f>
        <v>-3.2800000000000003E-2</v>
      </c>
      <c r="E17" s="265">
        <f ca="1">C17+D17</f>
        <v>0.1681</v>
      </c>
    </row>
    <row r="18" spans="1:5" ht="16.5">
      <c r="A18" s="256">
        <v>14</v>
      </c>
      <c r="B18" s="257" t="s">
        <v>5856</v>
      </c>
      <c r="C18" s="258"/>
      <c r="D18" s="258"/>
      <c r="E18" s="260"/>
    </row>
    <row r="19" spans="1:5" ht="16.5">
      <c r="A19" s="256">
        <v>15</v>
      </c>
      <c r="B19" s="261" t="s">
        <v>5852</v>
      </c>
      <c r="C19" s="263">
        <v>0.2009</v>
      </c>
      <c r="D19" s="263">
        <f ca="1">'表30-14-3'!J6</f>
        <v>-3.2800000000000003E-2</v>
      </c>
      <c r="E19" s="265">
        <f ca="1">C19+D19</f>
        <v>0.1681</v>
      </c>
    </row>
    <row r="20" spans="1:5" ht="17.25" thickBot="1">
      <c r="A20" s="266">
        <v>16</v>
      </c>
      <c r="B20" s="267" t="s">
        <v>2659</v>
      </c>
      <c r="C20" s="268">
        <v>0.2009</v>
      </c>
      <c r="D20" s="268">
        <f ca="1">'表30-14-3'!J6</f>
        <v>-3.2800000000000003E-2</v>
      </c>
      <c r="E20" s="270">
        <f ca="1">C20+D20</f>
        <v>0.1681</v>
      </c>
    </row>
    <row r="21" spans="1:5" ht="16.5">
      <c r="A21" s="271">
        <v>17</v>
      </c>
      <c r="B21" s="272" t="s">
        <v>5857</v>
      </c>
      <c r="C21" s="273"/>
      <c r="D21" s="273"/>
      <c r="E21" s="274"/>
    </row>
    <row r="22" spans="1:5" ht="16.5">
      <c r="A22" s="256">
        <v>18</v>
      </c>
      <c r="B22" s="261" t="s">
        <v>5854</v>
      </c>
      <c r="C22" s="263">
        <v>0.28870000000000001</v>
      </c>
      <c r="D22" s="263">
        <f ca="1">'表30-14-3'!K6</f>
        <v>-7.4200000000000002E-2</v>
      </c>
      <c r="E22" s="265">
        <f ca="1">C22+D22</f>
        <v>0.21450000000000002</v>
      </c>
    </row>
    <row r="23" spans="1:5" ht="16.5">
      <c r="A23" s="256">
        <v>19</v>
      </c>
      <c r="B23" s="261" t="s">
        <v>5855</v>
      </c>
      <c r="C23" s="263">
        <v>0.28870000000000001</v>
      </c>
      <c r="D23" s="263">
        <f ca="1">'表30-14-3'!K6</f>
        <v>-7.4200000000000002E-2</v>
      </c>
      <c r="E23" s="265">
        <f ca="1">C23+D23</f>
        <v>0.21450000000000002</v>
      </c>
    </row>
    <row r="24" spans="1:5" ht="16.5">
      <c r="A24" s="256">
        <v>20</v>
      </c>
      <c r="B24" s="257" t="s">
        <v>5858</v>
      </c>
      <c r="C24" s="258"/>
      <c r="D24" s="258"/>
      <c r="E24" s="260"/>
    </row>
    <row r="25" spans="1:5" ht="16.5">
      <c r="A25" s="256">
        <v>21</v>
      </c>
      <c r="B25" s="261" t="s">
        <v>5852</v>
      </c>
      <c r="C25" s="263">
        <v>0.28870000000000001</v>
      </c>
      <c r="D25" s="263">
        <f ca="1">'表30-14-3'!K6</f>
        <v>-7.4200000000000002E-2</v>
      </c>
      <c r="E25" s="265">
        <f ca="1">C25+D25</f>
        <v>0.21450000000000002</v>
      </c>
    </row>
    <row r="26" spans="1:5" ht="17.25" thickBot="1">
      <c r="A26" s="266">
        <v>22</v>
      </c>
      <c r="B26" s="267" t="s">
        <v>2658</v>
      </c>
      <c r="C26" s="268">
        <v>0.28870000000000001</v>
      </c>
      <c r="D26" s="268">
        <f ca="1">'表30-14-3'!K6</f>
        <v>-7.4200000000000002E-2</v>
      </c>
      <c r="E26" s="270">
        <f ca="1">C26+D26</f>
        <v>0.21450000000000002</v>
      </c>
    </row>
  </sheetData>
  <mergeCells count="1">
    <mergeCell ref="A3:A4"/>
  </mergeCells>
  <phoneticPr fontId="30" type="noConversion"/>
  <printOptions horizontalCentered="1"/>
  <pageMargins left="0.39370078740157483" right="0.39370078740157483" top="0.39370078740157483" bottom="0.39370078740157483" header="0.19685039370078741" footer="0.19685039370078741"/>
  <pageSetup paperSize="9" scale="70" fitToHeight="0" orientation="landscape" cellComments="asDisplayed" r:id="rId1"/>
  <headerFooter alignWithMargins="0">
    <oddFooter>&amp;C&amp;"Times New Roman,標準"171&amp;R&amp;"Times New Roman,標準"&amp;A</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election activeCell="A125" sqref="A1:XFD1048576"/>
    </sheetView>
  </sheetViews>
  <sheetFormatPr defaultColWidth="9" defaultRowHeight="14.25"/>
  <cols>
    <col min="1" max="1" width="5.125" style="29" customWidth="1"/>
    <col min="2" max="2" width="23.125" style="29" customWidth="1"/>
    <col min="3" max="3" width="53.75" style="29" customWidth="1"/>
    <col min="4" max="4" width="24.875" style="29" customWidth="1"/>
    <col min="5" max="5" width="13.875" style="29" customWidth="1"/>
    <col min="6" max="6" width="25.125" style="29" customWidth="1"/>
    <col min="7" max="16384" width="9" style="29"/>
  </cols>
  <sheetData>
    <row r="1" spans="1:6">
      <c r="A1" s="231" t="s">
        <v>2699</v>
      </c>
    </row>
    <row r="2" spans="1:6">
      <c r="A2" s="232" t="s">
        <v>270</v>
      </c>
    </row>
    <row r="3" spans="1:6" ht="15" thickBot="1">
      <c r="F3" s="217" t="s">
        <v>401</v>
      </c>
    </row>
    <row r="4" spans="1:6" s="236" customFormat="1" ht="14.25" customHeight="1">
      <c r="A4" s="3233" t="s">
        <v>236</v>
      </c>
      <c r="B4" s="233" t="s">
        <v>271</v>
      </c>
      <c r="C4" s="233" t="s">
        <v>272</v>
      </c>
      <c r="D4" s="233" t="s">
        <v>273</v>
      </c>
      <c r="E4" s="234" t="s">
        <v>274</v>
      </c>
      <c r="F4" s="235" t="s">
        <v>402</v>
      </c>
    </row>
    <row r="5" spans="1:6" s="236" customFormat="1">
      <c r="A5" s="3234"/>
      <c r="B5" s="219" t="s">
        <v>66</v>
      </c>
      <c r="C5" s="219" t="s">
        <v>67</v>
      </c>
      <c r="D5" s="219" t="s">
        <v>68</v>
      </c>
      <c r="E5" s="219" t="s">
        <v>69</v>
      </c>
      <c r="F5" s="220" t="s">
        <v>70</v>
      </c>
    </row>
    <row r="6" spans="1:6" s="236" customFormat="1">
      <c r="A6" s="237">
        <v>1</v>
      </c>
      <c r="B6" s="222" t="s">
        <v>382</v>
      </c>
      <c r="C6" s="223"/>
      <c r="D6" s="238"/>
      <c r="E6" s="239"/>
      <c r="F6" s="240">
        <f t="shared" ref="F6:F23" si="0">D6*E6</f>
        <v>0</v>
      </c>
    </row>
    <row r="7" spans="1:6" s="236" customFormat="1">
      <c r="A7" s="237">
        <v>2</v>
      </c>
      <c r="B7" s="222"/>
      <c r="C7" s="223"/>
      <c r="D7" s="238"/>
      <c r="E7" s="239"/>
      <c r="F7" s="240">
        <f t="shared" si="0"/>
        <v>0</v>
      </c>
    </row>
    <row r="8" spans="1:6" s="236" customFormat="1">
      <c r="A8" s="237">
        <v>3</v>
      </c>
      <c r="B8" s="222"/>
      <c r="C8" s="223"/>
      <c r="D8" s="238"/>
      <c r="E8" s="239"/>
      <c r="F8" s="240">
        <f t="shared" si="0"/>
        <v>0</v>
      </c>
    </row>
    <row r="9" spans="1:6" s="236" customFormat="1">
      <c r="A9" s="237">
        <v>4</v>
      </c>
      <c r="B9" s="222"/>
      <c r="C9" s="223"/>
      <c r="D9" s="238"/>
      <c r="E9" s="239"/>
      <c r="F9" s="240">
        <f t="shared" si="0"/>
        <v>0</v>
      </c>
    </row>
    <row r="10" spans="1:6" s="236" customFormat="1">
      <c r="A10" s="237">
        <v>5</v>
      </c>
      <c r="B10" s="222"/>
      <c r="C10" s="223"/>
      <c r="D10" s="238"/>
      <c r="E10" s="239"/>
      <c r="F10" s="240">
        <f t="shared" si="0"/>
        <v>0</v>
      </c>
    </row>
    <row r="11" spans="1:6" s="236" customFormat="1">
      <c r="A11" s="237">
        <v>6</v>
      </c>
      <c r="B11" s="222"/>
      <c r="C11" s="223"/>
      <c r="D11" s="238"/>
      <c r="E11" s="239"/>
      <c r="F11" s="240">
        <f t="shared" si="0"/>
        <v>0</v>
      </c>
    </row>
    <row r="12" spans="1:6" s="236" customFormat="1">
      <c r="A12" s="237">
        <v>7</v>
      </c>
      <c r="B12" s="222"/>
      <c r="C12" s="223"/>
      <c r="D12" s="238"/>
      <c r="E12" s="239"/>
      <c r="F12" s="240">
        <f t="shared" si="0"/>
        <v>0</v>
      </c>
    </row>
    <row r="13" spans="1:6" s="236" customFormat="1">
      <c r="A13" s="237">
        <v>8</v>
      </c>
      <c r="B13" s="222"/>
      <c r="C13" s="223"/>
      <c r="D13" s="238"/>
      <c r="E13" s="239"/>
      <c r="F13" s="240">
        <f t="shared" si="0"/>
        <v>0</v>
      </c>
    </row>
    <row r="14" spans="1:6" s="236" customFormat="1">
      <c r="A14" s="237">
        <v>9</v>
      </c>
      <c r="B14" s="222"/>
      <c r="C14" s="223"/>
      <c r="D14" s="238"/>
      <c r="E14" s="239"/>
      <c r="F14" s="240">
        <f t="shared" si="0"/>
        <v>0</v>
      </c>
    </row>
    <row r="15" spans="1:6" s="236" customFormat="1">
      <c r="A15" s="237">
        <v>10</v>
      </c>
      <c r="B15" s="222"/>
      <c r="C15" s="223"/>
      <c r="D15" s="238"/>
      <c r="E15" s="239"/>
      <c r="F15" s="240">
        <f t="shared" si="0"/>
        <v>0</v>
      </c>
    </row>
    <row r="16" spans="1:6" s="236" customFormat="1">
      <c r="A16" s="237">
        <v>11</v>
      </c>
      <c r="B16" s="222"/>
      <c r="C16" s="223"/>
      <c r="D16" s="238"/>
      <c r="E16" s="239"/>
      <c r="F16" s="240">
        <f t="shared" si="0"/>
        <v>0</v>
      </c>
    </row>
    <row r="17" spans="1:6" s="236" customFormat="1">
      <c r="A17" s="237">
        <v>12</v>
      </c>
      <c r="B17" s="222"/>
      <c r="C17" s="223"/>
      <c r="D17" s="238"/>
      <c r="E17" s="239"/>
      <c r="F17" s="240">
        <f t="shared" si="0"/>
        <v>0</v>
      </c>
    </row>
    <row r="18" spans="1:6" s="236" customFormat="1">
      <c r="A18" s="237">
        <v>13</v>
      </c>
      <c r="B18" s="222"/>
      <c r="C18" s="223"/>
      <c r="D18" s="238"/>
      <c r="E18" s="239"/>
      <c r="F18" s="240">
        <f t="shared" si="0"/>
        <v>0</v>
      </c>
    </row>
    <row r="19" spans="1:6" s="236" customFormat="1">
      <c r="A19" s="237">
        <v>14</v>
      </c>
      <c r="B19" s="222"/>
      <c r="C19" s="223"/>
      <c r="D19" s="238"/>
      <c r="E19" s="239"/>
      <c r="F19" s="240">
        <f t="shared" si="0"/>
        <v>0</v>
      </c>
    </row>
    <row r="20" spans="1:6" s="236" customFormat="1">
      <c r="A20" s="237">
        <v>15</v>
      </c>
      <c r="B20" s="222"/>
      <c r="C20" s="223"/>
      <c r="D20" s="238"/>
      <c r="E20" s="239"/>
      <c r="F20" s="240">
        <f t="shared" si="0"/>
        <v>0</v>
      </c>
    </row>
    <row r="21" spans="1:6" s="236" customFormat="1">
      <c r="A21" s="237">
        <v>16</v>
      </c>
      <c r="B21" s="222"/>
      <c r="C21" s="223"/>
      <c r="D21" s="238"/>
      <c r="E21" s="239"/>
      <c r="F21" s="240">
        <f t="shared" si="0"/>
        <v>0</v>
      </c>
    </row>
    <row r="22" spans="1:6" s="236" customFormat="1" ht="12.75" customHeight="1">
      <c r="A22" s="237">
        <v>17</v>
      </c>
      <c r="B22" s="222"/>
      <c r="C22" s="223"/>
      <c r="D22" s="238"/>
      <c r="E22" s="239"/>
      <c r="F22" s="240">
        <f t="shared" si="0"/>
        <v>0</v>
      </c>
    </row>
    <row r="23" spans="1:6" s="236" customFormat="1">
      <c r="A23" s="237">
        <v>18</v>
      </c>
      <c r="B23" s="222"/>
      <c r="C23" s="223"/>
      <c r="D23" s="238"/>
      <c r="E23" s="239"/>
      <c r="F23" s="240">
        <f t="shared" si="0"/>
        <v>0</v>
      </c>
    </row>
    <row r="24" spans="1:6" s="236" customFormat="1" ht="17.649999999999999" customHeight="1" thickBot="1">
      <c r="A24" s="241">
        <v>19</v>
      </c>
      <c r="B24" s="3235" t="s">
        <v>89</v>
      </c>
      <c r="C24" s="3236"/>
      <c r="D24" s="242">
        <f>SUM(D6:D23)</f>
        <v>0</v>
      </c>
      <c r="E24" s="243"/>
      <c r="F24" s="244">
        <f>SUM(F6:F23)</f>
        <v>0</v>
      </c>
    </row>
    <row r="25" spans="1:6">
      <c r="A25" s="245"/>
    </row>
    <row r="26" spans="1:6">
      <c r="A26" s="246" t="s">
        <v>123</v>
      </c>
    </row>
    <row r="27" spans="1:6">
      <c r="A27" s="247">
        <v>1</v>
      </c>
      <c r="B27" s="236" t="s">
        <v>275</v>
      </c>
    </row>
    <row r="28" spans="1:6">
      <c r="A28" s="248">
        <v>2</v>
      </c>
      <c r="B28" s="236" t="s">
        <v>276</v>
      </c>
    </row>
    <row r="29" spans="1:6">
      <c r="A29" s="248"/>
      <c r="B29" s="236"/>
    </row>
    <row r="30" spans="1:6">
      <c r="A30" s="248">
        <v>3</v>
      </c>
      <c r="B30" s="236" t="s">
        <v>277</v>
      </c>
    </row>
    <row r="33" spans="2:2">
      <c r="B33" s="249" t="s">
        <v>5830</v>
      </c>
    </row>
    <row r="34" spans="2:2">
      <c r="B34" s="249" t="s">
        <v>5831</v>
      </c>
    </row>
    <row r="35" spans="2:2">
      <c r="B35" s="249" t="s">
        <v>5832</v>
      </c>
    </row>
    <row r="36" spans="2:2">
      <c r="B36" s="249" t="s">
        <v>5833</v>
      </c>
    </row>
  </sheetData>
  <mergeCells count="2">
    <mergeCell ref="A4:A5"/>
    <mergeCell ref="B24:C24"/>
  </mergeCells>
  <phoneticPr fontId="30" type="noConversion"/>
  <printOptions horizontalCentered="1"/>
  <pageMargins left="0.39370078740157483" right="0.19685039370078741" top="0.39370078740157483" bottom="0.39370078740157483" header="0" footer="0"/>
  <pageSetup paperSize="9" scale="97" orientation="landscape" cellComments="asDisplayed"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209550</xdr:colOff>
                <xdr:row>30</xdr:row>
                <xdr:rowOff>0</xdr:rowOff>
              </from>
              <to>
                <xdr:col>2</xdr:col>
                <xdr:colOff>1695450</xdr:colOff>
                <xdr:row>31</xdr:row>
                <xdr:rowOff>171450</xdr:rowOff>
              </to>
            </anchor>
          </objectPr>
        </oleObject>
      </mc:Choice>
      <mc:Fallback>
        <oleObject progId="Equation.3" shapeId="16385" r:id="rId4"/>
      </mc:Fallback>
    </mc:AlternateContent>
  </oleObjec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election activeCell="A125" sqref="A1:XFD1048576"/>
    </sheetView>
  </sheetViews>
  <sheetFormatPr defaultColWidth="9" defaultRowHeight="14.25"/>
  <cols>
    <col min="1" max="1" width="5.125" style="28" customWidth="1"/>
    <col min="2" max="2" width="9" style="28"/>
    <col min="3" max="3" width="21" style="28" customWidth="1"/>
    <col min="4" max="8" width="9" style="28"/>
    <col min="9" max="9" width="12.375" style="28" customWidth="1"/>
    <col min="10" max="11" width="11.875" style="28" customWidth="1"/>
    <col min="12" max="16384" width="9" style="28"/>
  </cols>
  <sheetData>
    <row r="1" spans="1:12">
      <c r="A1" s="215" t="str">
        <f>表03!A1</f>
        <v xml:space="preserve"> 保險股份有限公司    年度(月)報表</v>
      </c>
    </row>
    <row r="2" spans="1:12">
      <c r="A2" s="216" t="s">
        <v>278</v>
      </c>
    </row>
    <row r="3" spans="1:12" ht="15" thickBot="1">
      <c r="L3" s="217" t="s">
        <v>401</v>
      </c>
    </row>
    <row r="4" spans="1:12">
      <c r="A4" s="3244" t="s">
        <v>396</v>
      </c>
      <c r="B4" s="3239" t="s">
        <v>90</v>
      </c>
      <c r="C4" s="3239"/>
      <c r="D4" s="3239"/>
      <c r="E4" s="3240" t="s">
        <v>279</v>
      </c>
      <c r="F4" s="3240" t="s">
        <v>280</v>
      </c>
      <c r="G4" s="3240" t="s">
        <v>281</v>
      </c>
      <c r="H4" s="3240" t="s">
        <v>91</v>
      </c>
      <c r="I4" s="3240" t="s">
        <v>282</v>
      </c>
      <c r="J4" s="3240" t="s">
        <v>283</v>
      </c>
      <c r="K4" s="3240" t="s">
        <v>227</v>
      </c>
      <c r="L4" s="3237" t="s">
        <v>228</v>
      </c>
    </row>
    <row r="5" spans="1:12">
      <c r="A5" s="3245"/>
      <c r="B5" s="218" t="s">
        <v>231</v>
      </c>
      <c r="C5" s="218" t="s">
        <v>233</v>
      </c>
      <c r="D5" s="218" t="s">
        <v>232</v>
      </c>
      <c r="E5" s="3241"/>
      <c r="F5" s="3241"/>
      <c r="G5" s="3241"/>
      <c r="H5" s="3241"/>
      <c r="I5" s="3241"/>
      <c r="J5" s="3241"/>
      <c r="K5" s="3241"/>
      <c r="L5" s="3238"/>
    </row>
    <row r="6" spans="1:12">
      <c r="A6" s="3245"/>
      <c r="B6" s="219" t="s">
        <v>370</v>
      </c>
      <c r="C6" s="219" t="s">
        <v>67</v>
      </c>
      <c r="D6" s="219" t="s">
        <v>68</v>
      </c>
      <c r="E6" s="219" t="s">
        <v>69</v>
      </c>
      <c r="F6" s="219" t="s">
        <v>70</v>
      </c>
      <c r="G6" s="219" t="s">
        <v>71</v>
      </c>
      <c r="H6" s="219" t="s">
        <v>72</v>
      </c>
      <c r="I6" s="219" t="s">
        <v>73</v>
      </c>
      <c r="J6" s="219" t="s">
        <v>74</v>
      </c>
      <c r="K6" s="219" t="s">
        <v>75</v>
      </c>
      <c r="L6" s="220" t="s">
        <v>234</v>
      </c>
    </row>
    <row r="7" spans="1:12">
      <c r="A7" s="221">
        <v>1</v>
      </c>
      <c r="B7" s="222"/>
      <c r="C7" s="223"/>
      <c r="D7" s="223"/>
      <c r="E7" s="224"/>
      <c r="F7" s="224"/>
      <c r="G7" s="224"/>
      <c r="H7" s="224"/>
      <c r="I7" s="224"/>
      <c r="J7" s="224"/>
      <c r="K7" s="224"/>
      <c r="L7" s="225"/>
    </row>
    <row r="8" spans="1:12">
      <c r="A8" s="221">
        <v>2</v>
      </c>
      <c r="B8" s="223"/>
      <c r="C8" s="223"/>
      <c r="D8" s="223"/>
      <c r="E8" s="224"/>
      <c r="F8" s="224"/>
      <c r="G8" s="224"/>
      <c r="H8" s="224"/>
      <c r="I8" s="224"/>
      <c r="J8" s="224"/>
      <c r="K8" s="224"/>
      <c r="L8" s="225"/>
    </row>
    <row r="9" spans="1:12">
      <c r="A9" s="221">
        <v>3</v>
      </c>
      <c r="B9" s="223"/>
      <c r="C9" s="223"/>
      <c r="D9" s="223"/>
      <c r="E9" s="224"/>
      <c r="F9" s="224"/>
      <c r="G9" s="224"/>
      <c r="H9" s="224"/>
      <c r="I9" s="224"/>
      <c r="J9" s="224"/>
      <c r="K9" s="224"/>
      <c r="L9" s="225"/>
    </row>
    <row r="10" spans="1:12">
      <c r="A10" s="221">
        <v>4</v>
      </c>
      <c r="B10" s="223"/>
      <c r="C10" s="223"/>
      <c r="D10" s="223"/>
      <c r="E10" s="224"/>
      <c r="F10" s="224"/>
      <c r="G10" s="224"/>
      <c r="H10" s="224"/>
      <c r="I10" s="224"/>
      <c r="J10" s="224"/>
      <c r="K10" s="224"/>
      <c r="L10" s="225"/>
    </row>
    <row r="11" spans="1:12">
      <c r="A11" s="221">
        <v>5</v>
      </c>
      <c r="B11" s="223"/>
      <c r="C11" s="223"/>
      <c r="D11" s="223"/>
      <c r="E11" s="224"/>
      <c r="F11" s="224"/>
      <c r="G11" s="224"/>
      <c r="H11" s="224"/>
      <c r="I11" s="224"/>
      <c r="J11" s="224"/>
      <c r="K11" s="224"/>
      <c r="L11" s="225"/>
    </row>
    <row r="12" spans="1:12">
      <c r="A12" s="221">
        <v>6</v>
      </c>
      <c r="B12" s="223"/>
      <c r="C12" s="223"/>
      <c r="D12" s="223"/>
      <c r="E12" s="224"/>
      <c r="F12" s="224"/>
      <c r="G12" s="224"/>
      <c r="H12" s="224"/>
      <c r="I12" s="224"/>
      <c r="J12" s="224"/>
      <c r="K12" s="224"/>
      <c r="L12" s="225"/>
    </row>
    <row r="13" spans="1:12">
      <c r="A13" s="221">
        <v>7</v>
      </c>
      <c r="B13" s="223"/>
      <c r="C13" s="223"/>
      <c r="D13" s="223"/>
      <c r="E13" s="224"/>
      <c r="F13" s="224"/>
      <c r="G13" s="224"/>
      <c r="H13" s="224"/>
      <c r="I13" s="224"/>
      <c r="J13" s="224"/>
      <c r="K13" s="224"/>
      <c r="L13" s="225"/>
    </row>
    <row r="14" spans="1:12">
      <c r="A14" s="221">
        <v>8</v>
      </c>
      <c r="B14" s="223"/>
      <c r="C14" s="223"/>
      <c r="D14" s="223"/>
      <c r="E14" s="224"/>
      <c r="F14" s="224"/>
      <c r="G14" s="224"/>
      <c r="H14" s="224"/>
      <c r="I14" s="224"/>
      <c r="J14" s="224"/>
      <c r="K14" s="224"/>
      <c r="L14" s="225"/>
    </row>
    <row r="15" spans="1:12">
      <c r="A15" s="221">
        <v>9</v>
      </c>
      <c r="B15" s="223"/>
      <c r="C15" s="223"/>
      <c r="D15" s="223"/>
      <c r="E15" s="224"/>
      <c r="F15" s="224"/>
      <c r="G15" s="224"/>
      <c r="H15" s="224"/>
      <c r="I15" s="224"/>
      <c r="J15" s="224"/>
      <c r="K15" s="224"/>
      <c r="L15" s="225"/>
    </row>
    <row r="16" spans="1:12" ht="17.649999999999999" customHeight="1" thickBot="1">
      <c r="A16" s="226">
        <v>10</v>
      </c>
      <c r="B16" s="3242" t="s">
        <v>89</v>
      </c>
      <c r="C16" s="3243"/>
      <c r="D16" s="3243"/>
      <c r="E16" s="3243"/>
      <c r="F16" s="3243"/>
      <c r="G16" s="3243"/>
      <c r="H16" s="3243"/>
      <c r="I16" s="227">
        <f>SUM(I7:I15)</f>
        <v>0</v>
      </c>
      <c r="J16" s="227">
        <f>SUM(J7:J15)</f>
        <v>0</v>
      </c>
      <c r="K16" s="227">
        <f>SUM(K7:K15)</f>
        <v>0</v>
      </c>
      <c r="L16" s="228"/>
    </row>
    <row r="27" spans="1:13" ht="18" customHeight="1">
      <c r="A27" s="229"/>
      <c r="B27" s="230"/>
      <c r="C27" s="230"/>
      <c r="D27" s="230"/>
      <c r="E27" s="230"/>
      <c r="F27" s="230"/>
      <c r="G27" s="230"/>
      <c r="H27" s="230"/>
      <c r="I27" s="230"/>
      <c r="J27" s="230"/>
      <c r="K27" s="230"/>
      <c r="L27" s="230"/>
      <c r="M27" s="230"/>
    </row>
  </sheetData>
  <mergeCells count="11">
    <mergeCell ref="B16:H16"/>
    <mergeCell ref="A4:A6"/>
    <mergeCell ref="E4:E5"/>
    <mergeCell ref="F4:F5"/>
    <mergeCell ref="G4:G5"/>
    <mergeCell ref="L4:L5"/>
    <mergeCell ref="B4:D4"/>
    <mergeCell ref="H4:H5"/>
    <mergeCell ref="I4:I5"/>
    <mergeCell ref="J4:J5"/>
    <mergeCell ref="K4:K5"/>
  </mergeCells>
  <phoneticPr fontId="28" type="noConversion"/>
  <printOptions horizontalCentered="1"/>
  <pageMargins left="0.39370078740157483" right="0.39370078740157483" top="0.39370078740157483" bottom="0.39370078740157483" header="0" footer="0.19685039370078741"/>
  <pageSetup paperSize="9" fitToHeight="2" orientation="landscape" cellComments="asDisplayed" r:id="rId1"/>
  <headerFooter alignWithMargins="0">
    <oddFooter>&amp;C&amp;"Times New Roman,標準"173&amp;R&amp;"Times New Roman,標準"&amp;A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tabColor rgb="FFFFC000"/>
    <pageSetUpPr fitToPage="1"/>
  </sheetPr>
  <dimension ref="A1:M1302"/>
  <sheetViews>
    <sheetView topLeftCell="E1" zoomScaleNormal="100" zoomScaleSheetLayoutView="80" workbookViewId="0">
      <pane ySplit="3" topLeftCell="A4" activePane="bottomLeft" state="frozen"/>
      <selection activeCell="A125" sqref="A1:XFD1048576"/>
      <selection pane="bottomLeft" activeCell="E46" sqref="E46"/>
    </sheetView>
  </sheetViews>
  <sheetFormatPr defaultColWidth="15.625" defaultRowHeight="15.75"/>
  <cols>
    <col min="1" max="1" width="12.875" style="214" customWidth="1"/>
    <col min="2" max="2" width="18.625" style="27" customWidth="1"/>
    <col min="3" max="3" width="27.5" style="27" customWidth="1"/>
    <col min="4" max="6" width="18.625" style="27" customWidth="1"/>
    <col min="7" max="7" width="20.75" style="27" customWidth="1"/>
    <col min="8" max="8" width="18.625" style="27" customWidth="1"/>
    <col min="9" max="9" width="28" style="27" customWidth="1"/>
    <col min="10" max="10" width="1.625" style="27" customWidth="1"/>
    <col min="11" max="11" width="63.25" style="27" customWidth="1"/>
    <col min="12" max="12" width="30.625" style="27" customWidth="1"/>
    <col min="13" max="16384" width="15.625" style="27"/>
  </cols>
  <sheetData>
    <row r="1" spans="1:12" ht="16.5">
      <c r="A1" s="187" t="s">
        <v>3798</v>
      </c>
      <c r="B1" s="151"/>
      <c r="F1" s="159"/>
      <c r="G1" s="159"/>
    </row>
    <row r="2" spans="1:12" ht="17.25" thickBot="1">
      <c r="A2" s="188" t="s">
        <v>4609</v>
      </c>
      <c r="B2" s="153"/>
      <c r="I2" s="189" t="s">
        <v>3800</v>
      </c>
    </row>
    <row r="3" spans="1:12" ht="33.75" thickBot="1">
      <c r="A3" s="190" t="s">
        <v>4610</v>
      </c>
      <c r="B3" s="157" t="s">
        <v>4611</v>
      </c>
      <c r="C3" s="157" t="s">
        <v>4612</v>
      </c>
      <c r="D3" s="157" t="s">
        <v>4613</v>
      </c>
      <c r="E3" s="157" t="s">
        <v>4614</v>
      </c>
      <c r="F3" s="157" t="s">
        <v>4615</v>
      </c>
      <c r="G3" s="157" t="s">
        <v>4616</v>
      </c>
      <c r="H3" s="157" t="s">
        <v>3808</v>
      </c>
      <c r="I3" s="158" t="s">
        <v>3809</v>
      </c>
      <c r="J3" s="191"/>
    </row>
    <row r="4" spans="1:12" ht="16.5">
      <c r="A4" s="16" t="s">
        <v>1505</v>
      </c>
      <c r="B4" s="17" t="s">
        <v>4617</v>
      </c>
      <c r="C4" s="18" t="s">
        <v>1423</v>
      </c>
      <c r="D4" s="192"/>
      <c r="E4" s="192"/>
      <c r="F4" s="193">
        <f>D4*E4</f>
        <v>0</v>
      </c>
      <c r="G4" s="194">
        <f>IF($F$1191=0,0,F4/$F$1191)</f>
        <v>0</v>
      </c>
      <c r="H4" s="165">
        <v>0.98629999999999995</v>
      </c>
      <c r="I4" s="170"/>
      <c r="J4" s="159"/>
      <c r="K4" s="166" t="s">
        <v>4618</v>
      </c>
    </row>
    <row r="5" spans="1:12" ht="17.25" thickBot="1">
      <c r="A5" s="16" t="s">
        <v>1506</v>
      </c>
      <c r="B5" s="17" t="s">
        <v>4619</v>
      </c>
      <c r="C5" s="18" t="s">
        <v>1423</v>
      </c>
      <c r="D5" s="192"/>
      <c r="E5" s="192"/>
      <c r="F5" s="193">
        <f t="shared" ref="F5:F70" si="0">D5*E5</f>
        <v>0</v>
      </c>
      <c r="G5" s="194">
        <f t="shared" ref="G5:G70" si="1">IF($F$1191=0,0,F5/$F$1191)</f>
        <v>0</v>
      </c>
      <c r="H5" s="165">
        <v>0.8921</v>
      </c>
      <c r="I5" s="170"/>
      <c r="J5" s="159"/>
      <c r="K5" s="195">
        <f>SUMPRODUCT(G4:G1190,H4:H1190)</f>
        <v>0</v>
      </c>
    </row>
    <row r="6" spans="1:12" ht="17.25" thickBot="1">
      <c r="A6" s="16" t="s">
        <v>1507</v>
      </c>
      <c r="B6" s="17" t="s">
        <v>4620</v>
      </c>
      <c r="C6" s="18" t="s">
        <v>1423</v>
      </c>
      <c r="D6" s="192"/>
      <c r="E6" s="192"/>
      <c r="F6" s="193">
        <f t="shared" si="0"/>
        <v>0</v>
      </c>
      <c r="G6" s="194">
        <f t="shared" si="1"/>
        <v>0</v>
      </c>
      <c r="H6" s="165">
        <v>1.1234999999999999</v>
      </c>
      <c r="I6" s="170"/>
      <c r="J6" s="159"/>
      <c r="K6" s="27" t="s">
        <v>1456</v>
      </c>
    </row>
    <row r="7" spans="1:12" ht="16.5" customHeight="1">
      <c r="A7" s="16" t="s">
        <v>1508</v>
      </c>
      <c r="B7" s="17" t="s">
        <v>4621</v>
      </c>
      <c r="C7" s="18" t="s">
        <v>1423</v>
      </c>
      <c r="D7" s="192"/>
      <c r="E7" s="192"/>
      <c r="F7" s="193">
        <f t="shared" si="0"/>
        <v>0</v>
      </c>
      <c r="G7" s="194">
        <f t="shared" si="1"/>
        <v>0</v>
      </c>
      <c r="H7" s="165">
        <v>0.9819</v>
      </c>
      <c r="I7" s="170"/>
      <c r="J7" s="159"/>
      <c r="K7" s="3246" t="s">
        <v>4622</v>
      </c>
      <c r="L7" s="3247"/>
    </row>
    <row r="8" spans="1:12" ht="16.5">
      <c r="A8" s="16" t="s">
        <v>1509</v>
      </c>
      <c r="B8" s="17" t="s">
        <v>4623</v>
      </c>
      <c r="C8" s="18" t="s">
        <v>1423</v>
      </c>
      <c r="D8" s="192"/>
      <c r="E8" s="192"/>
      <c r="F8" s="193">
        <f t="shared" si="0"/>
        <v>0</v>
      </c>
      <c r="G8" s="194">
        <f t="shared" si="1"/>
        <v>0</v>
      </c>
      <c r="H8" s="165">
        <v>0.79310000000000003</v>
      </c>
      <c r="I8" s="170"/>
      <c r="J8" s="159"/>
      <c r="K8" s="196" t="s">
        <v>4624</v>
      </c>
      <c r="L8" s="197"/>
    </row>
    <row r="9" spans="1:12" ht="16.5">
      <c r="A9" s="16" t="s">
        <v>1510</v>
      </c>
      <c r="B9" s="17" t="s">
        <v>4625</v>
      </c>
      <c r="C9" s="18" t="s">
        <v>1423</v>
      </c>
      <c r="D9" s="192"/>
      <c r="E9" s="192"/>
      <c r="F9" s="193">
        <f t="shared" si="0"/>
        <v>0</v>
      </c>
      <c r="G9" s="194">
        <f t="shared" si="1"/>
        <v>0</v>
      </c>
      <c r="H9" s="165">
        <v>0.5776</v>
      </c>
      <c r="I9" s="170"/>
      <c r="J9" s="159"/>
      <c r="K9" s="196" t="s">
        <v>4626</v>
      </c>
      <c r="L9" s="197"/>
    </row>
    <row r="10" spans="1:12" ht="16.5">
      <c r="A10" s="16" t="s">
        <v>1511</v>
      </c>
      <c r="B10" s="17" t="s">
        <v>4627</v>
      </c>
      <c r="C10" s="18" t="s">
        <v>1423</v>
      </c>
      <c r="D10" s="192"/>
      <c r="E10" s="192"/>
      <c r="F10" s="193">
        <f t="shared" si="0"/>
        <v>0</v>
      </c>
      <c r="G10" s="194">
        <f t="shared" si="1"/>
        <v>0</v>
      </c>
      <c r="H10" s="165">
        <v>0.57240000000000002</v>
      </c>
      <c r="I10" s="170"/>
      <c r="J10" s="159"/>
      <c r="K10" s="196" t="s">
        <v>4628</v>
      </c>
      <c r="L10" s="197"/>
    </row>
    <row r="11" spans="1:12" ht="16.5">
      <c r="A11" s="16" t="s">
        <v>1512</v>
      </c>
      <c r="B11" s="17" t="s">
        <v>4629</v>
      </c>
      <c r="C11" s="18" t="s">
        <v>1423</v>
      </c>
      <c r="D11" s="192"/>
      <c r="E11" s="192"/>
      <c r="F11" s="193">
        <f t="shared" si="0"/>
        <v>0</v>
      </c>
      <c r="G11" s="194">
        <f t="shared" si="1"/>
        <v>0</v>
      </c>
      <c r="H11" s="165">
        <v>0.97909999999999997</v>
      </c>
      <c r="I11" s="170"/>
      <c r="J11" s="159"/>
      <c r="K11" s="196" t="s">
        <v>4630</v>
      </c>
      <c r="L11" s="197"/>
    </row>
    <row r="12" spans="1:12" ht="16.5">
      <c r="A12" s="16" t="s">
        <v>1513</v>
      </c>
      <c r="B12" s="17" t="s">
        <v>4631</v>
      </c>
      <c r="C12" s="18" t="s">
        <v>1423</v>
      </c>
      <c r="D12" s="192"/>
      <c r="E12" s="192"/>
      <c r="F12" s="193">
        <f t="shared" si="0"/>
        <v>0</v>
      </c>
      <c r="G12" s="194">
        <f t="shared" si="1"/>
        <v>0</v>
      </c>
      <c r="H12" s="165">
        <v>0.96130000000000004</v>
      </c>
      <c r="I12" s="170"/>
      <c r="J12" s="159"/>
      <c r="K12" s="196" t="s">
        <v>4632</v>
      </c>
      <c r="L12" s="197"/>
    </row>
    <row r="13" spans="1:12" ht="16.5">
      <c r="A13" s="16" t="s">
        <v>1514</v>
      </c>
      <c r="B13" s="17" t="s">
        <v>4633</v>
      </c>
      <c r="C13" s="18" t="s">
        <v>1423</v>
      </c>
      <c r="D13" s="192"/>
      <c r="E13" s="192"/>
      <c r="F13" s="193">
        <f t="shared" si="0"/>
        <v>0</v>
      </c>
      <c r="G13" s="194">
        <f t="shared" si="1"/>
        <v>0</v>
      </c>
      <c r="H13" s="165">
        <v>0.7792</v>
      </c>
      <c r="I13" s="170"/>
      <c r="J13" s="159"/>
      <c r="K13" s="196" t="s">
        <v>4634</v>
      </c>
      <c r="L13" s="197"/>
    </row>
    <row r="14" spans="1:12" ht="16.5">
      <c r="A14" s="16" t="s">
        <v>1515</v>
      </c>
      <c r="B14" s="17" t="s">
        <v>4635</v>
      </c>
      <c r="C14" s="18" t="s">
        <v>1423</v>
      </c>
      <c r="D14" s="192"/>
      <c r="E14" s="192"/>
      <c r="F14" s="193">
        <f t="shared" si="0"/>
        <v>0</v>
      </c>
      <c r="G14" s="194">
        <f t="shared" si="1"/>
        <v>0</v>
      </c>
      <c r="H14" s="165">
        <v>0.9325</v>
      </c>
      <c r="I14" s="170"/>
      <c r="J14" s="159"/>
      <c r="K14" s="196" t="s">
        <v>4636</v>
      </c>
      <c r="L14" s="197"/>
    </row>
    <row r="15" spans="1:12" ht="16.5">
      <c r="A15" s="16" t="s">
        <v>1516</v>
      </c>
      <c r="B15" s="17" t="s">
        <v>4637</v>
      </c>
      <c r="C15" s="18" t="s">
        <v>1423</v>
      </c>
      <c r="D15" s="192"/>
      <c r="E15" s="192"/>
      <c r="F15" s="193">
        <f t="shared" si="0"/>
        <v>0</v>
      </c>
      <c r="G15" s="194">
        <f t="shared" si="1"/>
        <v>0</v>
      </c>
      <c r="H15" s="165">
        <v>2.1404999999999998</v>
      </c>
      <c r="I15" s="170"/>
      <c r="J15" s="159"/>
      <c r="K15" s="196" t="s">
        <v>4638</v>
      </c>
      <c r="L15" s="197"/>
    </row>
    <row r="16" spans="1:12" ht="16.5">
      <c r="A16" s="16" t="s">
        <v>1517</v>
      </c>
      <c r="B16" s="17" t="s">
        <v>4639</v>
      </c>
      <c r="C16" s="18" t="s">
        <v>1423</v>
      </c>
      <c r="D16" s="192"/>
      <c r="E16" s="192"/>
      <c r="F16" s="193">
        <f t="shared" si="0"/>
        <v>0</v>
      </c>
      <c r="G16" s="194">
        <f t="shared" si="1"/>
        <v>0</v>
      </c>
      <c r="H16" s="165">
        <v>-1.0517000000000001</v>
      </c>
      <c r="I16" s="170"/>
      <c r="J16" s="159"/>
      <c r="K16" s="196" t="s">
        <v>4640</v>
      </c>
      <c r="L16" s="197"/>
    </row>
    <row r="17" spans="1:12" ht="16.5">
      <c r="A17" s="16" t="s">
        <v>1518</v>
      </c>
      <c r="B17" s="17" t="s">
        <v>4641</v>
      </c>
      <c r="C17" s="18" t="s">
        <v>1423</v>
      </c>
      <c r="D17" s="192"/>
      <c r="E17" s="192"/>
      <c r="F17" s="193">
        <f t="shared" si="0"/>
        <v>0</v>
      </c>
      <c r="G17" s="194">
        <f t="shared" si="1"/>
        <v>0</v>
      </c>
      <c r="H17" s="165">
        <v>2.0792000000000002</v>
      </c>
      <c r="I17" s="170"/>
      <c r="J17" s="159"/>
      <c r="K17" s="196" t="s">
        <v>4642</v>
      </c>
      <c r="L17" s="197"/>
    </row>
    <row r="18" spans="1:12" ht="16.5">
      <c r="A18" s="16" t="s">
        <v>1519</v>
      </c>
      <c r="B18" s="17" t="s">
        <v>4643</v>
      </c>
      <c r="C18" s="18" t="s">
        <v>1423</v>
      </c>
      <c r="D18" s="192"/>
      <c r="E18" s="192"/>
      <c r="F18" s="193">
        <f t="shared" si="0"/>
        <v>0</v>
      </c>
      <c r="G18" s="194">
        <f t="shared" si="1"/>
        <v>0</v>
      </c>
      <c r="H18" s="165">
        <v>-1.0532999999999999</v>
      </c>
      <c r="I18" s="170"/>
      <c r="J18" s="159"/>
      <c r="K18" s="196" t="s">
        <v>4644</v>
      </c>
      <c r="L18" s="197"/>
    </row>
    <row r="19" spans="1:12" ht="16.5">
      <c r="A19" s="16" t="s">
        <v>1520</v>
      </c>
      <c r="B19" s="17" t="s">
        <v>4645</v>
      </c>
      <c r="C19" s="18" t="s">
        <v>1423</v>
      </c>
      <c r="D19" s="192"/>
      <c r="E19" s="192"/>
      <c r="F19" s="193">
        <f t="shared" si="0"/>
        <v>0</v>
      </c>
      <c r="G19" s="194">
        <f t="shared" si="1"/>
        <v>0</v>
      </c>
      <c r="H19" s="165">
        <v>2.113</v>
      </c>
      <c r="I19" s="170"/>
      <c r="J19" s="159"/>
      <c r="K19" s="196" t="s">
        <v>4646</v>
      </c>
      <c r="L19" s="197"/>
    </row>
    <row r="20" spans="1:12" ht="16.5">
      <c r="A20" s="16" t="s">
        <v>1521</v>
      </c>
      <c r="B20" s="17" t="s">
        <v>4647</v>
      </c>
      <c r="C20" s="18" t="s">
        <v>1423</v>
      </c>
      <c r="D20" s="192"/>
      <c r="E20" s="192"/>
      <c r="F20" s="193">
        <f t="shared" si="0"/>
        <v>0</v>
      </c>
      <c r="G20" s="194">
        <f t="shared" si="1"/>
        <v>0</v>
      </c>
      <c r="H20" s="165">
        <v>-1.0511999999999999</v>
      </c>
      <c r="I20" s="170"/>
      <c r="J20" s="159"/>
      <c r="K20" s="196" t="s">
        <v>4648</v>
      </c>
      <c r="L20" s="197"/>
    </row>
    <row r="21" spans="1:12" ht="16.5">
      <c r="A21" s="16" t="s">
        <v>1522</v>
      </c>
      <c r="B21" s="17" t="s">
        <v>4649</v>
      </c>
      <c r="C21" s="18" t="s">
        <v>1423</v>
      </c>
      <c r="D21" s="192"/>
      <c r="E21" s="192"/>
      <c r="F21" s="193">
        <f t="shared" si="0"/>
        <v>0</v>
      </c>
      <c r="G21" s="194">
        <f t="shared" si="1"/>
        <v>0</v>
      </c>
      <c r="H21" s="165">
        <v>2.0226999999999999</v>
      </c>
      <c r="I21" s="170"/>
      <c r="J21" s="159"/>
      <c r="K21" s="196" t="s">
        <v>4650</v>
      </c>
      <c r="L21" s="197"/>
    </row>
    <row r="22" spans="1:12" ht="16.5">
      <c r="A22" s="16" t="s">
        <v>1523</v>
      </c>
      <c r="B22" s="17" t="s">
        <v>4651</v>
      </c>
      <c r="C22" s="18" t="s">
        <v>1423</v>
      </c>
      <c r="D22" s="192"/>
      <c r="E22" s="192"/>
      <c r="F22" s="193">
        <f t="shared" si="0"/>
        <v>0</v>
      </c>
      <c r="G22" s="194">
        <f t="shared" si="1"/>
        <v>0</v>
      </c>
      <c r="H22" s="165">
        <v>-1.0510999999999999</v>
      </c>
      <c r="I22" s="170"/>
      <c r="J22" s="159"/>
      <c r="K22" s="2577" t="s">
        <v>8046</v>
      </c>
      <c r="L22" s="2578"/>
    </row>
    <row r="23" spans="1:12" ht="16.5" customHeight="1" thickBot="1">
      <c r="A23" s="16" t="s">
        <v>1524</v>
      </c>
      <c r="B23" s="17" t="s">
        <v>4652</v>
      </c>
      <c r="C23" s="18" t="s">
        <v>1423</v>
      </c>
      <c r="D23" s="192"/>
      <c r="E23" s="192"/>
      <c r="F23" s="193">
        <f t="shared" si="0"/>
        <v>0</v>
      </c>
      <c r="G23" s="194">
        <f t="shared" si="1"/>
        <v>0</v>
      </c>
      <c r="H23" s="165">
        <v>0.90820000000000001</v>
      </c>
      <c r="I23" s="170"/>
      <c r="J23" s="159"/>
      <c r="K23" s="2579" t="s">
        <v>8047</v>
      </c>
      <c r="L23" s="2580"/>
    </row>
    <row r="24" spans="1:12" ht="17.25" thickBot="1">
      <c r="A24" s="16" t="s">
        <v>1525</v>
      </c>
      <c r="B24" s="17" t="s">
        <v>4653</v>
      </c>
      <c r="C24" s="18" t="s">
        <v>1423</v>
      </c>
      <c r="D24" s="192"/>
      <c r="E24" s="192"/>
      <c r="F24" s="193">
        <f t="shared" si="0"/>
        <v>0</v>
      </c>
      <c r="G24" s="194">
        <f t="shared" si="1"/>
        <v>0</v>
      </c>
      <c r="H24" s="165">
        <v>0.86599999999999999</v>
      </c>
      <c r="I24" s="170"/>
      <c r="J24" s="159"/>
    </row>
    <row r="25" spans="1:12" ht="16.5">
      <c r="A25" s="16" t="s">
        <v>1526</v>
      </c>
      <c r="B25" s="17" t="s">
        <v>4655</v>
      </c>
      <c r="C25" s="18" t="s">
        <v>1423</v>
      </c>
      <c r="D25" s="192"/>
      <c r="E25" s="192"/>
      <c r="F25" s="193">
        <f t="shared" si="0"/>
        <v>0</v>
      </c>
      <c r="G25" s="194">
        <f t="shared" si="1"/>
        <v>0</v>
      </c>
      <c r="H25" s="165">
        <v>0.53910000000000002</v>
      </c>
      <c r="I25" s="170"/>
      <c r="J25" s="159"/>
      <c r="K25" s="3246" t="s">
        <v>2624</v>
      </c>
      <c r="L25" s="3247"/>
    </row>
    <row r="26" spans="1:12" ht="16.5">
      <c r="A26" s="16" t="s">
        <v>1527</v>
      </c>
      <c r="B26" s="17" t="s">
        <v>4657</v>
      </c>
      <c r="C26" s="18" t="s">
        <v>1423</v>
      </c>
      <c r="D26" s="192"/>
      <c r="E26" s="192"/>
      <c r="F26" s="193">
        <f t="shared" si="0"/>
        <v>0</v>
      </c>
      <c r="G26" s="194">
        <f t="shared" si="1"/>
        <v>0</v>
      </c>
      <c r="H26" s="165">
        <v>0.59940000000000004</v>
      </c>
      <c r="I26" s="170"/>
      <c r="J26" s="159"/>
      <c r="K26" s="196" t="s">
        <v>4654</v>
      </c>
      <c r="L26" s="197"/>
    </row>
    <row r="27" spans="1:12" ht="16.5">
      <c r="A27" s="16" t="s">
        <v>1528</v>
      </c>
      <c r="B27" s="17" t="s">
        <v>4659</v>
      </c>
      <c r="C27" s="18" t="s">
        <v>1423</v>
      </c>
      <c r="D27" s="192"/>
      <c r="E27" s="192"/>
      <c r="F27" s="193">
        <f t="shared" si="0"/>
        <v>0</v>
      </c>
      <c r="G27" s="194">
        <f t="shared" si="1"/>
        <v>0</v>
      </c>
      <c r="H27" s="165">
        <v>0.95409999999999995</v>
      </c>
      <c r="I27" s="170"/>
      <c r="J27" s="159"/>
      <c r="K27" s="196" t="s">
        <v>4656</v>
      </c>
      <c r="L27" s="197"/>
    </row>
    <row r="28" spans="1:12" ht="16.5">
      <c r="A28" s="16" t="s">
        <v>1529</v>
      </c>
      <c r="B28" s="17" t="s">
        <v>4661</v>
      </c>
      <c r="C28" s="18" t="s">
        <v>1423</v>
      </c>
      <c r="D28" s="192"/>
      <c r="E28" s="192"/>
      <c r="F28" s="193">
        <f t="shared" si="0"/>
        <v>0</v>
      </c>
      <c r="G28" s="194">
        <f t="shared" si="1"/>
        <v>0</v>
      </c>
      <c r="H28" s="165">
        <v>0.59499999999999997</v>
      </c>
      <c r="I28" s="170"/>
      <c r="J28" s="159"/>
      <c r="K28" s="196" t="s">
        <v>4658</v>
      </c>
      <c r="L28" s="197"/>
    </row>
    <row r="29" spans="1:12" ht="16.5">
      <c r="A29" s="16" t="s">
        <v>1530</v>
      </c>
      <c r="B29" s="17" t="s">
        <v>4663</v>
      </c>
      <c r="C29" s="18" t="s">
        <v>1423</v>
      </c>
      <c r="D29" s="192"/>
      <c r="E29" s="192"/>
      <c r="F29" s="193">
        <f t="shared" si="0"/>
        <v>0</v>
      </c>
      <c r="G29" s="194">
        <f t="shared" si="1"/>
        <v>0</v>
      </c>
      <c r="H29" s="165">
        <v>0.58579999999999999</v>
      </c>
      <c r="I29" s="170"/>
      <c r="J29" s="159"/>
      <c r="K29" s="196" t="s">
        <v>4660</v>
      </c>
      <c r="L29" s="197"/>
    </row>
    <row r="30" spans="1:12" ht="16.5">
      <c r="A30" s="16" t="s">
        <v>1531</v>
      </c>
      <c r="B30" s="17" t="s">
        <v>4665</v>
      </c>
      <c r="C30" s="18" t="s">
        <v>1423</v>
      </c>
      <c r="D30" s="192"/>
      <c r="E30" s="192"/>
      <c r="F30" s="193">
        <f t="shared" si="0"/>
        <v>0</v>
      </c>
      <c r="G30" s="194">
        <f t="shared" si="1"/>
        <v>0</v>
      </c>
      <c r="H30" s="165">
        <v>1.2546999999999999</v>
      </c>
      <c r="I30" s="170"/>
      <c r="J30" s="159"/>
      <c r="K30" s="196" t="s">
        <v>4662</v>
      </c>
      <c r="L30" s="197"/>
    </row>
    <row r="31" spans="1:12" ht="16.5">
      <c r="A31" s="16" t="s">
        <v>1532</v>
      </c>
      <c r="B31" s="17" t="s">
        <v>4667</v>
      </c>
      <c r="C31" s="18" t="s">
        <v>1423</v>
      </c>
      <c r="D31" s="192"/>
      <c r="E31" s="192"/>
      <c r="F31" s="193">
        <f t="shared" si="0"/>
        <v>0</v>
      </c>
      <c r="G31" s="194">
        <f t="shared" si="1"/>
        <v>0</v>
      </c>
      <c r="H31" s="165">
        <v>0.37890000000000001</v>
      </c>
      <c r="I31" s="170"/>
      <c r="J31" s="159"/>
      <c r="K31" s="196" t="s">
        <v>4664</v>
      </c>
      <c r="L31" s="197"/>
    </row>
    <row r="32" spans="1:12" ht="16.5">
      <c r="A32" s="16" t="s">
        <v>1533</v>
      </c>
      <c r="B32" s="17" t="s">
        <v>4669</v>
      </c>
      <c r="C32" s="18" t="s">
        <v>1423</v>
      </c>
      <c r="D32" s="192"/>
      <c r="E32" s="192"/>
      <c r="F32" s="193">
        <f t="shared" si="0"/>
        <v>0</v>
      </c>
      <c r="G32" s="194">
        <f t="shared" si="1"/>
        <v>0</v>
      </c>
      <c r="H32" s="165">
        <v>0.90580000000000005</v>
      </c>
      <c r="I32" s="170"/>
      <c r="J32" s="159"/>
      <c r="K32" s="196" t="s">
        <v>4666</v>
      </c>
      <c r="L32" s="197"/>
    </row>
    <row r="33" spans="1:13" ht="16.5">
      <c r="A33" s="16" t="s">
        <v>2710</v>
      </c>
      <c r="B33" s="17" t="s">
        <v>4671</v>
      </c>
      <c r="C33" s="18" t="s">
        <v>1423</v>
      </c>
      <c r="D33" s="192"/>
      <c r="E33" s="192"/>
      <c r="F33" s="193">
        <f t="shared" si="0"/>
        <v>0</v>
      </c>
      <c r="G33" s="194">
        <f t="shared" si="1"/>
        <v>0</v>
      </c>
      <c r="H33" s="165">
        <v>0.60270000000000001</v>
      </c>
      <c r="I33" s="170"/>
      <c r="J33" s="159"/>
      <c r="K33" s="196" t="s">
        <v>4668</v>
      </c>
      <c r="L33" s="197"/>
    </row>
    <row r="34" spans="1:13" ht="16.5">
      <c r="A34" s="16" t="s">
        <v>2711</v>
      </c>
      <c r="B34" s="17" t="s">
        <v>4673</v>
      </c>
      <c r="C34" s="18" t="s">
        <v>1423</v>
      </c>
      <c r="D34" s="192"/>
      <c r="E34" s="192"/>
      <c r="F34" s="193">
        <f t="shared" si="0"/>
        <v>0</v>
      </c>
      <c r="G34" s="194">
        <f t="shared" si="1"/>
        <v>0</v>
      </c>
      <c r="H34" s="165">
        <v>1.0043</v>
      </c>
      <c r="I34" s="170"/>
      <c r="J34" s="159"/>
      <c r="K34" s="196" t="s">
        <v>4670</v>
      </c>
      <c r="L34" s="197"/>
    </row>
    <row r="35" spans="1:13" ht="82.5">
      <c r="A35" s="16" t="s">
        <v>3524</v>
      </c>
      <c r="B35" s="17" t="s">
        <v>4675</v>
      </c>
      <c r="C35" s="18" t="s">
        <v>1423</v>
      </c>
      <c r="D35" s="192"/>
      <c r="E35" s="192"/>
      <c r="F35" s="193">
        <f t="shared" si="0"/>
        <v>0</v>
      </c>
      <c r="G35" s="194">
        <f t="shared" si="1"/>
        <v>0</v>
      </c>
      <c r="H35" s="165">
        <v>1.1732</v>
      </c>
      <c r="I35" s="198" t="s">
        <v>3813</v>
      </c>
      <c r="J35" s="159"/>
      <c r="K35" s="196" t="s">
        <v>4672</v>
      </c>
      <c r="L35" s="197"/>
    </row>
    <row r="36" spans="1:13" ht="82.5">
      <c r="A36" s="16" t="s">
        <v>3525</v>
      </c>
      <c r="B36" s="17" t="s">
        <v>4677</v>
      </c>
      <c r="C36" s="18" t="s">
        <v>1423</v>
      </c>
      <c r="D36" s="192"/>
      <c r="E36" s="192"/>
      <c r="F36" s="193">
        <f t="shared" si="0"/>
        <v>0</v>
      </c>
      <c r="G36" s="194">
        <f t="shared" si="1"/>
        <v>0</v>
      </c>
      <c r="H36" s="165">
        <v>1.1732</v>
      </c>
      <c r="I36" s="198" t="s">
        <v>3813</v>
      </c>
      <c r="J36" s="159"/>
      <c r="K36" s="196" t="s">
        <v>4674</v>
      </c>
      <c r="L36" s="197"/>
      <c r="M36" s="159"/>
    </row>
    <row r="37" spans="1:13" ht="82.5">
      <c r="A37" s="16" t="s">
        <v>3526</v>
      </c>
      <c r="B37" s="17" t="s">
        <v>4679</v>
      </c>
      <c r="C37" s="18" t="s">
        <v>1423</v>
      </c>
      <c r="D37" s="192"/>
      <c r="E37" s="192"/>
      <c r="F37" s="193">
        <f t="shared" si="0"/>
        <v>0</v>
      </c>
      <c r="G37" s="194">
        <f t="shared" si="1"/>
        <v>0</v>
      </c>
      <c r="H37" s="165">
        <v>1.1732</v>
      </c>
      <c r="I37" s="198" t="s">
        <v>3813</v>
      </c>
      <c r="J37" s="159"/>
      <c r="K37" s="196" t="s">
        <v>4676</v>
      </c>
      <c r="L37" s="197"/>
      <c r="M37" s="159"/>
    </row>
    <row r="38" spans="1:13" ht="82.5">
      <c r="A38" s="16" t="s">
        <v>3527</v>
      </c>
      <c r="B38" s="17" t="s">
        <v>4681</v>
      </c>
      <c r="C38" s="18" t="s">
        <v>1423</v>
      </c>
      <c r="D38" s="192"/>
      <c r="E38" s="192"/>
      <c r="F38" s="193">
        <f t="shared" si="0"/>
        <v>0</v>
      </c>
      <c r="G38" s="194">
        <f t="shared" si="1"/>
        <v>0</v>
      </c>
      <c r="H38" s="165">
        <v>1.1732</v>
      </c>
      <c r="I38" s="198" t="s">
        <v>3813</v>
      </c>
      <c r="J38" s="159"/>
      <c r="K38" s="196" t="s">
        <v>4678</v>
      </c>
      <c r="L38" s="197"/>
    </row>
    <row r="39" spans="1:13" ht="82.5">
      <c r="A39" s="16" t="s">
        <v>3528</v>
      </c>
      <c r="B39" s="17" t="s">
        <v>3529</v>
      </c>
      <c r="C39" s="18" t="s">
        <v>1423</v>
      </c>
      <c r="D39" s="192"/>
      <c r="E39" s="192"/>
      <c r="F39" s="193">
        <f t="shared" si="0"/>
        <v>0</v>
      </c>
      <c r="G39" s="194">
        <f t="shared" si="1"/>
        <v>0</v>
      </c>
      <c r="H39" s="165">
        <v>1.1732</v>
      </c>
      <c r="I39" s="198" t="s">
        <v>3813</v>
      </c>
      <c r="J39" s="159"/>
      <c r="K39" s="196" t="s">
        <v>4680</v>
      </c>
      <c r="L39" s="197"/>
    </row>
    <row r="40" spans="1:13" ht="82.5">
      <c r="A40" s="16" t="s">
        <v>3530</v>
      </c>
      <c r="B40" s="17" t="s">
        <v>3531</v>
      </c>
      <c r="C40" s="18" t="s">
        <v>1423</v>
      </c>
      <c r="D40" s="192"/>
      <c r="E40" s="192"/>
      <c r="F40" s="193">
        <f t="shared" si="0"/>
        <v>0</v>
      </c>
      <c r="G40" s="194">
        <f t="shared" si="1"/>
        <v>0</v>
      </c>
      <c r="H40" s="165">
        <v>1.1732</v>
      </c>
      <c r="I40" s="198" t="s">
        <v>3813</v>
      </c>
      <c r="J40" s="159"/>
      <c r="K40" s="2581" t="s">
        <v>8048</v>
      </c>
      <c r="L40" s="2578"/>
    </row>
    <row r="41" spans="1:13" ht="17.25" thickBot="1">
      <c r="A41" s="16" t="s">
        <v>1534</v>
      </c>
      <c r="B41" s="17" t="s">
        <v>4682</v>
      </c>
      <c r="C41" s="18" t="s">
        <v>4683</v>
      </c>
      <c r="D41" s="192"/>
      <c r="E41" s="192"/>
      <c r="F41" s="193">
        <f t="shared" si="0"/>
        <v>0</v>
      </c>
      <c r="G41" s="194">
        <f t="shared" si="1"/>
        <v>0</v>
      </c>
      <c r="H41" s="165">
        <v>0.504</v>
      </c>
      <c r="I41" s="170"/>
      <c r="J41" s="159"/>
      <c r="K41" s="2579" t="s">
        <v>8049</v>
      </c>
      <c r="L41" s="2580"/>
    </row>
    <row r="42" spans="1:13" ht="16.5">
      <c r="A42" s="16" t="s">
        <v>1535</v>
      </c>
      <c r="B42" s="17" t="s">
        <v>4684</v>
      </c>
      <c r="C42" s="18" t="s">
        <v>4683</v>
      </c>
      <c r="D42" s="192"/>
      <c r="E42" s="192"/>
      <c r="F42" s="193">
        <f t="shared" si="0"/>
        <v>0</v>
      </c>
      <c r="G42" s="194">
        <f t="shared" si="1"/>
        <v>0</v>
      </c>
      <c r="H42" s="165">
        <v>0.37959999999999999</v>
      </c>
      <c r="I42" s="170"/>
      <c r="J42" s="159"/>
    </row>
    <row r="43" spans="1:13" ht="16.5">
      <c r="A43" s="16" t="s">
        <v>1536</v>
      </c>
      <c r="B43" s="17" t="s">
        <v>4685</v>
      </c>
      <c r="C43" s="18" t="s">
        <v>4683</v>
      </c>
      <c r="D43" s="192"/>
      <c r="E43" s="192"/>
      <c r="F43" s="193">
        <f t="shared" si="0"/>
        <v>0</v>
      </c>
      <c r="G43" s="194">
        <f t="shared" si="1"/>
        <v>0</v>
      </c>
      <c r="H43" s="165">
        <v>0.85940000000000005</v>
      </c>
      <c r="I43" s="170"/>
      <c r="J43" s="159"/>
    </row>
    <row r="44" spans="1:13" ht="16.5">
      <c r="A44" s="16" t="s">
        <v>1537</v>
      </c>
      <c r="B44" s="17" t="s">
        <v>4686</v>
      </c>
      <c r="C44" s="18" t="s">
        <v>4683</v>
      </c>
      <c r="D44" s="192"/>
      <c r="E44" s="192"/>
      <c r="F44" s="193">
        <f t="shared" si="0"/>
        <v>0</v>
      </c>
      <c r="G44" s="194">
        <f t="shared" si="1"/>
        <v>0</v>
      </c>
      <c r="H44" s="165">
        <v>0.72270000000000001</v>
      </c>
      <c r="I44" s="170"/>
      <c r="J44" s="159"/>
    </row>
    <row r="45" spans="1:13" ht="16.5">
      <c r="A45" s="16" t="s">
        <v>1538</v>
      </c>
      <c r="B45" s="17" t="s">
        <v>4687</v>
      </c>
      <c r="C45" s="18" t="s">
        <v>4683</v>
      </c>
      <c r="D45" s="192"/>
      <c r="E45" s="192"/>
      <c r="F45" s="193">
        <f t="shared" si="0"/>
        <v>0</v>
      </c>
      <c r="G45" s="194">
        <f t="shared" si="1"/>
        <v>0</v>
      </c>
      <c r="H45" s="165">
        <v>0.96699999999999997</v>
      </c>
      <c r="I45" s="170"/>
      <c r="J45" s="159"/>
    </row>
    <row r="46" spans="1:13" ht="16.5">
      <c r="A46" s="16" t="s">
        <v>1539</v>
      </c>
      <c r="B46" s="17" t="s">
        <v>4688</v>
      </c>
      <c r="C46" s="18" t="s">
        <v>4683</v>
      </c>
      <c r="D46" s="192"/>
      <c r="E46" s="192"/>
      <c r="F46" s="193">
        <f t="shared" si="0"/>
        <v>0</v>
      </c>
      <c r="G46" s="194">
        <f t="shared" si="1"/>
        <v>0</v>
      </c>
      <c r="H46" s="165">
        <v>0.73819999999999997</v>
      </c>
      <c r="I46" s="170"/>
      <c r="J46" s="159"/>
    </row>
    <row r="47" spans="1:13" ht="16.5">
      <c r="A47" s="16" t="s">
        <v>1540</v>
      </c>
      <c r="B47" s="17" t="s">
        <v>4689</v>
      </c>
      <c r="C47" s="18" t="s">
        <v>4683</v>
      </c>
      <c r="D47" s="192"/>
      <c r="E47" s="192"/>
      <c r="F47" s="193">
        <f t="shared" si="0"/>
        <v>0</v>
      </c>
      <c r="G47" s="194">
        <f t="shared" si="1"/>
        <v>0</v>
      </c>
      <c r="H47" s="165">
        <v>0.93189999999999995</v>
      </c>
      <c r="I47" s="170"/>
      <c r="J47" s="159"/>
    </row>
    <row r="48" spans="1:13" ht="16.5">
      <c r="A48" s="16" t="s">
        <v>1541</v>
      </c>
      <c r="B48" s="17" t="s">
        <v>4690</v>
      </c>
      <c r="C48" s="18" t="s">
        <v>4683</v>
      </c>
      <c r="D48" s="192"/>
      <c r="E48" s="192"/>
      <c r="F48" s="193">
        <f t="shared" si="0"/>
        <v>0</v>
      </c>
      <c r="G48" s="194">
        <f t="shared" si="1"/>
        <v>0</v>
      </c>
      <c r="H48" s="165">
        <v>0.23319999999999999</v>
      </c>
      <c r="I48" s="170"/>
      <c r="J48" s="159"/>
    </row>
    <row r="49" spans="1:10" ht="16.5">
      <c r="A49" s="16" t="s">
        <v>1542</v>
      </c>
      <c r="B49" s="17" t="s">
        <v>4691</v>
      </c>
      <c r="C49" s="18" t="s">
        <v>4683</v>
      </c>
      <c r="D49" s="192"/>
      <c r="E49" s="192"/>
      <c r="F49" s="193">
        <f t="shared" si="0"/>
        <v>0</v>
      </c>
      <c r="G49" s="194">
        <f t="shared" si="1"/>
        <v>0</v>
      </c>
      <c r="H49" s="165">
        <v>0.15190000000000001</v>
      </c>
      <c r="I49" s="170"/>
      <c r="J49" s="159"/>
    </row>
    <row r="50" spans="1:10" ht="16.5">
      <c r="A50" s="16" t="s">
        <v>1543</v>
      </c>
      <c r="B50" s="17" t="s">
        <v>4692</v>
      </c>
      <c r="C50" s="18" t="s">
        <v>4683</v>
      </c>
      <c r="D50" s="192"/>
      <c r="E50" s="192"/>
      <c r="F50" s="193">
        <f t="shared" si="0"/>
        <v>0</v>
      </c>
      <c r="G50" s="194">
        <f t="shared" si="1"/>
        <v>0</v>
      </c>
      <c r="H50" s="165">
        <v>0.47949999999999998</v>
      </c>
      <c r="I50" s="170"/>
      <c r="J50" s="159"/>
    </row>
    <row r="51" spans="1:10" ht="16.5">
      <c r="A51" s="16" t="s">
        <v>1544</v>
      </c>
      <c r="B51" s="17" t="s">
        <v>4693</v>
      </c>
      <c r="C51" s="18" t="s">
        <v>4683</v>
      </c>
      <c r="D51" s="192"/>
      <c r="E51" s="192"/>
      <c r="F51" s="193">
        <f t="shared" si="0"/>
        <v>0</v>
      </c>
      <c r="G51" s="194">
        <f t="shared" si="1"/>
        <v>0</v>
      </c>
      <c r="H51" s="165">
        <v>0.34639999999999999</v>
      </c>
      <c r="I51" s="170"/>
      <c r="J51" s="159"/>
    </row>
    <row r="52" spans="1:10" ht="16.5">
      <c r="A52" s="16" t="s">
        <v>1545</v>
      </c>
      <c r="B52" s="17" t="s">
        <v>4694</v>
      </c>
      <c r="C52" s="18" t="s">
        <v>4683</v>
      </c>
      <c r="D52" s="192"/>
      <c r="E52" s="192"/>
      <c r="F52" s="193">
        <f t="shared" si="0"/>
        <v>0</v>
      </c>
      <c r="G52" s="194">
        <f t="shared" si="1"/>
        <v>0</v>
      </c>
      <c r="H52" s="165">
        <v>0.30030000000000001</v>
      </c>
      <c r="I52" s="170"/>
      <c r="J52" s="159"/>
    </row>
    <row r="53" spans="1:10" ht="16.5">
      <c r="A53" s="16" t="s">
        <v>1546</v>
      </c>
      <c r="B53" s="17" t="s">
        <v>4695</v>
      </c>
      <c r="C53" s="18" t="s">
        <v>4683</v>
      </c>
      <c r="D53" s="192"/>
      <c r="E53" s="192"/>
      <c r="F53" s="193">
        <f t="shared" si="0"/>
        <v>0</v>
      </c>
      <c r="G53" s="194">
        <f t="shared" si="1"/>
        <v>0</v>
      </c>
      <c r="H53" s="165">
        <v>0.44969999999999999</v>
      </c>
      <c r="I53" s="170"/>
      <c r="J53" s="159"/>
    </row>
    <row r="54" spans="1:10" ht="16.5">
      <c r="A54" s="16" t="s">
        <v>1547</v>
      </c>
      <c r="B54" s="17" t="s">
        <v>4696</v>
      </c>
      <c r="C54" s="18" t="s">
        <v>4683</v>
      </c>
      <c r="D54" s="192"/>
      <c r="E54" s="192"/>
      <c r="F54" s="193">
        <f t="shared" si="0"/>
        <v>0</v>
      </c>
      <c r="G54" s="194">
        <f t="shared" si="1"/>
        <v>0</v>
      </c>
      <c r="H54" s="165">
        <v>0.46339999999999998</v>
      </c>
      <c r="I54" s="170"/>
      <c r="J54" s="159"/>
    </row>
    <row r="55" spans="1:10" ht="16.5">
      <c r="A55" s="16" t="s">
        <v>1548</v>
      </c>
      <c r="B55" s="17" t="s">
        <v>4697</v>
      </c>
      <c r="C55" s="18" t="s">
        <v>4683</v>
      </c>
      <c r="D55" s="192"/>
      <c r="E55" s="192"/>
      <c r="F55" s="193">
        <f t="shared" si="0"/>
        <v>0</v>
      </c>
      <c r="G55" s="194">
        <f t="shared" si="1"/>
        <v>0</v>
      </c>
      <c r="H55" s="165">
        <v>0.28520000000000001</v>
      </c>
      <c r="I55" s="170"/>
      <c r="J55" s="159"/>
    </row>
    <row r="56" spans="1:10" ht="16.5">
      <c r="A56" s="16" t="s">
        <v>1549</v>
      </c>
      <c r="B56" s="17" t="s">
        <v>4698</v>
      </c>
      <c r="C56" s="18" t="s">
        <v>4683</v>
      </c>
      <c r="D56" s="192"/>
      <c r="E56" s="192"/>
      <c r="F56" s="193">
        <f t="shared" si="0"/>
        <v>0</v>
      </c>
      <c r="G56" s="194">
        <f t="shared" si="1"/>
        <v>0</v>
      </c>
      <c r="H56" s="165">
        <v>0.67579999999999996</v>
      </c>
      <c r="I56" s="170"/>
      <c r="J56" s="159"/>
    </row>
    <row r="57" spans="1:10" ht="16.5">
      <c r="A57" s="16" t="s">
        <v>1550</v>
      </c>
      <c r="B57" s="17" t="s">
        <v>4699</v>
      </c>
      <c r="C57" s="18" t="s">
        <v>4683</v>
      </c>
      <c r="D57" s="192"/>
      <c r="E57" s="192"/>
      <c r="F57" s="193">
        <f t="shared" si="0"/>
        <v>0</v>
      </c>
      <c r="G57" s="194">
        <f t="shared" si="1"/>
        <v>0</v>
      </c>
      <c r="H57" s="165">
        <v>0.6623</v>
      </c>
      <c r="I57" s="170"/>
      <c r="J57" s="159"/>
    </row>
    <row r="58" spans="1:10" ht="16.5">
      <c r="A58" s="16" t="s">
        <v>1551</v>
      </c>
      <c r="B58" s="17" t="s">
        <v>4700</v>
      </c>
      <c r="C58" s="18" t="s">
        <v>4683</v>
      </c>
      <c r="D58" s="192"/>
      <c r="E58" s="192"/>
      <c r="F58" s="193">
        <f t="shared" si="0"/>
        <v>0</v>
      </c>
      <c r="G58" s="194">
        <f t="shared" si="1"/>
        <v>0</v>
      </c>
      <c r="H58" s="165">
        <v>0.65429999999999999</v>
      </c>
      <c r="I58" s="170"/>
      <c r="J58" s="159"/>
    </row>
    <row r="59" spans="1:10" ht="16.5">
      <c r="A59" s="16" t="s">
        <v>1552</v>
      </c>
      <c r="B59" s="17" t="s">
        <v>4701</v>
      </c>
      <c r="C59" s="18" t="s">
        <v>4683</v>
      </c>
      <c r="D59" s="192"/>
      <c r="E59" s="192"/>
      <c r="F59" s="193">
        <f t="shared" si="0"/>
        <v>0</v>
      </c>
      <c r="G59" s="194">
        <f t="shared" si="1"/>
        <v>0</v>
      </c>
      <c r="H59" s="165">
        <v>0.34989999999999999</v>
      </c>
      <c r="I59" s="170"/>
      <c r="J59" s="159"/>
    </row>
    <row r="60" spans="1:10" ht="16.5">
      <c r="A60" s="16" t="s">
        <v>1553</v>
      </c>
      <c r="B60" s="17" t="s">
        <v>4702</v>
      </c>
      <c r="C60" s="18" t="s">
        <v>4683</v>
      </c>
      <c r="D60" s="192"/>
      <c r="E60" s="192"/>
      <c r="F60" s="193">
        <f t="shared" si="0"/>
        <v>0</v>
      </c>
      <c r="G60" s="194">
        <f t="shared" si="1"/>
        <v>0</v>
      </c>
      <c r="H60" s="165">
        <v>0.41270000000000001</v>
      </c>
      <c r="I60" s="170"/>
      <c r="J60" s="159"/>
    </row>
    <row r="61" spans="1:10" ht="16.5">
      <c r="A61" s="16" t="s">
        <v>1554</v>
      </c>
      <c r="B61" s="17" t="s">
        <v>4703</v>
      </c>
      <c r="C61" s="18" t="s">
        <v>4683</v>
      </c>
      <c r="D61" s="192"/>
      <c r="E61" s="192"/>
      <c r="F61" s="193">
        <f t="shared" si="0"/>
        <v>0</v>
      </c>
      <c r="G61" s="194">
        <f t="shared" si="1"/>
        <v>0</v>
      </c>
      <c r="H61" s="165">
        <v>6.6699999999999995E-2</v>
      </c>
      <c r="I61" s="170"/>
      <c r="J61" s="159"/>
    </row>
    <row r="62" spans="1:10" ht="16.5">
      <c r="A62" s="16" t="s">
        <v>1555</v>
      </c>
      <c r="B62" s="17" t="s">
        <v>4704</v>
      </c>
      <c r="C62" s="18" t="s">
        <v>4683</v>
      </c>
      <c r="D62" s="192"/>
      <c r="E62" s="192"/>
      <c r="F62" s="193">
        <f t="shared" si="0"/>
        <v>0</v>
      </c>
      <c r="G62" s="194">
        <f t="shared" si="1"/>
        <v>0</v>
      </c>
      <c r="H62" s="165">
        <v>0.49830000000000002</v>
      </c>
      <c r="I62" s="170"/>
      <c r="J62" s="159"/>
    </row>
    <row r="63" spans="1:10" ht="16.5">
      <c r="A63" s="16" t="s">
        <v>1556</v>
      </c>
      <c r="B63" s="17" t="s">
        <v>4705</v>
      </c>
      <c r="C63" s="18" t="s">
        <v>4683</v>
      </c>
      <c r="D63" s="192"/>
      <c r="E63" s="192"/>
      <c r="F63" s="193">
        <f t="shared" si="0"/>
        <v>0</v>
      </c>
      <c r="G63" s="194">
        <f t="shared" si="1"/>
        <v>0</v>
      </c>
      <c r="H63" s="165">
        <v>0.27329999999999999</v>
      </c>
      <c r="I63" s="170"/>
      <c r="J63" s="159"/>
    </row>
    <row r="64" spans="1:10" ht="16.5">
      <c r="A64" s="16" t="s">
        <v>1557</v>
      </c>
      <c r="B64" s="17" t="s">
        <v>4706</v>
      </c>
      <c r="C64" s="18" t="s">
        <v>4683</v>
      </c>
      <c r="D64" s="192"/>
      <c r="E64" s="192"/>
      <c r="F64" s="193">
        <f t="shared" si="0"/>
        <v>0</v>
      </c>
      <c r="G64" s="194">
        <f t="shared" si="1"/>
        <v>0</v>
      </c>
      <c r="H64" s="165">
        <v>0.35610000000000003</v>
      </c>
      <c r="I64" s="170"/>
      <c r="J64" s="159"/>
    </row>
    <row r="65" spans="1:10" ht="16.5">
      <c r="A65" s="16" t="s">
        <v>1558</v>
      </c>
      <c r="B65" s="17" t="s">
        <v>4707</v>
      </c>
      <c r="C65" s="18" t="s">
        <v>4683</v>
      </c>
      <c r="D65" s="192"/>
      <c r="E65" s="192"/>
      <c r="F65" s="193">
        <f t="shared" si="0"/>
        <v>0</v>
      </c>
      <c r="G65" s="194">
        <f t="shared" si="1"/>
        <v>0</v>
      </c>
      <c r="H65" s="165">
        <v>0.39689999999999998</v>
      </c>
      <c r="I65" s="170"/>
      <c r="J65" s="159"/>
    </row>
    <row r="66" spans="1:10" ht="16.5">
      <c r="A66" s="16" t="s">
        <v>1559</v>
      </c>
      <c r="B66" s="17" t="s">
        <v>4708</v>
      </c>
      <c r="C66" s="18" t="s">
        <v>4683</v>
      </c>
      <c r="D66" s="192"/>
      <c r="E66" s="192"/>
      <c r="F66" s="193">
        <f t="shared" si="0"/>
        <v>0</v>
      </c>
      <c r="G66" s="194">
        <f t="shared" si="1"/>
        <v>0</v>
      </c>
      <c r="H66" s="165">
        <v>0.43480000000000002</v>
      </c>
      <c r="I66" s="170"/>
      <c r="J66" s="159"/>
    </row>
    <row r="67" spans="1:10" ht="16.5">
      <c r="A67" s="16" t="s">
        <v>1560</v>
      </c>
      <c r="B67" s="17" t="s">
        <v>4709</v>
      </c>
      <c r="C67" s="18" t="s">
        <v>4683</v>
      </c>
      <c r="D67" s="192"/>
      <c r="E67" s="192"/>
      <c r="F67" s="193">
        <f t="shared" si="0"/>
        <v>0</v>
      </c>
      <c r="G67" s="194">
        <f t="shared" si="1"/>
        <v>0</v>
      </c>
      <c r="H67" s="165">
        <v>0.52649999999999997</v>
      </c>
      <c r="I67" s="170"/>
      <c r="J67" s="159"/>
    </row>
    <row r="68" spans="1:10" ht="16.5">
      <c r="A68" s="16" t="s">
        <v>1561</v>
      </c>
      <c r="B68" s="17" t="s">
        <v>4710</v>
      </c>
      <c r="C68" s="18" t="s">
        <v>4683</v>
      </c>
      <c r="D68" s="192"/>
      <c r="E68" s="192"/>
      <c r="F68" s="193">
        <f t="shared" si="0"/>
        <v>0</v>
      </c>
      <c r="G68" s="194">
        <f t="shared" si="1"/>
        <v>0</v>
      </c>
      <c r="H68" s="165">
        <v>0.80820000000000003</v>
      </c>
      <c r="I68" s="170"/>
      <c r="J68" s="159"/>
    </row>
    <row r="69" spans="1:10" ht="16.5">
      <c r="A69" s="16" t="s">
        <v>1562</v>
      </c>
      <c r="B69" s="17" t="s">
        <v>4711</v>
      </c>
      <c r="C69" s="18" t="s">
        <v>4683</v>
      </c>
      <c r="D69" s="192"/>
      <c r="E69" s="192"/>
      <c r="F69" s="193">
        <f t="shared" si="0"/>
        <v>0</v>
      </c>
      <c r="G69" s="194">
        <f t="shared" si="1"/>
        <v>0</v>
      </c>
      <c r="H69" s="165">
        <v>0.88160000000000005</v>
      </c>
      <c r="I69" s="170"/>
      <c r="J69" s="159"/>
    </row>
    <row r="70" spans="1:10" ht="16.5">
      <c r="A70" s="16" t="s">
        <v>1563</v>
      </c>
      <c r="B70" s="17" t="s">
        <v>4712</v>
      </c>
      <c r="C70" s="18" t="s">
        <v>4683</v>
      </c>
      <c r="D70" s="192"/>
      <c r="E70" s="192"/>
      <c r="F70" s="193">
        <f t="shared" si="0"/>
        <v>0</v>
      </c>
      <c r="G70" s="194">
        <f t="shared" si="1"/>
        <v>0</v>
      </c>
      <c r="H70" s="165">
        <v>1.4870000000000001</v>
      </c>
      <c r="I70" s="170"/>
      <c r="J70" s="159"/>
    </row>
    <row r="71" spans="1:10" ht="16.5">
      <c r="A71" s="16" t="s">
        <v>1564</v>
      </c>
      <c r="B71" s="17" t="s">
        <v>4713</v>
      </c>
      <c r="C71" s="18" t="s">
        <v>4683</v>
      </c>
      <c r="D71" s="192"/>
      <c r="E71" s="192"/>
      <c r="F71" s="193">
        <f t="shared" ref="F71:F134" si="2">D71*E71</f>
        <v>0</v>
      </c>
      <c r="G71" s="194">
        <f t="shared" ref="G71:G134" si="3">IF($F$1191=0,0,F71/$F$1191)</f>
        <v>0</v>
      </c>
      <c r="H71" s="165">
        <v>0.997</v>
      </c>
      <c r="I71" s="170"/>
      <c r="J71" s="159"/>
    </row>
    <row r="72" spans="1:10" ht="16.5">
      <c r="A72" s="16" t="s">
        <v>1565</v>
      </c>
      <c r="B72" s="17" t="s">
        <v>4714</v>
      </c>
      <c r="C72" s="18" t="s">
        <v>4683</v>
      </c>
      <c r="D72" s="192"/>
      <c r="E72" s="192"/>
      <c r="F72" s="193">
        <f t="shared" si="2"/>
        <v>0</v>
      </c>
      <c r="G72" s="194">
        <f t="shared" si="3"/>
        <v>0</v>
      </c>
      <c r="H72" s="165">
        <v>0.70120000000000005</v>
      </c>
      <c r="I72" s="170"/>
      <c r="J72" s="159"/>
    </row>
    <row r="73" spans="1:10" ht="16.5">
      <c r="A73" s="16" t="s">
        <v>1566</v>
      </c>
      <c r="B73" s="17" t="s">
        <v>4715</v>
      </c>
      <c r="C73" s="18" t="s">
        <v>4683</v>
      </c>
      <c r="D73" s="192"/>
      <c r="E73" s="192"/>
      <c r="F73" s="193">
        <f t="shared" si="2"/>
        <v>0</v>
      </c>
      <c r="G73" s="194">
        <f t="shared" si="3"/>
        <v>0</v>
      </c>
      <c r="H73" s="165">
        <v>1.3149</v>
      </c>
      <c r="I73" s="170"/>
      <c r="J73" s="159"/>
    </row>
    <row r="74" spans="1:10" ht="16.5">
      <c r="A74" s="16" t="s">
        <v>1567</v>
      </c>
      <c r="B74" s="17" t="s">
        <v>4716</v>
      </c>
      <c r="C74" s="18" t="s">
        <v>4683</v>
      </c>
      <c r="D74" s="192"/>
      <c r="E74" s="192"/>
      <c r="F74" s="193">
        <f t="shared" si="2"/>
        <v>0</v>
      </c>
      <c r="G74" s="194">
        <f t="shared" si="3"/>
        <v>0</v>
      </c>
      <c r="H74" s="165">
        <v>1.0879000000000001</v>
      </c>
      <c r="I74" s="170"/>
      <c r="J74" s="159"/>
    </row>
    <row r="75" spans="1:10" ht="16.5">
      <c r="A75" s="16" t="s">
        <v>1568</v>
      </c>
      <c r="B75" s="17" t="s">
        <v>4717</v>
      </c>
      <c r="C75" s="18" t="s">
        <v>4683</v>
      </c>
      <c r="D75" s="192"/>
      <c r="E75" s="192"/>
      <c r="F75" s="193">
        <f t="shared" si="2"/>
        <v>0</v>
      </c>
      <c r="G75" s="194">
        <f t="shared" si="3"/>
        <v>0</v>
      </c>
      <c r="H75" s="165">
        <v>0.88780000000000003</v>
      </c>
      <c r="I75" s="170"/>
      <c r="J75" s="159"/>
    </row>
    <row r="76" spans="1:10" ht="16.5">
      <c r="A76" s="16" t="s">
        <v>1569</v>
      </c>
      <c r="B76" s="17" t="s">
        <v>4718</v>
      </c>
      <c r="C76" s="18" t="s">
        <v>4683</v>
      </c>
      <c r="D76" s="192"/>
      <c r="E76" s="192"/>
      <c r="F76" s="193">
        <f t="shared" si="2"/>
        <v>0</v>
      </c>
      <c r="G76" s="194">
        <f t="shared" si="3"/>
        <v>0</v>
      </c>
      <c r="H76" s="165">
        <v>1.0024999999999999</v>
      </c>
      <c r="I76" s="170"/>
      <c r="J76" s="159"/>
    </row>
    <row r="77" spans="1:10" ht="16.5">
      <c r="A77" s="16" t="s">
        <v>1570</v>
      </c>
      <c r="B77" s="17" t="s">
        <v>4719</v>
      </c>
      <c r="C77" s="18" t="s">
        <v>4683</v>
      </c>
      <c r="D77" s="192"/>
      <c r="E77" s="192"/>
      <c r="F77" s="193">
        <f t="shared" si="2"/>
        <v>0</v>
      </c>
      <c r="G77" s="194">
        <f t="shared" si="3"/>
        <v>0</v>
      </c>
      <c r="H77" s="165">
        <v>1.3153999999999999</v>
      </c>
      <c r="I77" s="170"/>
      <c r="J77" s="159"/>
    </row>
    <row r="78" spans="1:10" ht="16.5">
      <c r="A78" s="16" t="s">
        <v>1571</v>
      </c>
      <c r="B78" s="17" t="s">
        <v>4720</v>
      </c>
      <c r="C78" s="18" t="s">
        <v>4683</v>
      </c>
      <c r="D78" s="192"/>
      <c r="E78" s="192"/>
      <c r="F78" s="193">
        <f t="shared" si="2"/>
        <v>0</v>
      </c>
      <c r="G78" s="194">
        <f t="shared" si="3"/>
        <v>0</v>
      </c>
      <c r="H78" s="165">
        <v>1.2163999999999999</v>
      </c>
      <c r="I78" s="170"/>
      <c r="J78" s="159"/>
    </row>
    <row r="79" spans="1:10" ht="16.5">
      <c r="A79" s="16" t="s">
        <v>1572</v>
      </c>
      <c r="B79" s="17" t="s">
        <v>4721</v>
      </c>
      <c r="C79" s="18" t="s">
        <v>4683</v>
      </c>
      <c r="D79" s="192"/>
      <c r="E79" s="192"/>
      <c r="F79" s="193">
        <f t="shared" si="2"/>
        <v>0</v>
      </c>
      <c r="G79" s="194">
        <f t="shared" si="3"/>
        <v>0</v>
      </c>
      <c r="H79" s="165">
        <v>0.4244</v>
      </c>
      <c r="I79" s="170"/>
      <c r="J79" s="159"/>
    </row>
    <row r="80" spans="1:10" ht="16.5">
      <c r="A80" s="16" t="s">
        <v>1573</v>
      </c>
      <c r="B80" s="17" t="s">
        <v>4722</v>
      </c>
      <c r="C80" s="18" t="s">
        <v>4683</v>
      </c>
      <c r="D80" s="192"/>
      <c r="E80" s="192"/>
      <c r="F80" s="193">
        <f t="shared" si="2"/>
        <v>0</v>
      </c>
      <c r="G80" s="194">
        <f t="shared" si="3"/>
        <v>0</v>
      </c>
      <c r="H80" s="165">
        <v>0.93810000000000004</v>
      </c>
      <c r="I80" s="170"/>
      <c r="J80" s="159"/>
    </row>
    <row r="81" spans="1:10" ht="16.5">
      <c r="A81" s="16" t="s">
        <v>1574</v>
      </c>
      <c r="B81" s="17" t="s">
        <v>4723</v>
      </c>
      <c r="C81" s="18" t="s">
        <v>4683</v>
      </c>
      <c r="D81" s="192"/>
      <c r="E81" s="192"/>
      <c r="F81" s="193">
        <f t="shared" si="2"/>
        <v>0</v>
      </c>
      <c r="G81" s="194">
        <f t="shared" si="3"/>
        <v>0</v>
      </c>
      <c r="H81" s="165">
        <v>0.68130000000000002</v>
      </c>
      <c r="I81" s="170"/>
      <c r="J81" s="159"/>
    </row>
    <row r="82" spans="1:10" ht="16.5">
      <c r="A82" s="16" t="s">
        <v>1575</v>
      </c>
      <c r="B82" s="17" t="s">
        <v>4724</v>
      </c>
      <c r="C82" s="18" t="s">
        <v>4683</v>
      </c>
      <c r="D82" s="192"/>
      <c r="E82" s="192"/>
      <c r="F82" s="193">
        <f t="shared" si="2"/>
        <v>0</v>
      </c>
      <c r="G82" s="194">
        <f t="shared" si="3"/>
        <v>0</v>
      </c>
      <c r="H82" s="165">
        <v>0.70599999999999996</v>
      </c>
      <c r="I82" s="170"/>
      <c r="J82" s="159"/>
    </row>
    <row r="83" spans="1:10" ht="16.5">
      <c r="A83" s="16" t="s">
        <v>1576</v>
      </c>
      <c r="B83" s="17" t="s">
        <v>4725</v>
      </c>
      <c r="C83" s="18" t="s">
        <v>4683</v>
      </c>
      <c r="D83" s="192"/>
      <c r="E83" s="192"/>
      <c r="F83" s="193">
        <f t="shared" si="2"/>
        <v>0</v>
      </c>
      <c r="G83" s="194">
        <f t="shared" si="3"/>
        <v>0</v>
      </c>
      <c r="H83" s="165">
        <v>0.28599999999999998</v>
      </c>
      <c r="I83" s="170"/>
      <c r="J83" s="159"/>
    </row>
    <row r="84" spans="1:10" ht="16.5">
      <c r="A84" s="16" t="s">
        <v>1577</v>
      </c>
      <c r="B84" s="17" t="s">
        <v>4726</v>
      </c>
      <c r="C84" s="18" t="s">
        <v>4683</v>
      </c>
      <c r="D84" s="192"/>
      <c r="E84" s="192"/>
      <c r="F84" s="193">
        <f t="shared" si="2"/>
        <v>0</v>
      </c>
      <c r="G84" s="194">
        <f t="shared" si="3"/>
        <v>0</v>
      </c>
      <c r="H84" s="165">
        <v>0.66300000000000003</v>
      </c>
      <c r="I84" s="170"/>
      <c r="J84" s="159"/>
    </row>
    <row r="85" spans="1:10" ht="16.5">
      <c r="A85" s="16" t="s">
        <v>1578</v>
      </c>
      <c r="B85" s="17" t="s">
        <v>4727</v>
      </c>
      <c r="C85" s="18" t="s">
        <v>4683</v>
      </c>
      <c r="D85" s="192"/>
      <c r="E85" s="192"/>
      <c r="F85" s="193">
        <f t="shared" si="2"/>
        <v>0</v>
      </c>
      <c r="G85" s="194">
        <f t="shared" si="3"/>
        <v>0</v>
      </c>
      <c r="H85" s="165">
        <v>-0.37730000000000002</v>
      </c>
      <c r="I85" s="170"/>
      <c r="J85" s="159"/>
    </row>
    <row r="86" spans="1:10" ht="16.5">
      <c r="A86" s="16" t="s">
        <v>1579</v>
      </c>
      <c r="B86" s="17" t="s">
        <v>4728</v>
      </c>
      <c r="C86" s="18" t="s">
        <v>4683</v>
      </c>
      <c r="D86" s="192"/>
      <c r="E86" s="192"/>
      <c r="F86" s="193">
        <f t="shared" si="2"/>
        <v>0</v>
      </c>
      <c r="G86" s="194">
        <f t="shared" si="3"/>
        <v>0</v>
      </c>
      <c r="H86" s="165">
        <v>0.72240000000000004</v>
      </c>
      <c r="I86" s="170"/>
      <c r="J86" s="159"/>
    </row>
    <row r="87" spans="1:10" ht="16.5">
      <c r="A87" s="16" t="s">
        <v>1580</v>
      </c>
      <c r="B87" s="17" t="s">
        <v>4729</v>
      </c>
      <c r="C87" s="18" t="s">
        <v>4683</v>
      </c>
      <c r="D87" s="192"/>
      <c r="E87" s="192"/>
      <c r="F87" s="193">
        <f t="shared" si="2"/>
        <v>0</v>
      </c>
      <c r="G87" s="194">
        <f t="shared" si="3"/>
        <v>0</v>
      </c>
      <c r="H87" s="165">
        <v>1.1573</v>
      </c>
      <c r="I87" s="170"/>
      <c r="J87" s="159"/>
    </row>
    <row r="88" spans="1:10" ht="16.5">
      <c r="A88" s="16" t="s">
        <v>1581</v>
      </c>
      <c r="B88" s="17" t="s">
        <v>4730</v>
      </c>
      <c r="C88" s="18" t="s">
        <v>4683</v>
      </c>
      <c r="D88" s="192"/>
      <c r="E88" s="192"/>
      <c r="F88" s="193">
        <f t="shared" si="2"/>
        <v>0</v>
      </c>
      <c r="G88" s="194">
        <f t="shared" si="3"/>
        <v>0</v>
      </c>
      <c r="H88" s="165">
        <v>1.1583000000000001</v>
      </c>
      <c r="I88" s="170"/>
      <c r="J88" s="159"/>
    </row>
    <row r="89" spans="1:10" ht="16.5">
      <c r="A89" s="16" t="s">
        <v>1582</v>
      </c>
      <c r="B89" s="17" t="s">
        <v>4731</v>
      </c>
      <c r="C89" s="18" t="s">
        <v>4683</v>
      </c>
      <c r="D89" s="192"/>
      <c r="E89" s="192"/>
      <c r="F89" s="193">
        <f t="shared" si="2"/>
        <v>0</v>
      </c>
      <c r="G89" s="194">
        <f t="shared" si="3"/>
        <v>0</v>
      </c>
      <c r="H89" s="165">
        <v>0.4546</v>
      </c>
      <c r="I89" s="170"/>
      <c r="J89" s="159"/>
    </row>
    <row r="90" spans="1:10" ht="16.5">
      <c r="A90" s="16" t="s">
        <v>1583</v>
      </c>
      <c r="B90" s="17" t="s">
        <v>4732</v>
      </c>
      <c r="C90" s="18" t="s">
        <v>4683</v>
      </c>
      <c r="D90" s="192"/>
      <c r="E90" s="192"/>
      <c r="F90" s="193">
        <f t="shared" si="2"/>
        <v>0</v>
      </c>
      <c r="G90" s="194">
        <f t="shared" si="3"/>
        <v>0</v>
      </c>
      <c r="H90" s="165">
        <v>0.84379999999999999</v>
      </c>
      <c r="I90" s="170"/>
      <c r="J90" s="159"/>
    </row>
    <row r="91" spans="1:10" ht="16.5">
      <c r="A91" s="16" t="s">
        <v>1584</v>
      </c>
      <c r="B91" s="17" t="s">
        <v>4733</v>
      </c>
      <c r="C91" s="18" t="s">
        <v>4683</v>
      </c>
      <c r="D91" s="192"/>
      <c r="E91" s="192"/>
      <c r="F91" s="193">
        <f t="shared" si="2"/>
        <v>0</v>
      </c>
      <c r="G91" s="194">
        <f t="shared" si="3"/>
        <v>0</v>
      </c>
      <c r="H91" s="165">
        <v>0.28510000000000002</v>
      </c>
      <c r="I91" s="170"/>
      <c r="J91" s="159"/>
    </row>
    <row r="92" spans="1:10" ht="16.5">
      <c r="A92" s="16" t="s">
        <v>2712</v>
      </c>
      <c r="B92" s="17" t="s">
        <v>4734</v>
      </c>
      <c r="C92" s="18" t="s">
        <v>4683</v>
      </c>
      <c r="D92" s="192"/>
      <c r="E92" s="192"/>
      <c r="F92" s="193">
        <f t="shared" si="2"/>
        <v>0</v>
      </c>
      <c r="G92" s="194">
        <f t="shared" si="3"/>
        <v>0</v>
      </c>
      <c r="H92" s="165">
        <v>0.4849</v>
      </c>
      <c r="I92" s="170"/>
      <c r="J92" s="159"/>
    </row>
    <row r="93" spans="1:10" ht="16.5">
      <c r="A93" s="16" t="s">
        <v>1585</v>
      </c>
      <c r="B93" s="17" t="s">
        <v>4735</v>
      </c>
      <c r="C93" s="18" t="s">
        <v>4683</v>
      </c>
      <c r="D93" s="192"/>
      <c r="E93" s="192"/>
      <c r="F93" s="193">
        <f t="shared" si="2"/>
        <v>0</v>
      </c>
      <c r="G93" s="194">
        <f t="shared" si="3"/>
        <v>0</v>
      </c>
      <c r="H93" s="165">
        <v>0.78010000000000002</v>
      </c>
      <c r="I93" s="170"/>
      <c r="J93" s="159"/>
    </row>
    <row r="94" spans="1:10" ht="16.5">
      <c r="A94" s="16" t="s">
        <v>1586</v>
      </c>
      <c r="B94" s="17" t="s">
        <v>4736</v>
      </c>
      <c r="C94" s="18" t="s">
        <v>4683</v>
      </c>
      <c r="D94" s="192"/>
      <c r="E94" s="192"/>
      <c r="F94" s="193">
        <f t="shared" si="2"/>
        <v>0</v>
      </c>
      <c r="G94" s="194">
        <f t="shared" si="3"/>
        <v>0</v>
      </c>
      <c r="H94" s="165">
        <v>1.0567</v>
      </c>
      <c r="I94" s="170"/>
      <c r="J94" s="159"/>
    </row>
    <row r="95" spans="1:10" ht="16.5">
      <c r="A95" s="16" t="s">
        <v>1587</v>
      </c>
      <c r="B95" s="17" t="s">
        <v>4737</v>
      </c>
      <c r="C95" s="18" t="s">
        <v>4683</v>
      </c>
      <c r="D95" s="192"/>
      <c r="E95" s="192"/>
      <c r="F95" s="193">
        <f t="shared" si="2"/>
        <v>0</v>
      </c>
      <c r="G95" s="194">
        <f t="shared" si="3"/>
        <v>0</v>
      </c>
      <c r="H95" s="165">
        <v>0.249</v>
      </c>
      <c r="I95" s="170"/>
      <c r="J95" s="159"/>
    </row>
    <row r="96" spans="1:10" ht="16.5">
      <c r="A96" s="16" t="s">
        <v>1588</v>
      </c>
      <c r="B96" s="17" t="s">
        <v>4738</v>
      </c>
      <c r="C96" s="18" t="s">
        <v>4683</v>
      </c>
      <c r="D96" s="192"/>
      <c r="E96" s="192"/>
      <c r="F96" s="193">
        <f t="shared" si="2"/>
        <v>0</v>
      </c>
      <c r="G96" s="194">
        <f t="shared" si="3"/>
        <v>0</v>
      </c>
      <c r="H96" s="165">
        <v>0.53720000000000001</v>
      </c>
      <c r="I96" s="170"/>
      <c r="J96" s="159"/>
    </row>
    <row r="97" spans="1:10" ht="16.5">
      <c r="A97" s="16" t="s">
        <v>1589</v>
      </c>
      <c r="B97" s="17" t="s">
        <v>4739</v>
      </c>
      <c r="C97" s="18" t="s">
        <v>4683</v>
      </c>
      <c r="D97" s="192"/>
      <c r="E97" s="192"/>
      <c r="F97" s="193">
        <f t="shared" si="2"/>
        <v>0</v>
      </c>
      <c r="G97" s="194">
        <f t="shared" si="3"/>
        <v>0</v>
      </c>
      <c r="H97" s="165">
        <v>1.1387</v>
      </c>
      <c r="I97" s="170"/>
      <c r="J97" s="159"/>
    </row>
    <row r="98" spans="1:10" ht="16.5">
      <c r="A98" s="16" t="s">
        <v>1590</v>
      </c>
      <c r="B98" s="17" t="s">
        <v>4740</v>
      </c>
      <c r="C98" s="18" t="s">
        <v>4683</v>
      </c>
      <c r="D98" s="192"/>
      <c r="E98" s="192"/>
      <c r="F98" s="193">
        <f t="shared" si="2"/>
        <v>0</v>
      </c>
      <c r="G98" s="194">
        <f t="shared" si="3"/>
        <v>0</v>
      </c>
      <c r="H98" s="165">
        <v>0.61140000000000005</v>
      </c>
      <c r="I98" s="170"/>
      <c r="J98" s="159"/>
    </row>
    <row r="99" spans="1:10" ht="16.5">
      <c r="A99" s="16" t="s">
        <v>1591</v>
      </c>
      <c r="B99" s="17" t="s">
        <v>4741</v>
      </c>
      <c r="C99" s="18" t="s">
        <v>4683</v>
      </c>
      <c r="D99" s="192"/>
      <c r="E99" s="192"/>
      <c r="F99" s="193">
        <f t="shared" si="2"/>
        <v>0</v>
      </c>
      <c r="G99" s="194">
        <f t="shared" si="3"/>
        <v>0</v>
      </c>
      <c r="H99" s="165">
        <v>0.79759999999999998</v>
      </c>
      <c r="I99" s="170"/>
      <c r="J99" s="159"/>
    </row>
    <row r="100" spans="1:10" ht="16.5">
      <c r="A100" s="16" t="s">
        <v>1592</v>
      </c>
      <c r="B100" s="17" t="s">
        <v>4742</v>
      </c>
      <c r="C100" s="18" t="s">
        <v>4683</v>
      </c>
      <c r="D100" s="192"/>
      <c r="E100" s="192"/>
      <c r="F100" s="193">
        <f t="shared" si="2"/>
        <v>0</v>
      </c>
      <c r="G100" s="194">
        <f t="shared" si="3"/>
        <v>0</v>
      </c>
      <c r="H100" s="165">
        <v>-0.25019999999999998</v>
      </c>
      <c r="I100" s="170"/>
      <c r="J100" s="159"/>
    </row>
    <row r="101" spans="1:10" ht="16.5">
      <c r="A101" s="16" t="s">
        <v>1593</v>
      </c>
      <c r="B101" s="17" t="s">
        <v>4743</v>
      </c>
      <c r="C101" s="18" t="s">
        <v>4683</v>
      </c>
      <c r="D101" s="192"/>
      <c r="E101" s="192"/>
      <c r="F101" s="193">
        <f t="shared" si="2"/>
        <v>0</v>
      </c>
      <c r="G101" s="194">
        <f t="shared" si="3"/>
        <v>0</v>
      </c>
      <c r="H101" s="165">
        <v>0.57740000000000002</v>
      </c>
      <c r="I101" s="170"/>
      <c r="J101" s="159"/>
    </row>
    <row r="102" spans="1:10" ht="16.5">
      <c r="A102" s="16" t="s">
        <v>1594</v>
      </c>
      <c r="B102" s="17" t="s">
        <v>4744</v>
      </c>
      <c r="C102" s="18" t="s">
        <v>4683</v>
      </c>
      <c r="D102" s="192"/>
      <c r="E102" s="192"/>
      <c r="F102" s="193">
        <f t="shared" si="2"/>
        <v>0</v>
      </c>
      <c r="G102" s="194">
        <f t="shared" si="3"/>
        <v>0</v>
      </c>
      <c r="H102" s="165">
        <v>0.65739999999999998</v>
      </c>
      <c r="I102" s="170"/>
      <c r="J102" s="159"/>
    </row>
    <row r="103" spans="1:10" ht="16.5">
      <c r="A103" s="16" t="s">
        <v>1595</v>
      </c>
      <c r="B103" s="17" t="s">
        <v>4745</v>
      </c>
      <c r="C103" s="18" t="s">
        <v>4683</v>
      </c>
      <c r="D103" s="192"/>
      <c r="E103" s="192"/>
      <c r="F103" s="193">
        <f t="shared" si="2"/>
        <v>0</v>
      </c>
      <c r="G103" s="194">
        <f t="shared" si="3"/>
        <v>0</v>
      </c>
      <c r="H103" s="165">
        <v>0.81069999999999998</v>
      </c>
      <c r="I103" s="170"/>
      <c r="J103" s="159"/>
    </row>
    <row r="104" spans="1:10" ht="16.5">
      <c r="A104" s="16" t="s">
        <v>1596</v>
      </c>
      <c r="B104" s="17" t="s">
        <v>4746</v>
      </c>
      <c r="C104" s="18" t="s">
        <v>4683</v>
      </c>
      <c r="D104" s="192"/>
      <c r="E104" s="192"/>
      <c r="F104" s="193">
        <f t="shared" si="2"/>
        <v>0</v>
      </c>
      <c r="G104" s="194">
        <f t="shared" si="3"/>
        <v>0</v>
      </c>
      <c r="H104" s="165">
        <v>0.39650000000000002</v>
      </c>
      <c r="I104" s="170"/>
      <c r="J104" s="159"/>
    </row>
    <row r="105" spans="1:10" ht="16.5">
      <c r="A105" s="16" t="s">
        <v>1597</v>
      </c>
      <c r="B105" s="17" t="s">
        <v>4747</v>
      </c>
      <c r="C105" s="18" t="s">
        <v>4683</v>
      </c>
      <c r="D105" s="192"/>
      <c r="E105" s="192"/>
      <c r="F105" s="193">
        <f t="shared" si="2"/>
        <v>0</v>
      </c>
      <c r="G105" s="194">
        <f t="shared" si="3"/>
        <v>0</v>
      </c>
      <c r="H105" s="165">
        <v>0.88629999999999998</v>
      </c>
      <c r="I105" s="170"/>
      <c r="J105" s="159"/>
    </row>
    <row r="106" spans="1:10" ht="16.5">
      <c r="A106" s="16" t="s">
        <v>1598</v>
      </c>
      <c r="B106" s="17" t="s">
        <v>4748</v>
      </c>
      <c r="C106" s="18" t="s">
        <v>4683</v>
      </c>
      <c r="D106" s="192"/>
      <c r="E106" s="192"/>
      <c r="F106" s="193">
        <f t="shared" si="2"/>
        <v>0</v>
      </c>
      <c r="G106" s="194">
        <f t="shared" si="3"/>
        <v>0</v>
      </c>
      <c r="H106" s="165">
        <v>0.1832</v>
      </c>
      <c r="I106" s="170"/>
      <c r="J106" s="159"/>
    </row>
    <row r="107" spans="1:10" ht="16.5">
      <c r="A107" s="16" t="s">
        <v>1599</v>
      </c>
      <c r="B107" s="17" t="s">
        <v>4749</v>
      </c>
      <c r="C107" s="18" t="s">
        <v>4683</v>
      </c>
      <c r="D107" s="192"/>
      <c r="E107" s="192"/>
      <c r="F107" s="193">
        <f t="shared" si="2"/>
        <v>0</v>
      </c>
      <c r="G107" s="194">
        <f t="shared" si="3"/>
        <v>0</v>
      </c>
      <c r="H107" s="165">
        <v>0.45929999999999999</v>
      </c>
      <c r="I107" s="170"/>
      <c r="J107" s="159"/>
    </row>
    <row r="108" spans="1:10" ht="16.5">
      <c r="A108" s="16" t="s">
        <v>1600</v>
      </c>
      <c r="B108" s="17" t="s">
        <v>4750</v>
      </c>
      <c r="C108" s="18" t="s">
        <v>4683</v>
      </c>
      <c r="D108" s="192"/>
      <c r="E108" s="192"/>
      <c r="F108" s="193">
        <f t="shared" si="2"/>
        <v>0</v>
      </c>
      <c r="G108" s="194">
        <f t="shared" si="3"/>
        <v>0</v>
      </c>
      <c r="H108" s="165">
        <v>0.57869999999999999</v>
      </c>
      <c r="I108" s="170"/>
      <c r="J108" s="159"/>
    </row>
    <row r="109" spans="1:10" ht="16.5">
      <c r="A109" s="16" t="s">
        <v>1601</v>
      </c>
      <c r="B109" s="17" t="s">
        <v>4751</v>
      </c>
      <c r="C109" s="18" t="s">
        <v>4683</v>
      </c>
      <c r="D109" s="192"/>
      <c r="E109" s="192"/>
      <c r="F109" s="193">
        <f t="shared" si="2"/>
        <v>0</v>
      </c>
      <c r="G109" s="194">
        <f t="shared" si="3"/>
        <v>0</v>
      </c>
      <c r="H109" s="165">
        <v>0.48559999999999998</v>
      </c>
      <c r="I109" s="170"/>
      <c r="J109" s="159"/>
    </row>
    <row r="110" spans="1:10" ht="16.5">
      <c r="A110" s="16" t="s">
        <v>1602</v>
      </c>
      <c r="B110" s="17" t="s">
        <v>4752</v>
      </c>
      <c r="C110" s="18" t="s">
        <v>4683</v>
      </c>
      <c r="D110" s="192"/>
      <c r="E110" s="192"/>
      <c r="F110" s="193">
        <f t="shared" si="2"/>
        <v>0</v>
      </c>
      <c r="G110" s="194">
        <f t="shared" si="3"/>
        <v>0</v>
      </c>
      <c r="H110" s="165">
        <v>1.0956999999999999</v>
      </c>
      <c r="I110" s="170"/>
      <c r="J110" s="159"/>
    </row>
    <row r="111" spans="1:10" ht="16.5">
      <c r="A111" s="16" t="s">
        <v>1603</v>
      </c>
      <c r="B111" s="17" t="s">
        <v>4753</v>
      </c>
      <c r="C111" s="18" t="s">
        <v>4683</v>
      </c>
      <c r="D111" s="192"/>
      <c r="E111" s="192"/>
      <c r="F111" s="193">
        <f t="shared" si="2"/>
        <v>0</v>
      </c>
      <c r="G111" s="194">
        <f t="shared" si="3"/>
        <v>0</v>
      </c>
      <c r="H111" s="165">
        <v>0.68269999999999997</v>
      </c>
      <c r="I111" s="170"/>
      <c r="J111" s="159"/>
    </row>
    <row r="112" spans="1:10" ht="16.5">
      <c r="A112" s="16" t="s">
        <v>1604</v>
      </c>
      <c r="B112" s="17" t="s">
        <v>4754</v>
      </c>
      <c r="C112" s="18" t="s">
        <v>4683</v>
      </c>
      <c r="D112" s="192"/>
      <c r="E112" s="192"/>
      <c r="F112" s="193">
        <f t="shared" si="2"/>
        <v>0</v>
      </c>
      <c r="G112" s="194">
        <f t="shared" si="3"/>
        <v>0</v>
      </c>
      <c r="H112" s="165">
        <v>0.43159999999999998</v>
      </c>
      <c r="I112" s="170"/>
      <c r="J112" s="159"/>
    </row>
    <row r="113" spans="1:10" ht="16.5">
      <c r="A113" s="16" t="s">
        <v>1605</v>
      </c>
      <c r="B113" s="17" t="s">
        <v>4755</v>
      </c>
      <c r="C113" s="18" t="s">
        <v>4683</v>
      </c>
      <c r="D113" s="192"/>
      <c r="E113" s="192"/>
      <c r="F113" s="193">
        <f t="shared" si="2"/>
        <v>0</v>
      </c>
      <c r="G113" s="194">
        <f t="shared" si="3"/>
        <v>0</v>
      </c>
      <c r="H113" s="165">
        <v>0.39340000000000003</v>
      </c>
      <c r="I113" s="170"/>
      <c r="J113" s="159"/>
    </row>
    <row r="114" spans="1:10" ht="16.5">
      <c r="A114" s="16" t="s">
        <v>1606</v>
      </c>
      <c r="B114" s="17" t="s">
        <v>4756</v>
      </c>
      <c r="C114" s="18" t="s">
        <v>4683</v>
      </c>
      <c r="D114" s="192"/>
      <c r="E114" s="192"/>
      <c r="F114" s="193">
        <f t="shared" si="2"/>
        <v>0</v>
      </c>
      <c r="G114" s="194">
        <f t="shared" si="3"/>
        <v>0</v>
      </c>
      <c r="H114" s="165">
        <v>1.3291999999999999</v>
      </c>
      <c r="I114" s="170"/>
      <c r="J114" s="159"/>
    </row>
    <row r="115" spans="1:10" ht="16.5">
      <c r="A115" s="16" t="s">
        <v>1607</v>
      </c>
      <c r="B115" s="17" t="s">
        <v>4757</v>
      </c>
      <c r="C115" s="18" t="s">
        <v>4683</v>
      </c>
      <c r="D115" s="192"/>
      <c r="E115" s="192"/>
      <c r="F115" s="193">
        <f t="shared" si="2"/>
        <v>0</v>
      </c>
      <c r="G115" s="194">
        <f t="shared" si="3"/>
        <v>0</v>
      </c>
      <c r="H115" s="165">
        <v>0.43330000000000002</v>
      </c>
      <c r="I115" s="170"/>
      <c r="J115" s="159"/>
    </row>
    <row r="116" spans="1:10" ht="16.5">
      <c r="A116" s="16" t="s">
        <v>1608</v>
      </c>
      <c r="B116" s="17" t="s">
        <v>4758</v>
      </c>
      <c r="C116" s="18" t="s">
        <v>4683</v>
      </c>
      <c r="D116" s="192"/>
      <c r="E116" s="192"/>
      <c r="F116" s="193">
        <f t="shared" si="2"/>
        <v>0</v>
      </c>
      <c r="G116" s="194">
        <f t="shared" si="3"/>
        <v>0</v>
      </c>
      <c r="H116" s="165">
        <v>0.45050000000000001</v>
      </c>
      <c r="I116" s="170"/>
      <c r="J116" s="159"/>
    </row>
    <row r="117" spans="1:10" ht="16.5">
      <c r="A117" s="16" t="s">
        <v>1609</v>
      </c>
      <c r="B117" s="17" t="s">
        <v>4759</v>
      </c>
      <c r="C117" s="18" t="s">
        <v>4683</v>
      </c>
      <c r="D117" s="192"/>
      <c r="E117" s="192"/>
      <c r="F117" s="193">
        <f t="shared" si="2"/>
        <v>0</v>
      </c>
      <c r="G117" s="194">
        <f t="shared" si="3"/>
        <v>0</v>
      </c>
      <c r="H117" s="165">
        <v>1.3913</v>
      </c>
      <c r="I117" s="170"/>
      <c r="J117" s="159"/>
    </row>
    <row r="118" spans="1:10" ht="16.5">
      <c r="A118" s="16" t="s">
        <v>1610</v>
      </c>
      <c r="B118" s="17" t="s">
        <v>4760</v>
      </c>
      <c r="C118" s="18" t="s">
        <v>4683</v>
      </c>
      <c r="D118" s="192"/>
      <c r="E118" s="192"/>
      <c r="F118" s="193">
        <f t="shared" si="2"/>
        <v>0</v>
      </c>
      <c r="G118" s="194">
        <f t="shared" si="3"/>
        <v>0</v>
      </c>
      <c r="H118" s="165">
        <v>0.85019999999999996</v>
      </c>
      <c r="I118" s="170"/>
      <c r="J118" s="159"/>
    </row>
    <row r="119" spans="1:10" ht="16.5">
      <c r="A119" s="16" t="s">
        <v>1611</v>
      </c>
      <c r="B119" s="17" t="s">
        <v>4761</v>
      </c>
      <c r="C119" s="18" t="s">
        <v>4683</v>
      </c>
      <c r="D119" s="192"/>
      <c r="E119" s="192"/>
      <c r="F119" s="193">
        <f t="shared" si="2"/>
        <v>0</v>
      </c>
      <c r="G119" s="194">
        <f t="shared" si="3"/>
        <v>0</v>
      </c>
      <c r="H119" s="165">
        <v>0.68620000000000003</v>
      </c>
      <c r="I119" s="170"/>
      <c r="J119" s="159"/>
    </row>
    <row r="120" spans="1:10" ht="16.5">
      <c r="A120" s="16" t="s">
        <v>1612</v>
      </c>
      <c r="B120" s="17" t="s">
        <v>4762</v>
      </c>
      <c r="C120" s="18" t="s">
        <v>4683</v>
      </c>
      <c r="D120" s="192"/>
      <c r="E120" s="192"/>
      <c r="F120" s="193">
        <f t="shared" si="2"/>
        <v>0</v>
      </c>
      <c r="G120" s="194">
        <f t="shared" si="3"/>
        <v>0</v>
      </c>
      <c r="H120" s="165">
        <v>0.89600000000000002</v>
      </c>
      <c r="I120" s="170"/>
      <c r="J120" s="159"/>
    </row>
    <row r="121" spans="1:10" ht="16.5">
      <c r="A121" s="16" t="s">
        <v>1613</v>
      </c>
      <c r="B121" s="17" t="s">
        <v>4763</v>
      </c>
      <c r="C121" s="18" t="s">
        <v>4683</v>
      </c>
      <c r="D121" s="192"/>
      <c r="E121" s="192"/>
      <c r="F121" s="193">
        <f t="shared" si="2"/>
        <v>0</v>
      </c>
      <c r="G121" s="194">
        <f t="shared" si="3"/>
        <v>0</v>
      </c>
      <c r="H121" s="165">
        <v>0.63300000000000001</v>
      </c>
      <c r="I121" s="170"/>
      <c r="J121" s="159"/>
    </row>
    <row r="122" spans="1:10" ht="16.5">
      <c r="A122" s="16" t="s">
        <v>1614</v>
      </c>
      <c r="B122" s="17" t="s">
        <v>4764</v>
      </c>
      <c r="C122" s="18" t="s">
        <v>4683</v>
      </c>
      <c r="D122" s="192"/>
      <c r="E122" s="192"/>
      <c r="F122" s="193">
        <f t="shared" si="2"/>
        <v>0</v>
      </c>
      <c r="G122" s="194">
        <f t="shared" si="3"/>
        <v>0</v>
      </c>
      <c r="H122" s="165">
        <v>0.60980000000000001</v>
      </c>
      <c r="I122" s="170"/>
      <c r="J122" s="159"/>
    </row>
    <row r="123" spans="1:10" ht="16.5">
      <c r="A123" s="16" t="s">
        <v>1615</v>
      </c>
      <c r="B123" s="17" t="s">
        <v>4765</v>
      </c>
      <c r="C123" s="18" t="s">
        <v>4683</v>
      </c>
      <c r="D123" s="192"/>
      <c r="E123" s="192"/>
      <c r="F123" s="193">
        <f t="shared" si="2"/>
        <v>0</v>
      </c>
      <c r="G123" s="194">
        <f t="shared" si="3"/>
        <v>0</v>
      </c>
      <c r="H123" s="165">
        <v>1.1507000000000001</v>
      </c>
      <c r="I123" s="170"/>
      <c r="J123" s="159"/>
    </row>
    <row r="124" spans="1:10" ht="16.5">
      <c r="A124" s="16" t="s">
        <v>1616</v>
      </c>
      <c r="B124" s="17" t="s">
        <v>4766</v>
      </c>
      <c r="C124" s="18" t="s">
        <v>4683</v>
      </c>
      <c r="D124" s="192"/>
      <c r="E124" s="192"/>
      <c r="F124" s="193">
        <f t="shared" si="2"/>
        <v>0</v>
      </c>
      <c r="G124" s="194">
        <f t="shared" si="3"/>
        <v>0</v>
      </c>
      <c r="H124" s="165">
        <v>0.98089999999999999</v>
      </c>
      <c r="I124" s="170"/>
      <c r="J124" s="159"/>
    </row>
    <row r="125" spans="1:10" ht="16.5">
      <c r="A125" s="16" t="s">
        <v>1617</v>
      </c>
      <c r="B125" s="17" t="s">
        <v>4767</v>
      </c>
      <c r="C125" s="18" t="s">
        <v>4683</v>
      </c>
      <c r="D125" s="192"/>
      <c r="E125" s="192"/>
      <c r="F125" s="193">
        <f t="shared" si="2"/>
        <v>0</v>
      </c>
      <c r="G125" s="194">
        <f t="shared" si="3"/>
        <v>0</v>
      </c>
      <c r="H125" s="165">
        <v>0.93620000000000003</v>
      </c>
      <c r="I125" s="170"/>
      <c r="J125" s="159"/>
    </row>
    <row r="126" spans="1:10" ht="16.5">
      <c r="A126" s="16" t="s">
        <v>1618</v>
      </c>
      <c r="B126" s="17" t="s">
        <v>4768</v>
      </c>
      <c r="C126" s="18" t="s">
        <v>4683</v>
      </c>
      <c r="D126" s="192"/>
      <c r="E126" s="192"/>
      <c r="F126" s="193">
        <f t="shared" si="2"/>
        <v>0</v>
      </c>
      <c r="G126" s="194">
        <f t="shared" si="3"/>
        <v>0</v>
      </c>
      <c r="H126" s="165">
        <v>0.82199999999999995</v>
      </c>
      <c r="I126" s="170"/>
      <c r="J126" s="159"/>
    </row>
    <row r="127" spans="1:10" ht="16.5">
      <c r="A127" s="16" t="s">
        <v>1619</v>
      </c>
      <c r="B127" s="17" t="s">
        <v>4769</v>
      </c>
      <c r="C127" s="18" t="s">
        <v>4683</v>
      </c>
      <c r="D127" s="192"/>
      <c r="E127" s="192"/>
      <c r="F127" s="193">
        <f t="shared" si="2"/>
        <v>0</v>
      </c>
      <c r="G127" s="194">
        <f t="shared" si="3"/>
        <v>0</v>
      </c>
      <c r="H127" s="165">
        <v>0.43509999999999999</v>
      </c>
      <c r="I127" s="170"/>
      <c r="J127" s="159"/>
    </row>
    <row r="128" spans="1:10" ht="16.5">
      <c r="A128" s="16" t="s">
        <v>1620</v>
      </c>
      <c r="B128" s="17" t="s">
        <v>4770</v>
      </c>
      <c r="C128" s="18" t="s">
        <v>4683</v>
      </c>
      <c r="D128" s="192"/>
      <c r="E128" s="192"/>
      <c r="F128" s="193">
        <f t="shared" si="2"/>
        <v>0</v>
      </c>
      <c r="G128" s="194">
        <f t="shared" si="3"/>
        <v>0</v>
      </c>
      <c r="H128" s="165">
        <v>0.49630000000000002</v>
      </c>
      <c r="I128" s="170"/>
      <c r="J128" s="159"/>
    </row>
    <row r="129" spans="1:10" ht="16.5">
      <c r="A129" s="16" t="s">
        <v>1621</v>
      </c>
      <c r="B129" s="17" t="s">
        <v>4771</v>
      </c>
      <c r="C129" s="18" t="s">
        <v>4683</v>
      </c>
      <c r="D129" s="192"/>
      <c r="E129" s="192"/>
      <c r="F129" s="193">
        <f t="shared" si="2"/>
        <v>0</v>
      </c>
      <c r="G129" s="194">
        <f t="shared" si="3"/>
        <v>0</v>
      </c>
      <c r="H129" s="165">
        <v>0.7046</v>
      </c>
      <c r="I129" s="170"/>
      <c r="J129" s="159"/>
    </row>
    <row r="130" spans="1:10" ht="16.5">
      <c r="A130" s="16" t="s">
        <v>1622</v>
      </c>
      <c r="B130" s="17" t="s">
        <v>4772</v>
      </c>
      <c r="C130" s="18" t="s">
        <v>4683</v>
      </c>
      <c r="D130" s="192"/>
      <c r="E130" s="192"/>
      <c r="F130" s="193">
        <f t="shared" si="2"/>
        <v>0</v>
      </c>
      <c r="G130" s="194">
        <f t="shared" si="3"/>
        <v>0</v>
      </c>
      <c r="H130" s="165">
        <v>0.58360000000000001</v>
      </c>
      <c r="I130" s="170"/>
      <c r="J130" s="159"/>
    </row>
    <row r="131" spans="1:10" ht="16.5">
      <c r="A131" s="16" t="s">
        <v>1623</v>
      </c>
      <c r="B131" s="17" t="s">
        <v>4773</v>
      </c>
      <c r="C131" s="18" t="s">
        <v>4683</v>
      </c>
      <c r="D131" s="192"/>
      <c r="E131" s="192"/>
      <c r="F131" s="193">
        <f t="shared" si="2"/>
        <v>0</v>
      </c>
      <c r="G131" s="194">
        <f t="shared" si="3"/>
        <v>0</v>
      </c>
      <c r="H131" s="165">
        <v>0.67230000000000001</v>
      </c>
      <c r="I131" s="170"/>
      <c r="J131" s="159"/>
    </row>
    <row r="132" spans="1:10" ht="16.5">
      <c r="A132" s="16" t="s">
        <v>1624</v>
      </c>
      <c r="B132" s="17" t="s">
        <v>4774</v>
      </c>
      <c r="C132" s="18" t="s">
        <v>4683</v>
      </c>
      <c r="D132" s="192"/>
      <c r="E132" s="192"/>
      <c r="F132" s="193">
        <f t="shared" si="2"/>
        <v>0</v>
      </c>
      <c r="G132" s="194">
        <f t="shared" si="3"/>
        <v>0</v>
      </c>
      <c r="H132" s="165">
        <v>0.2989</v>
      </c>
      <c r="I132" s="170"/>
      <c r="J132" s="159"/>
    </row>
    <row r="133" spans="1:10" ht="16.5">
      <c r="A133" s="16" t="s">
        <v>1625</v>
      </c>
      <c r="B133" s="17" t="s">
        <v>4775</v>
      </c>
      <c r="C133" s="18" t="s">
        <v>4683</v>
      </c>
      <c r="D133" s="192"/>
      <c r="E133" s="192"/>
      <c r="F133" s="193">
        <f t="shared" si="2"/>
        <v>0</v>
      </c>
      <c r="G133" s="194">
        <f t="shared" si="3"/>
        <v>0</v>
      </c>
      <c r="H133" s="165">
        <v>0.7379</v>
      </c>
      <c r="I133" s="170"/>
      <c r="J133" s="159"/>
    </row>
    <row r="134" spans="1:10" ht="16.5">
      <c r="A134" s="16" t="s">
        <v>1626</v>
      </c>
      <c r="B134" s="17" t="s">
        <v>4776</v>
      </c>
      <c r="C134" s="18" t="s">
        <v>4683</v>
      </c>
      <c r="D134" s="192"/>
      <c r="E134" s="192"/>
      <c r="F134" s="193">
        <f t="shared" si="2"/>
        <v>0</v>
      </c>
      <c r="G134" s="194">
        <f t="shared" si="3"/>
        <v>0</v>
      </c>
      <c r="H134" s="165">
        <v>0.29499999999999998</v>
      </c>
      <c r="I134" s="170"/>
      <c r="J134" s="159"/>
    </row>
    <row r="135" spans="1:10" ht="16.5">
      <c r="A135" s="16" t="s">
        <v>1627</v>
      </c>
      <c r="B135" s="17" t="s">
        <v>4777</v>
      </c>
      <c r="C135" s="18" t="s">
        <v>4683</v>
      </c>
      <c r="D135" s="192"/>
      <c r="E135" s="192"/>
      <c r="F135" s="193">
        <f t="shared" ref="F135:F198" si="4">D135*E135</f>
        <v>0</v>
      </c>
      <c r="G135" s="194">
        <f t="shared" ref="G135:G198" si="5">IF($F$1191=0,0,F135/$F$1191)</f>
        <v>0</v>
      </c>
      <c r="H135" s="165">
        <v>1.35</v>
      </c>
      <c r="I135" s="170"/>
      <c r="J135" s="199"/>
    </row>
    <row r="136" spans="1:10" ht="16.5">
      <c r="A136" s="16" t="s">
        <v>1628</v>
      </c>
      <c r="B136" s="17" t="s">
        <v>4778</v>
      </c>
      <c r="C136" s="18" t="s">
        <v>4683</v>
      </c>
      <c r="D136" s="192"/>
      <c r="E136" s="192"/>
      <c r="F136" s="193">
        <f t="shared" si="4"/>
        <v>0</v>
      </c>
      <c r="G136" s="194">
        <f t="shared" si="5"/>
        <v>0</v>
      </c>
      <c r="H136" s="165">
        <v>0.46050000000000002</v>
      </c>
      <c r="I136" s="170"/>
      <c r="J136" s="159"/>
    </row>
    <row r="137" spans="1:10" ht="16.5">
      <c r="A137" s="16" t="s">
        <v>1629</v>
      </c>
      <c r="B137" s="17" t="s">
        <v>4779</v>
      </c>
      <c r="C137" s="18" t="s">
        <v>4683</v>
      </c>
      <c r="D137" s="192"/>
      <c r="E137" s="192"/>
      <c r="F137" s="193">
        <f t="shared" si="4"/>
        <v>0</v>
      </c>
      <c r="G137" s="194">
        <f t="shared" si="5"/>
        <v>0</v>
      </c>
      <c r="H137" s="165">
        <v>0.49680000000000002</v>
      </c>
      <c r="I137" s="170"/>
      <c r="J137" s="159"/>
    </row>
    <row r="138" spans="1:10" ht="16.5">
      <c r="A138" s="16" t="s">
        <v>1630</v>
      </c>
      <c r="B138" s="17" t="s">
        <v>4780</v>
      </c>
      <c r="C138" s="18" t="s">
        <v>4683</v>
      </c>
      <c r="D138" s="192"/>
      <c r="E138" s="192"/>
      <c r="F138" s="193">
        <f t="shared" si="4"/>
        <v>0</v>
      </c>
      <c r="G138" s="194">
        <f t="shared" si="5"/>
        <v>0</v>
      </c>
      <c r="H138" s="165">
        <v>1.0226999999999999</v>
      </c>
      <c r="I138" s="170"/>
      <c r="J138" s="159"/>
    </row>
    <row r="139" spans="1:10" ht="16.5">
      <c r="A139" s="16" t="s">
        <v>1631</v>
      </c>
      <c r="B139" s="17" t="s">
        <v>4781</v>
      </c>
      <c r="C139" s="18" t="s">
        <v>4683</v>
      </c>
      <c r="D139" s="192"/>
      <c r="E139" s="192"/>
      <c r="F139" s="193">
        <f t="shared" si="4"/>
        <v>0</v>
      </c>
      <c r="G139" s="194">
        <f t="shared" si="5"/>
        <v>0</v>
      </c>
      <c r="H139" s="165">
        <v>0.98399999999999999</v>
      </c>
      <c r="I139" s="170"/>
      <c r="J139" s="159"/>
    </row>
    <row r="140" spans="1:10" ht="16.5">
      <c r="A140" s="16" t="s">
        <v>1632</v>
      </c>
      <c r="B140" s="17" t="s">
        <v>4782</v>
      </c>
      <c r="C140" s="18" t="s">
        <v>4683</v>
      </c>
      <c r="D140" s="192"/>
      <c r="E140" s="192"/>
      <c r="F140" s="193">
        <f t="shared" si="4"/>
        <v>0</v>
      </c>
      <c r="G140" s="194">
        <f t="shared" si="5"/>
        <v>0</v>
      </c>
      <c r="H140" s="165">
        <v>0.76290000000000002</v>
      </c>
      <c r="I140" s="170"/>
      <c r="J140" s="159"/>
    </row>
    <row r="141" spans="1:10" ht="16.5">
      <c r="A141" s="16" t="s">
        <v>1633</v>
      </c>
      <c r="B141" s="17" t="s">
        <v>4783</v>
      </c>
      <c r="C141" s="18" t="s">
        <v>4683</v>
      </c>
      <c r="D141" s="192"/>
      <c r="E141" s="192"/>
      <c r="F141" s="193">
        <f t="shared" si="4"/>
        <v>0</v>
      </c>
      <c r="G141" s="194">
        <f t="shared" si="5"/>
        <v>0</v>
      </c>
      <c r="H141" s="165">
        <v>0.65739999999999998</v>
      </c>
      <c r="I141" s="170"/>
      <c r="J141" s="159"/>
    </row>
    <row r="142" spans="1:10" ht="16.5">
      <c r="A142" s="16" t="s">
        <v>1634</v>
      </c>
      <c r="B142" s="17" t="s">
        <v>4784</v>
      </c>
      <c r="C142" s="18" t="s">
        <v>4683</v>
      </c>
      <c r="D142" s="192"/>
      <c r="E142" s="192"/>
      <c r="F142" s="193">
        <f t="shared" si="4"/>
        <v>0</v>
      </c>
      <c r="G142" s="194">
        <f t="shared" si="5"/>
        <v>0</v>
      </c>
      <c r="H142" s="165">
        <v>0.58809999999999996</v>
      </c>
      <c r="I142" s="170"/>
      <c r="J142" s="159"/>
    </row>
    <row r="143" spans="1:10" ht="16.5">
      <c r="A143" s="16" t="s">
        <v>1635</v>
      </c>
      <c r="B143" s="17" t="s">
        <v>4785</v>
      </c>
      <c r="C143" s="18" t="s">
        <v>4683</v>
      </c>
      <c r="D143" s="192"/>
      <c r="E143" s="192"/>
      <c r="F143" s="193">
        <f t="shared" si="4"/>
        <v>0</v>
      </c>
      <c r="G143" s="194">
        <f t="shared" si="5"/>
        <v>0</v>
      </c>
      <c r="H143" s="165">
        <v>0.80679999999999996</v>
      </c>
      <c r="I143" s="170"/>
      <c r="J143" s="159"/>
    </row>
    <row r="144" spans="1:10" ht="16.5">
      <c r="A144" s="16" t="s">
        <v>1636</v>
      </c>
      <c r="B144" s="17" t="s">
        <v>4786</v>
      </c>
      <c r="C144" s="18" t="s">
        <v>4683</v>
      </c>
      <c r="D144" s="192"/>
      <c r="E144" s="192"/>
      <c r="F144" s="193">
        <f t="shared" si="4"/>
        <v>0</v>
      </c>
      <c r="G144" s="194">
        <f t="shared" si="5"/>
        <v>0</v>
      </c>
      <c r="H144" s="165">
        <v>0.68330000000000002</v>
      </c>
      <c r="I144" s="170"/>
      <c r="J144" s="159"/>
    </row>
    <row r="145" spans="1:10" ht="16.5">
      <c r="A145" s="16" t="s">
        <v>1637</v>
      </c>
      <c r="B145" s="17" t="s">
        <v>4787</v>
      </c>
      <c r="C145" s="18" t="s">
        <v>4683</v>
      </c>
      <c r="D145" s="192"/>
      <c r="E145" s="192"/>
      <c r="F145" s="193">
        <f t="shared" si="4"/>
        <v>0</v>
      </c>
      <c r="G145" s="194">
        <f t="shared" si="5"/>
        <v>0</v>
      </c>
      <c r="H145" s="165">
        <v>0.40660000000000002</v>
      </c>
      <c r="I145" s="170"/>
      <c r="J145" s="159"/>
    </row>
    <row r="146" spans="1:10" ht="16.5">
      <c r="A146" s="16" t="s">
        <v>1638</v>
      </c>
      <c r="B146" s="17" t="s">
        <v>4788</v>
      </c>
      <c r="C146" s="18" t="s">
        <v>4683</v>
      </c>
      <c r="D146" s="192"/>
      <c r="E146" s="192"/>
      <c r="F146" s="193">
        <f t="shared" si="4"/>
        <v>0</v>
      </c>
      <c r="G146" s="194">
        <f t="shared" si="5"/>
        <v>0</v>
      </c>
      <c r="H146" s="165">
        <v>0.66690000000000005</v>
      </c>
      <c r="I146" s="170"/>
      <c r="J146" s="159"/>
    </row>
    <row r="147" spans="1:10" ht="16.5">
      <c r="A147" s="16" t="s">
        <v>1639</v>
      </c>
      <c r="B147" s="17" t="s">
        <v>4789</v>
      </c>
      <c r="C147" s="18" t="s">
        <v>4683</v>
      </c>
      <c r="D147" s="192"/>
      <c r="E147" s="192"/>
      <c r="F147" s="193">
        <f t="shared" si="4"/>
        <v>0</v>
      </c>
      <c r="G147" s="194">
        <f t="shared" si="5"/>
        <v>0</v>
      </c>
      <c r="H147" s="165">
        <v>0.83160000000000001</v>
      </c>
      <c r="I147" s="170"/>
      <c r="J147" s="159"/>
    </row>
    <row r="148" spans="1:10" ht="16.5">
      <c r="A148" s="16" t="s">
        <v>1640</v>
      </c>
      <c r="B148" s="17" t="s">
        <v>4790</v>
      </c>
      <c r="C148" s="18" t="s">
        <v>4683</v>
      </c>
      <c r="D148" s="192"/>
      <c r="E148" s="192"/>
      <c r="F148" s="193">
        <f t="shared" si="4"/>
        <v>0</v>
      </c>
      <c r="G148" s="194">
        <f t="shared" si="5"/>
        <v>0</v>
      </c>
      <c r="H148" s="165">
        <v>1.0168999999999999</v>
      </c>
      <c r="I148" s="170"/>
      <c r="J148" s="159"/>
    </row>
    <row r="149" spans="1:10" ht="16.5">
      <c r="A149" s="16" t="s">
        <v>1641</v>
      </c>
      <c r="B149" s="17" t="s">
        <v>4791</v>
      </c>
      <c r="C149" s="18" t="s">
        <v>4683</v>
      </c>
      <c r="D149" s="192"/>
      <c r="E149" s="192"/>
      <c r="F149" s="193">
        <f t="shared" si="4"/>
        <v>0</v>
      </c>
      <c r="G149" s="194">
        <f t="shared" si="5"/>
        <v>0</v>
      </c>
      <c r="H149" s="165">
        <v>0.93100000000000005</v>
      </c>
      <c r="I149" s="170"/>
      <c r="J149" s="159"/>
    </row>
    <row r="150" spans="1:10" ht="16.5">
      <c r="A150" s="16" t="s">
        <v>1642</v>
      </c>
      <c r="B150" s="17" t="s">
        <v>4792</v>
      </c>
      <c r="C150" s="18" t="s">
        <v>4683</v>
      </c>
      <c r="D150" s="192"/>
      <c r="E150" s="192"/>
      <c r="F150" s="193">
        <f t="shared" si="4"/>
        <v>0</v>
      </c>
      <c r="G150" s="194">
        <f t="shared" si="5"/>
        <v>0</v>
      </c>
      <c r="H150" s="165">
        <v>0.3629</v>
      </c>
      <c r="I150" s="170"/>
      <c r="J150" s="159"/>
    </row>
    <row r="151" spans="1:10" ht="16.5">
      <c r="A151" s="16" t="s">
        <v>1643</v>
      </c>
      <c r="B151" s="17" t="s">
        <v>4793</v>
      </c>
      <c r="C151" s="18" t="s">
        <v>4683</v>
      </c>
      <c r="D151" s="192"/>
      <c r="E151" s="192"/>
      <c r="F151" s="193">
        <f t="shared" si="4"/>
        <v>0</v>
      </c>
      <c r="G151" s="194">
        <f t="shared" si="5"/>
        <v>0</v>
      </c>
      <c r="H151" s="165">
        <v>1.4888999999999999</v>
      </c>
      <c r="I151" s="170"/>
      <c r="J151" s="159"/>
    </row>
    <row r="152" spans="1:10" ht="16.5">
      <c r="A152" s="16" t="s">
        <v>1644</v>
      </c>
      <c r="B152" s="17" t="s">
        <v>4794</v>
      </c>
      <c r="C152" s="18" t="s">
        <v>4683</v>
      </c>
      <c r="D152" s="192"/>
      <c r="E152" s="192"/>
      <c r="F152" s="193">
        <f t="shared" si="4"/>
        <v>0</v>
      </c>
      <c r="G152" s="194">
        <f t="shared" si="5"/>
        <v>0</v>
      </c>
      <c r="H152" s="165">
        <v>1.2041999999999999</v>
      </c>
      <c r="I152" s="170"/>
      <c r="J152" s="159"/>
    </row>
    <row r="153" spans="1:10" ht="16.5">
      <c r="A153" s="16" t="s">
        <v>1645</v>
      </c>
      <c r="B153" s="17" t="s">
        <v>4795</v>
      </c>
      <c r="C153" s="18" t="s">
        <v>4683</v>
      </c>
      <c r="D153" s="192"/>
      <c r="E153" s="192"/>
      <c r="F153" s="193">
        <f t="shared" si="4"/>
        <v>0</v>
      </c>
      <c r="G153" s="194">
        <f t="shared" si="5"/>
        <v>0</v>
      </c>
      <c r="H153" s="165">
        <v>0.4355</v>
      </c>
      <c r="I153" s="170"/>
      <c r="J153" s="159"/>
    </row>
    <row r="154" spans="1:10" ht="16.5">
      <c r="A154" s="16" t="s">
        <v>1646</v>
      </c>
      <c r="B154" s="17" t="s">
        <v>4796</v>
      </c>
      <c r="C154" s="18" t="s">
        <v>4683</v>
      </c>
      <c r="D154" s="192"/>
      <c r="E154" s="192"/>
      <c r="F154" s="193">
        <f t="shared" si="4"/>
        <v>0</v>
      </c>
      <c r="G154" s="194">
        <f t="shared" si="5"/>
        <v>0</v>
      </c>
      <c r="H154" s="165">
        <v>0.95669999999999999</v>
      </c>
      <c r="I154" s="170"/>
      <c r="J154" s="159"/>
    </row>
    <row r="155" spans="1:10" ht="16.5">
      <c r="A155" s="16" t="s">
        <v>1647</v>
      </c>
      <c r="B155" s="17" t="s">
        <v>4797</v>
      </c>
      <c r="C155" s="18" t="s">
        <v>4683</v>
      </c>
      <c r="D155" s="192"/>
      <c r="E155" s="192"/>
      <c r="F155" s="193">
        <f t="shared" si="4"/>
        <v>0</v>
      </c>
      <c r="G155" s="194">
        <f t="shared" si="5"/>
        <v>0</v>
      </c>
      <c r="H155" s="165">
        <v>0.87319999999999998</v>
      </c>
      <c r="I155" s="170"/>
      <c r="J155" s="159"/>
    </row>
    <row r="156" spans="1:10" ht="16.5">
      <c r="A156" s="16" t="s">
        <v>1648</v>
      </c>
      <c r="B156" s="17" t="s">
        <v>4798</v>
      </c>
      <c r="C156" s="18" t="s">
        <v>4683</v>
      </c>
      <c r="D156" s="192"/>
      <c r="E156" s="192"/>
      <c r="F156" s="193">
        <f t="shared" si="4"/>
        <v>0</v>
      </c>
      <c r="G156" s="194">
        <f t="shared" si="5"/>
        <v>0</v>
      </c>
      <c r="H156" s="165">
        <v>0.99609999999999999</v>
      </c>
      <c r="I156" s="170"/>
      <c r="J156" s="159"/>
    </row>
    <row r="157" spans="1:10" ht="16.5">
      <c r="A157" s="16" t="s">
        <v>1649</v>
      </c>
      <c r="B157" s="17" t="s">
        <v>4799</v>
      </c>
      <c r="C157" s="18" t="s">
        <v>4683</v>
      </c>
      <c r="D157" s="192"/>
      <c r="E157" s="192"/>
      <c r="F157" s="193">
        <f t="shared" si="4"/>
        <v>0</v>
      </c>
      <c r="G157" s="194">
        <f t="shared" si="5"/>
        <v>0</v>
      </c>
      <c r="H157" s="165">
        <v>1.2708999999999999</v>
      </c>
      <c r="I157" s="170"/>
      <c r="J157" s="159"/>
    </row>
    <row r="158" spans="1:10" ht="16.5">
      <c r="A158" s="16" t="s">
        <v>1650</v>
      </c>
      <c r="B158" s="17" t="s">
        <v>4800</v>
      </c>
      <c r="C158" s="18" t="s">
        <v>4683</v>
      </c>
      <c r="D158" s="192"/>
      <c r="E158" s="192"/>
      <c r="F158" s="193">
        <f t="shared" si="4"/>
        <v>0</v>
      </c>
      <c r="G158" s="194">
        <f t="shared" si="5"/>
        <v>0</v>
      </c>
      <c r="H158" s="165">
        <v>0.98950000000000005</v>
      </c>
      <c r="I158" s="170"/>
      <c r="J158" s="159"/>
    </row>
    <row r="159" spans="1:10" ht="16.5">
      <c r="A159" s="16" t="s">
        <v>1651</v>
      </c>
      <c r="B159" s="17" t="s">
        <v>4801</v>
      </c>
      <c r="C159" s="18" t="s">
        <v>4683</v>
      </c>
      <c r="D159" s="192"/>
      <c r="E159" s="192"/>
      <c r="F159" s="193">
        <f t="shared" si="4"/>
        <v>0</v>
      </c>
      <c r="G159" s="194">
        <f t="shared" si="5"/>
        <v>0</v>
      </c>
      <c r="H159" s="165">
        <v>1.0659000000000001</v>
      </c>
      <c r="I159" s="170"/>
      <c r="J159" s="159"/>
    </row>
    <row r="160" spans="1:10" ht="16.5">
      <c r="A160" s="16" t="s">
        <v>1652</v>
      </c>
      <c r="B160" s="17" t="s">
        <v>4802</v>
      </c>
      <c r="C160" s="18" t="s">
        <v>4683</v>
      </c>
      <c r="D160" s="192"/>
      <c r="E160" s="192"/>
      <c r="F160" s="193">
        <f t="shared" si="4"/>
        <v>0</v>
      </c>
      <c r="G160" s="194">
        <f t="shared" si="5"/>
        <v>0</v>
      </c>
      <c r="H160" s="165">
        <v>0.66520000000000001</v>
      </c>
      <c r="I160" s="170"/>
      <c r="J160" s="159"/>
    </row>
    <row r="161" spans="1:10" ht="16.5">
      <c r="A161" s="16" t="s">
        <v>1653</v>
      </c>
      <c r="B161" s="17" t="s">
        <v>4803</v>
      </c>
      <c r="C161" s="18" t="s">
        <v>4683</v>
      </c>
      <c r="D161" s="192"/>
      <c r="E161" s="192"/>
      <c r="F161" s="193">
        <f t="shared" si="4"/>
        <v>0</v>
      </c>
      <c r="G161" s="194">
        <f t="shared" si="5"/>
        <v>0</v>
      </c>
      <c r="H161" s="165">
        <v>0.59160000000000001</v>
      </c>
      <c r="I161" s="170"/>
      <c r="J161" s="159"/>
    </row>
    <row r="162" spans="1:10" ht="16.5">
      <c r="A162" s="16" t="s">
        <v>1654</v>
      </c>
      <c r="B162" s="17" t="s">
        <v>4804</v>
      </c>
      <c r="C162" s="18" t="s">
        <v>4683</v>
      </c>
      <c r="D162" s="192"/>
      <c r="E162" s="192"/>
      <c r="F162" s="193">
        <f t="shared" si="4"/>
        <v>0</v>
      </c>
      <c r="G162" s="194">
        <f t="shared" si="5"/>
        <v>0</v>
      </c>
      <c r="H162" s="165">
        <v>0.95150000000000001</v>
      </c>
      <c r="I162" s="170"/>
      <c r="J162" s="159"/>
    </row>
    <row r="163" spans="1:10" ht="16.5">
      <c r="A163" s="16" t="s">
        <v>1655</v>
      </c>
      <c r="B163" s="17" t="s">
        <v>4805</v>
      </c>
      <c r="C163" s="18" t="s">
        <v>4683</v>
      </c>
      <c r="D163" s="192"/>
      <c r="E163" s="192"/>
      <c r="F163" s="193">
        <f t="shared" si="4"/>
        <v>0</v>
      </c>
      <c r="G163" s="194">
        <f t="shared" si="5"/>
        <v>0</v>
      </c>
      <c r="H163" s="165">
        <v>0.82550000000000001</v>
      </c>
      <c r="I163" s="170"/>
      <c r="J163" s="159"/>
    </row>
    <row r="164" spans="1:10" ht="16.5">
      <c r="A164" s="16" t="s">
        <v>1656</v>
      </c>
      <c r="B164" s="17" t="s">
        <v>4806</v>
      </c>
      <c r="C164" s="18" t="s">
        <v>4683</v>
      </c>
      <c r="D164" s="192"/>
      <c r="E164" s="192"/>
      <c r="F164" s="193">
        <f t="shared" si="4"/>
        <v>0</v>
      </c>
      <c r="G164" s="194">
        <f t="shared" si="5"/>
        <v>0</v>
      </c>
      <c r="H164" s="165">
        <v>1.264</v>
      </c>
      <c r="I164" s="170"/>
      <c r="J164" s="159"/>
    </row>
    <row r="165" spans="1:10" ht="16.5">
      <c r="A165" s="16" t="s">
        <v>1657</v>
      </c>
      <c r="B165" s="17" t="s">
        <v>4807</v>
      </c>
      <c r="C165" s="18" t="s">
        <v>4683</v>
      </c>
      <c r="D165" s="192"/>
      <c r="E165" s="192"/>
      <c r="F165" s="193">
        <f t="shared" si="4"/>
        <v>0</v>
      </c>
      <c r="G165" s="194">
        <f t="shared" si="5"/>
        <v>0</v>
      </c>
      <c r="H165" s="165">
        <v>0.51359999999999995</v>
      </c>
      <c r="I165" s="170"/>
      <c r="J165" s="159"/>
    </row>
    <row r="166" spans="1:10" ht="16.5">
      <c r="A166" s="16" t="s">
        <v>1658</v>
      </c>
      <c r="B166" s="17" t="s">
        <v>4808</v>
      </c>
      <c r="C166" s="18" t="s">
        <v>4683</v>
      </c>
      <c r="D166" s="192"/>
      <c r="E166" s="192"/>
      <c r="F166" s="193">
        <f t="shared" si="4"/>
        <v>0</v>
      </c>
      <c r="G166" s="194">
        <f t="shared" si="5"/>
        <v>0</v>
      </c>
      <c r="H166" s="165">
        <v>0.94830000000000003</v>
      </c>
      <c r="I166" s="170"/>
      <c r="J166" s="159"/>
    </row>
    <row r="167" spans="1:10" ht="16.5">
      <c r="A167" s="16" t="s">
        <v>1659</v>
      </c>
      <c r="B167" s="17" t="s">
        <v>4809</v>
      </c>
      <c r="C167" s="18" t="s">
        <v>4683</v>
      </c>
      <c r="D167" s="192"/>
      <c r="E167" s="192"/>
      <c r="F167" s="193">
        <f t="shared" si="4"/>
        <v>0</v>
      </c>
      <c r="G167" s="194">
        <f t="shared" si="5"/>
        <v>0</v>
      </c>
      <c r="H167" s="165">
        <v>0.26269999999999999</v>
      </c>
      <c r="I167" s="170"/>
      <c r="J167" s="159"/>
    </row>
    <row r="168" spans="1:10" ht="16.5">
      <c r="A168" s="16" t="s">
        <v>1660</v>
      </c>
      <c r="B168" s="17" t="s">
        <v>4810</v>
      </c>
      <c r="C168" s="18" t="s">
        <v>4683</v>
      </c>
      <c r="D168" s="192"/>
      <c r="E168" s="192"/>
      <c r="F168" s="193">
        <f t="shared" si="4"/>
        <v>0</v>
      </c>
      <c r="G168" s="194">
        <f t="shared" si="5"/>
        <v>0</v>
      </c>
      <c r="H168" s="165">
        <v>0.17449999999999999</v>
      </c>
      <c r="I168" s="170"/>
      <c r="J168" s="159"/>
    </row>
    <row r="169" spans="1:10" ht="16.5">
      <c r="A169" s="16" t="s">
        <v>1661</v>
      </c>
      <c r="B169" s="17" t="s">
        <v>4811</v>
      </c>
      <c r="C169" s="18" t="s">
        <v>4683</v>
      </c>
      <c r="D169" s="192"/>
      <c r="E169" s="192"/>
      <c r="F169" s="193">
        <f t="shared" si="4"/>
        <v>0</v>
      </c>
      <c r="G169" s="194">
        <f t="shared" si="5"/>
        <v>0</v>
      </c>
      <c r="H169" s="165">
        <v>0.64890000000000003</v>
      </c>
      <c r="I169" s="170"/>
      <c r="J169" s="159"/>
    </row>
    <row r="170" spans="1:10" ht="16.5">
      <c r="A170" s="16" t="s">
        <v>1662</v>
      </c>
      <c r="B170" s="17" t="s">
        <v>4812</v>
      </c>
      <c r="C170" s="18" t="s">
        <v>4683</v>
      </c>
      <c r="D170" s="192"/>
      <c r="E170" s="192"/>
      <c r="F170" s="193">
        <f t="shared" si="4"/>
        <v>0</v>
      </c>
      <c r="G170" s="194">
        <f t="shared" si="5"/>
        <v>0</v>
      </c>
      <c r="H170" s="165">
        <v>0.58579999999999999</v>
      </c>
      <c r="I170" s="170"/>
      <c r="J170" s="159"/>
    </row>
    <row r="171" spans="1:10" ht="16.5">
      <c r="A171" s="16" t="s">
        <v>1663</v>
      </c>
      <c r="B171" s="17" t="s">
        <v>4813</v>
      </c>
      <c r="C171" s="18" t="s">
        <v>4683</v>
      </c>
      <c r="D171" s="192"/>
      <c r="E171" s="192"/>
      <c r="F171" s="193">
        <f t="shared" si="4"/>
        <v>0</v>
      </c>
      <c r="G171" s="194">
        <f t="shared" si="5"/>
        <v>0</v>
      </c>
      <c r="H171" s="165">
        <v>0.67479999999999996</v>
      </c>
      <c r="I171" s="170"/>
      <c r="J171" s="159"/>
    </row>
    <row r="172" spans="1:10" ht="16.5">
      <c r="A172" s="16" t="s">
        <v>1664</v>
      </c>
      <c r="B172" s="17" t="s">
        <v>4814</v>
      </c>
      <c r="C172" s="18" t="s">
        <v>4683</v>
      </c>
      <c r="D172" s="192"/>
      <c r="E172" s="192"/>
      <c r="F172" s="193">
        <f t="shared" si="4"/>
        <v>0</v>
      </c>
      <c r="G172" s="194">
        <f t="shared" si="5"/>
        <v>0</v>
      </c>
      <c r="H172" s="165">
        <v>0.38640000000000002</v>
      </c>
      <c r="I172" s="170"/>
      <c r="J172" s="159"/>
    </row>
    <row r="173" spans="1:10" ht="16.5">
      <c r="A173" s="16" t="s">
        <v>1665</v>
      </c>
      <c r="B173" s="17" t="s">
        <v>4815</v>
      </c>
      <c r="C173" s="18" t="s">
        <v>4683</v>
      </c>
      <c r="D173" s="192"/>
      <c r="E173" s="192"/>
      <c r="F173" s="193">
        <f t="shared" si="4"/>
        <v>0</v>
      </c>
      <c r="G173" s="194">
        <f t="shared" si="5"/>
        <v>0</v>
      </c>
      <c r="H173" s="165">
        <v>0.95340000000000003</v>
      </c>
      <c r="I173" s="170"/>
      <c r="J173" s="199"/>
    </row>
    <row r="174" spans="1:10" ht="16.5">
      <c r="A174" s="16" t="s">
        <v>1666</v>
      </c>
      <c r="B174" s="17" t="s">
        <v>4816</v>
      </c>
      <c r="C174" s="18" t="s">
        <v>4683</v>
      </c>
      <c r="D174" s="192"/>
      <c r="E174" s="192"/>
      <c r="F174" s="193">
        <f t="shared" si="4"/>
        <v>0</v>
      </c>
      <c r="G174" s="194">
        <f t="shared" si="5"/>
        <v>0</v>
      </c>
      <c r="H174" s="165">
        <v>1.2688999999999999</v>
      </c>
      <c r="I174" s="170"/>
      <c r="J174" s="159"/>
    </row>
    <row r="175" spans="1:10" ht="16.5">
      <c r="A175" s="16" t="s">
        <v>1667</v>
      </c>
      <c r="B175" s="17" t="s">
        <v>4817</v>
      </c>
      <c r="C175" s="18" t="s">
        <v>4683</v>
      </c>
      <c r="D175" s="192"/>
      <c r="E175" s="192"/>
      <c r="F175" s="193">
        <f t="shared" si="4"/>
        <v>0</v>
      </c>
      <c r="G175" s="194">
        <f t="shared" si="5"/>
        <v>0</v>
      </c>
      <c r="H175" s="165">
        <v>0.5242</v>
      </c>
      <c r="I175" s="170"/>
      <c r="J175" s="159"/>
    </row>
    <row r="176" spans="1:10" ht="16.5">
      <c r="A176" s="16" t="s">
        <v>1668</v>
      </c>
      <c r="B176" s="17" t="s">
        <v>4818</v>
      </c>
      <c r="C176" s="18" t="s">
        <v>4683</v>
      </c>
      <c r="D176" s="192"/>
      <c r="E176" s="192"/>
      <c r="F176" s="193">
        <f t="shared" si="4"/>
        <v>0</v>
      </c>
      <c r="G176" s="194">
        <f t="shared" si="5"/>
        <v>0</v>
      </c>
      <c r="H176" s="165">
        <v>0.51319999999999999</v>
      </c>
      <c r="I176" s="170"/>
      <c r="J176" s="159"/>
    </row>
    <row r="177" spans="1:10" ht="16.5">
      <c r="A177" s="16" t="s">
        <v>1669</v>
      </c>
      <c r="B177" s="17" t="s">
        <v>4819</v>
      </c>
      <c r="C177" s="18" t="s">
        <v>4683</v>
      </c>
      <c r="D177" s="192"/>
      <c r="E177" s="192"/>
      <c r="F177" s="193">
        <f t="shared" si="4"/>
        <v>0</v>
      </c>
      <c r="G177" s="194">
        <f t="shared" si="5"/>
        <v>0</v>
      </c>
      <c r="H177" s="165">
        <v>0.85819999999999996</v>
      </c>
      <c r="I177" s="170"/>
      <c r="J177" s="159"/>
    </row>
    <row r="178" spans="1:10" ht="16.5">
      <c r="A178" s="16" t="s">
        <v>1670</v>
      </c>
      <c r="B178" s="17" t="s">
        <v>4820</v>
      </c>
      <c r="C178" s="18" t="s">
        <v>4683</v>
      </c>
      <c r="D178" s="192"/>
      <c r="E178" s="192"/>
      <c r="F178" s="193">
        <f t="shared" si="4"/>
        <v>0</v>
      </c>
      <c r="G178" s="194">
        <f t="shared" si="5"/>
        <v>0</v>
      </c>
      <c r="H178" s="165">
        <v>0.89610000000000001</v>
      </c>
      <c r="I178" s="170"/>
      <c r="J178" s="159"/>
    </row>
    <row r="179" spans="1:10" ht="16.5">
      <c r="A179" s="16" t="s">
        <v>1671</v>
      </c>
      <c r="B179" s="17" t="s">
        <v>4821</v>
      </c>
      <c r="C179" s="18" t="s">
        <v>4683</v>
      </c>
      <c r="D179" s="192"/>
      <c r="E179" s="192"/>
      <c r="F179" s="193">
        <f t="shared" si="4"/>
        <v>0</v>
      </c>
      <c r="G179" s="194">
        <f t="shared" si="5"/>
        <v>0</v>
      </c>
      <c r="H179" s="165">
        <v>1.1454</v>
      </c>
      <c r="I179" s="170"/>
      <c r="J179" s="159"/>
    </row>
    <row r="180" spans="1:10" ht="16.5">
      <c r="A180" s="16" t="s">
        <v>1672</v>
      </c>
      <c r="B180" s="17" t="s">
        <v>4822</v>
      </c>
      <c r="C180" s="18" t="s">
        <v>4683</v>
      </c>
      <c r="D180" s="192"/>
      <c r="E180" s="192"/>
      <c r="F180" s="193">
        <f t="shared" si="4"/>
        <v>0</v>
      </c>
      <c r="G180" s="194">
        <f t="shared" si="5"/>
        <v>0</v>
      </c>
      <c r="H180" s="165">
        <v>0.51729999999999998</v>
      </c>
      <c r="I180" s="170"/>
      <c r="J180" s="159"/>
    </row>
    <row r="181" spans="1:10" ht="16.5">
      <c r="A181" s="16" t="s">
        <v>2713</v>
      </c>
      <c r="B181" s="17" t="s">
        <v>4823</v>
      </c>
      <c r="C181" s="18" t="s">
        <v>4683</v>
      </c>
      <c r="D181" s="192"/>
      <c r="E181" s="192"/>
      <c r="F181" s="193">
        <f t="shared" si="4"/>
        <v>0</v>
      </c>
      <c r="G181" s="194">
        <f t="shared" si="5"/>
        <v>0</v>
      </c>
      <c r="H181" s="165">
        <v>1.2069000000000001</v>
      </c>
      <c r="I181" s="170"/>
      <c r="J181" s="159"/>
    </row>
    <row r="182" spans="1:10" ht="16.5">
      <c r="A182" s="16" t="s">
        <v>1673</v>
      </c>
      <c r="B182" s="17" t="s">
        <v>4824</v>
      </c>
      <c r="C182" s="18" t="s">
        <v>4683</v>
      </c>
      <c r="D182" s="192"/>
      <c r="E182" s="192"/>
      <c r="F182" s="193">
        <f t="shared" si="4"/>
        <v>0</v>
      </c>
      <c r="G182" s="194">
        <f t="shared" si="5"/>
        <v>0</v>
      </c>
      <c r="H182" s="165">
        <v>1.0561</v>
      </c>
      <c r="I182" s="170"/>
      <c r="J182" s="159"/>
    </row>
    <row r="183" spans="1:10" ht="16.5">
      <c r="A183" s="16" t="s">
        <v>1674</v>
      </c>
      <c r="B183" s="17" t="s">
        <v>4825</v>
      </c>
      <c r="C183" s="18" t="s">
        <v>4683</v>
      </c>
      <c r="D183" s="192"/>
      <c r="E183" s="192"/>
      <c r="F183" s="193">
        <f t="shared" si="4"/>
        <v>0</v>
      </c>
      <c r="G183" s="194">
        <f t="shared" si="5"/>
        <v>0</v>
      </c>
      <c r="H183" s="165">
        <v>1.1278999999999999</v>
      </c>
      <c r="I183" s="170"/>
      <c r="J183" s="159"/>
    </row>
    <row r="184" spans="1:10" ht="16.5">
      <c r="A184" s="16" t="s">
        <v>1675</v>
      </c>
      <c r="B184" s="17" t="s">
        <v>4826</v>
      </c>
      <c r="C184" s="18" t="s">
        <v>4683</v>
      </c>
      <c r="D184" s="192"/>
      <c r="E184" s="192"/>
      <c r="F184" s="193">
        <f t="shared" si="4"/>
        <v>0</v>
      </c>
      <c r="G184" s="194">
        <f t="shared" si="5"/>
        <v>0</v>
      </c>
      <c r="H184" s="165">
        <v>0.34229999999999999</v>
      </c>
      <c r="I184" s="170"/>
      <c r="J184" s="159"/>
    </row>
    <row r="185" spans="1:10" ht="16.5">
      <c r="A185" s="16" t="s">
        <v>1676</v>
      </c>
      <c r="B185" s="17" t="s">
        <v>4827</v>
      </c>
      <c r="C185" s="18" t="s">
        <v>4683</v>
      </c>
      <c r="D185" s="192"/>
      <c r="E185" s="192"/>
      <c r="F185" s="193">
        <f t="shared" si="4"/>
        <v>0</v>
      </c>
      <c r="G185" s="194">
        <f t="shared" si="5"/>
        <v>0</v>
      </c>
      <c r="H185" s="165">
        <v>1.5857000000000001</v>
      </c>
      <c r="I185" s="170"/>
      <c r="J185" s="159"/>
    </row>
    <row r="186" spans="1:10" ht="16.5">
      <c r="A186" s="16" t="s">
        <v>1677</v>
      </c>
      <c r="B186" s="17" t="s">
        <v>4828</v>
      </c>
      <c r="C186" s="18" t="s">
        <v>4683</v>
      </c>
      <c r="D186" s="192"/>
      <c r="E186" s="192"/>
      <c r="F186" s="193">
        <f t="shared" si="4"/>
        <v>0</v>
      </c>
      <c r="G186" s="194">
        <f t="shared" si="5"/>
        <v>0</v>
      </c>
      <c r="H186" s="165">
        <v>1.9479</v>
      </c>
      <c r="I186" s="170"/>
      <c r="J186" s="159"/>
    </row>
    <row r="187" spans="1:10" ht="16.5">
      <c r="A187" s="16" t="s">
        <v>1678</v>
      </c>
      <c r="B187" s="17" t="s">
        <v>4829</v>
      </c>
      <c r="C187" s="18" t="s">
        <v>4683</v>
      </c>
      <c r="D187" s="192"/>
      <c r="E187" s="192"/>
      <c r="F187" s="193">
        <f t="shared" si="4"/>
        <v>0</v>
      </c>
      <c r="G187" s="194">
        <f t="shared" si="5"/>
        <v>0</v>
      </c>
      <c r="H187" s="165">
        <v>1.4151</v>
      </c>
      <c r="I187" s="170"/>
      <c r="J187" s="159"/>
    </row>
    <row r="188" spans="1:10" ht="16.5">
      <c r="A188" s="16" t="s">
        <v>1679</v>
      </c>
      <c r="B188" s="17" t="s">
        <v>4830</v>
      </c>
      <c r="C188" s="18" t="s">
        <v>4683</v>
      </c>
      <c r="D188" s="192"/>
      <c r="E188" s="192"/>
      <c r="F188" s="193">
        <f t="shared" si="4"/>
        <v>0</v>
      </c>
      <c r="G188" s="194">
        <f t="shared" si="5"/>
        <v>0</v>
      </c>
      <c r="H188" s="165">
        <v>1.0081</v>
      </c>
      <c r="I188" s="170"/>
      <c r="J188" s="159"/>
    </row>
    <row r="189" spans="1:10" ht="16.5">
      <c r="A189" s="16" t="s">
        <v>1680</v>
      </c>
      <c r="B189" s="17" t="s">
        <v>4831</v>
      </c>
      <c r="C189" s="18" t="s">
        <v>4683</v>
      </c>
      <c r="D189" s="192"/>
      <c r="E189" s="192"/>
      <c r="F189" s="193">
        <f t="shared" si="4"/>
        <v>0</v>
      </c>
      <c r="G189" s="194">
        <f t="shared" si="5"/>
        <v>0</v>
      </c>
      <c r="H189" s="165">
        <v>1.3249</v>
      </c>
      <c r="I189" s="170"/>
      <c r="J189" s="159"/>
    </row>
    <row r="190" spans="1:10" ht="16.5">
      <c r="A190" s="16" t="s">
        <v>1681</v>
      </c>
      <c r="B190" s="17" t="s">
        <v>4832</v>
      </c>
      <c r="C190" s="18" t="s">
        <v>4683</v>
      </c>
      <c r="D190" s="192"/>
      <c r="E190" s="192"/>
      <c r="F190" s="193">
        <f t="shared" si="4"/>
        <v>0</v>
      </c>
      <c r="G190" s="194">
        <f t="shared" si="5"/>
        <v>0</v>
      </c>
      <c r="H190" s="165">
        <v>0.53939999999999999</v>
      </c>
      <c r="I190" s="170"/>
      <c r="J190" s="159"/>
    </row>
    <row r="191" spans="1:10" ht="16.5">
      <c r="A191" s="16" t="s">
        <v>1682</v>
      </c>
      <c r="B191" s="17" t="s">
        <v>4833</v>
      </c>
      <c r="C191" s="18" t="s">
        <v>4683</v>
      </c>
      <c r="D191" s="192"/>
      <c r="E191" s="192"/>
      <c r="F191" s="193">
        <f t="shared" si="4"/>
        <v>0</v>
      </c>
      <c r="G191" s="194">
        <f t="shared" si="5"/>
        <v>0</v>
      </c>
      <c r="H191" s="165">
        <v>1.1399999999999999</v>
      </c>
      <c r="I191" s="170"/>
      <c r="J191" s="159"/>
    </row>
    <row r="192" spans="1:10" ht="16.5">
      <c r="A192" s="16" t="s">
        <v>1683</v>
      </c>
      <c r="B192" s="17" t="s">
        <v>4834</v>
      </c>
      <c r="C192" s="18" t="s">
        <v>4683</v>
      </c>
      <c r="D192" s="192"/>
      <c r="E192" s="192"/>
      <c r="F192" s="193">
        <f t="shared" si="4"/>
        <v>0</v>
      </c>
      <c r="G192" s="194">
        <f t="shared" si="5"/>
        <v>0</v>
      </c>
      <c r="H192" s="165">
        <v>1.4835</v>
      </c>
      <c r="I192" s="170"/>
      <c r="J192" s="159"/>
    </row>
    <row r="193" spans="1:10" ht="16.5">
      <c r="A193" s="16" t="s">
        <v>1684</v>
      </c>
      <c r="B193" s="17" t="s">
        <v>4835</v>
      </c>
      <c r="C193" s="18" t="s">
        <v>4683</v>
      </c>
      <c r="D193" s="192"/>
      <c r="E193" s="192"/>
      <c r="F193" s="193">
        <f t="shared" si="4"/>
        <v>0</v>
      </c>
      <c r="G193" s="194">
        <f t="shared" si="5"/>
        <v>0</v>
      </c>
      <c r="H193" s="165">
        <v>1.3702000000000001</v>
      </c>
      <c r="I193" s="170"/>
      <c r="J193" s="159"/>
    </row>
    <row r="194" spans="1:10" ht="16.5">
      <c r="A194" s="16" t="s">
        <v>1685</v>
      </c>
      <c r="B194" s="17" t="s">
        <v>4836</v>
      </c>
      <c r="C194" s="18" t="s">
        <v>4683</v>
      </c>
      <c r="D194" s="192"/>
      <c r="E194" s="192"/>
      <c r="F194" s="193">
        <f t="shared" si="4"/>
        <v>0</v>
      </c>
      <c r="G194" s="194">
        <f t="shared" si="5"/>
        <v>0</v>
      </c>
      <c r="H194" s="165">
        <v>1.3586</v>
      </c>
      <c r="I194" s="170"/>
      <c r="J194" s="159"/>
    </row>
    <row r="195" spans="1:10" ht="16.5">
      <c r="A195" s="16" t="s">
        <v>1686</v>
      </c>
      <c r="B195" s="17" t="s">
        <v>4837</v>
      </c>
      <c r="C195" s="18" t="s">
        <v>4683</v>
      </c>
      <c r="D195" s="192"/>
      <c r="E195" s="192"/>
      <c r="F195" s="193">
        <f t="shared" si="4"/>
        <v>0</v>
      </c>
      <c r="G195" s="194">
        <f t="shared" si="5"/>
        <v>0</v>
      </c>
      <c r="H195" s="165">
        <v>0.62239999999999995</v>
      </c>
      <c r="I195" s="170"/>
      <c r="J195" s="159"/>
    </row>
    <row r="196" spans="1:10" ht="16.5">
      <c r="A196" s="16" t="s">
        <v>1687</v>
      </c>
      <c r="B196" s="17" t="s">
        <v>4838</v>
      </c>
      <c r="C196" s="18" t="s">
        <v>4683</v>
      </c>
      <c r="D196" s="192"/>
      <c r="E196" s="192"/>
      <c r="F196" s="193">
        <f t="shared" si="4"/>
        <v>0</v>
      </c>
      <c r="G196" s="194">
        <f t="shared" si="5"/>
        <v>0</v>
      </c>
      <c r="H196" s="165">
        <v>0.30780000000000002</v>
      </c>
      <c r="I196" s="170"/>
      <c r="J196" s="159"/>
    </row>
    <row r="197" spans="1:10" ht="16.5">
      <c r="A197" s="16" t="s">
        <v>1688</v>
      </c>
      <c r="B197" s="17" t="s">
        <v>4839</v>
      </c>
      <c r="C197" s="18" t="s">
        <v>4683</v>
      </c>
      <c r="D197" s="192"/>
      <c r="E197" s="192"/>
      <c r="F197" s="193">
        <f t="shared" si="4"/>
        <v>0</v>
      </c>
      <c r="G197" s="194">
        <f t="shared" si="5"/>
        <v>0</v>
      </c>
      <c r="H197" s="165">
        <v>0.58330000000000004</v>
      </c>
      <c r="I197" s="170"/>
      <c r="J197" s="159"/>
    </row>
    <row r="198" spans="1:10" ht="16.5">
      <c r="A198" s="16" t="s">
        <v>1689</v>
      </c>
      <c r="B198" s="17" t="s">
        <v>4840</v>
      </c>
      <c r="C198" s="18" t="s">
        <v>4683</v>
      </c>
      <c r="D198" s="192"/>
      <c r="E198" s="192"/>
      <c r="F198" s="193">
        <f t="shared" si="4"/>
        <v>0</v>
      </c>
      <c r="G198" s="194">
        <f t="shared" si="5"/>
        <v>0</v>
      </c>
      <c r="H198" s="165">
        <v>0.31809999999999999</v>
      </c>
      <c r="I198" s="170"/>
      <c r="J198" s="159"/>
    </row>
    <row r="199" spans="1:10" ht="16.5">
      <c r="A199" s="16" t="s">
        <v>1690</v>
      </c>
      <c r="B199" s="17" t="s">
        <v>4841</v>
      </c>
      <c r="C199" s="18" t="s">
        <v>4683</v>
      </c>
      <c r="D199" s="192"/>
      <c r="E199" s="192"/>
      <c r="F199" s="193">
        <f t="shared" ref="F199:F262" si="6">D199*E199</f>
        <v>0</v>
      </c>
      <c r="G199" s="194">
        <f t="shared" ref="G199:G262" si="7">IF($F$1191=0,0,F199/$F$1191)</f>
        <v>0</v>
      </c>
      <c r="H199" s="165">
        <v>0.65959999999999996</v>
      </c>
      <c r="I199" s="170"/>
      <c r="J199" s="159"/>
    </row>
    <row r="200" spans="1:10" ht="16.5">
      <c r="A200" s="16" t="s">
        <v>1691</v>
      </c>
      <c r="B200" s="17" t="s">
        <v>4842</v>
      </c>
      <c r="C200" s="18" t="s">
        <v>4683</v>
      </c>
      <c r="D200" s="192"/>
      <c r="E200" s="192"/>
      <c r="F200" s="193">
        <f t="shared" si="6"/>
        <v>0</v>
      </c>
      <c r="G200" s="194">
        <f t="shared" si="7"/>
        <v>0</v>
      </c>
      <c r="H200" s="165">
        <v>0.59319999999999995</v>
      </c>
      <c r="I200" s="170"/>
      <c r="J200" s="159"/>
    </row>
    <row r="201" spans="1:10" ht="16.5">
      <c r="A201" s="16" t="s">
        <v>1692</v>
      </c>
      <c r="B201" s="17" t="s">
        <v>4843</v>
      </c>
      <c r="C201" s="18" t="s">
        <v>4683</v>
      </c>
      <c r="D201" s="192"/>
      <c r="E201" s="192"/>
      <c r="F201" s="193">
        <f t="shared" si="6"/>
        <v>0</v>
      </c>
      <c r="G201" s="194">
        <f t="shared" si="7"/>
        <v>0</v>
      </c>
      <c r="H201" s="165">
        <v>1.0459000000000001</v>
      </c>
      <c r="I201" s="170"/>
      <c r="J201" s="159"/>
    </row>
    <row r="202" spans="1:10" ht="16.5">
      <c r="A202" s="16" t="s">
        <v>1693</v>
      </c>
      <c r="B202" s="17" t="s">
        <v>4844</v>
      </c>
      <c r="C202" s="18" t="s">
        <v>4683</v>
      </c>
      <c r="D202" s="192"/>
      <c r="E202" s="192"/>
      <c r="F202" s="193">
        <f t="shared" si="6"/>
        <v>0</v>
      </c>
      <c r="G202" s="194">
        <f t="shared" si="7"/>
        <v>0</v>
      </c>
      <c r="H202" s="165">
        <v>0.34189999999999998</v>
      </c>
      <c r="I202" s="170"/>
      <c r="J202" s="159"/>
    </row>
    <row r="203" spans="1:10" ht="16.5">
      <c r="A203" s="16" t="s">
        <v>1694</v>
      </c>
      <c r="B203" s="17" t="s">
        <v>4845</v>
      </c>
      <c r="C203" s="18" t="s">
        <v>4683</v>
      </c>
      <c r="D203" s="192"/>
      <c r="E203" s="192"/>
      <c r="F203" s="193">
        <f t="shared" si="6"/>
        <v>0</v>
      </c>
      <c r="G203" s="194">
        <f t="shared" si="7"/>
        <v>0</v>
      </c>
      <c r="H203" s="165">
        <v>0.33650000000000002</v>
      </c>
      <c r="I203" s="170"/>
      <c r="J203" s="159"/>
    </row>
    <row r="204" spans="1:10" ht="16.5">
      <c r="A204" s="16" t="s">
        <v>1695</v>
      </c>
      <c r="B204" s="17" t="s">
        <v>4846</v>
      </c>
      <c r="C204" s="18" t="s">
        <v>4683</v>
      </c>
      <c r="D204" s="192"/>
      <c r="E204" s="192"/>
      <c r="F204" s="193">
        <f t="shared" si="6"/>
        <v>0</v>
      </c>
      <c r="G204" s="194">
        <f t="shared" si="7"/>
        <v>0</v>
      </c>
      <c r="H204" s="165">
        <v>0.66739999999999999</v>
      </c>
      <c r="I204" s="170"/>
      <c r="J204" s="159"/>
    </row>
    <row r="205" spans="1:10" ht="16.5">
      <c r="A205" s="16" t="s">
        <v>1696</v>
      </c>
      <c r="B205" s="17" t="s">
        <v>4847</v>
      </c>
      <c r="C205" s="18" t="s">
        <v>4683</v>
      </c>
      <c r="D205" s="192"/>
      <c r="E205" s="192"/>
      <c r="F205" s="193">
        <f t="shared" si="6"/>
        <v>0</v>
      </c>
      <c r="G205" s="194">
        <f t="shared" si="7"/>
        <v>0</v>
      </c>
      <c r="H205" s="165">
        <v>0.40300000000000002</v>
      </c>
      <c r="I205" s="170"/>
      <c r="J205" s="159"/>
    </row>
    <row r="206" spans="1:10" ht="16.5">
      <c r="A206" s="16" t="s">
        <v>1697</v>
      </c>
      <c r="B206" s="17" t="s">
        <v>4848</v>
      </c>
      <c r="C206" s="18" t="s">
        <v>4683</v>
      </c>
      <c r="D206" s="192"/>
      <c r="E206" s="192"/>
      <c r="F206" s="193">
        <f t="shared" si="6"/>
        <v>0</v>
      </c>
      <c r="G206" s="194">
        <f t="shared" si="7"/>
        <v>0</v>
      </c>
      <c r="H206" s="165">
        <v>1.0066999999999999</v>
      </c>
      <c r="I206" s="170"/>
      <c r="J206" s="159"/>
    </row>
    <row r="207" spans="1:10" ht="16.5">
      <c r="A207" s="16" t="s">
        <v>1698</v>
      </c>
      <c r="B207" s="17" t="s">
        <v>4849</v>
      </c>
      <c r="C207" s="18" t="s">
        <v>4683</v>
      </c>
      <c r="D207" s="192"/>
      <c r="E207" s="192"/>
      <c r="F207" s="193">
        <f t="shared" si="6"/>
        <v>0</v>
      </c>
      <c r="G207" s="194">
        <f t="shared" si="7"/>
        <v>0</v>
      </c>
      <c r="H207" s="165">
        <v>1.101</v>
      </c>
      <c r="I207" s="170"/>
      <c r="J207" s="159"/>
    </row>
    <row r="208" spans="1:10" ht="16.5">
      <c r="A208" s="16" t="s">
        <v>1699</v>
      </c>
      <c r="B208" s="17" t="s">
        <v>4850</v>
      </c>
      <c r="C208" s="18" t="s">
        <v>4683</v>
      </c>
      <c r="D208" s="192"/>
      <c r="E208" s="192"/>
      <c r="F208" s="193">
        <f t="shared" si="6"/>
        <v>0</v>
      </c>
      <c r="G208" s="194">
        <f t="shared" si="7"/>
        <v>0</v>
      </c>
      <c r="H208" s="165">
        <v>0.30020000000000002</v>
      </c>
      <c r="I208" s="170"/>
      <c r="J208" s="159"/>
    </row>
    <row r="209" spans="1:10" ht="16.5">
      <c r="A209" s="16" t="s">
        <v>1700</v>
      </c>
      <c r="B209" s="17" t="s">
        <v>4851</v>
      </c>
      <c r="C209" s="18" t="s">
        <v>4683</v>
      </c>
      <c r="D209" s="192"/>
      <c r="E209" s="192"/>
      <c r="F209" s="193">
        <f t="shared" si="6"/>
        <v>0</v>
      </c>
      <c r="G209" s="194">
        <f t="shared" si="7"/>
        <v>0</v>
      </c>
      <c r="H209" s="165">
        <v>0.74439999999999995</v>
      </c>
      <c r="I209" s="170"/>
      <c r="J209" s="159"/>
    </row>
    <row r="210" spans="1:10" ht="16.5">
      <c r="A210" s="16" t="s">
        <v>1701</v>
      </c>
      <c r="B210" s="17" t="s">
        <v>4852</v>
      </c>
      <c r="C210" s="18" t="s">
        <v>4683</v>
      </c>
      <c r="D210" s="192"/>
      <c r="E210" s="192"/>
      <c r="F210" s="193">
        <f t="shared" si="6"/>
        <v>0</v>
      </c>
      <c r="G210" s="194">
        <f t="shared" si="7"/>
        <v>0</v>
      </c>
      <c r="H210" s="165">
        <v>0.5948</v>
      </c>
      <c r="I210" s="170"/>
      <c r="J210" s="159"/>
    </row>
    <row r="211" spans="1:10" ht="16.5">
      <c r="A211" s="16" t="s">
        <v>1702</v>
      </c>
      <c r="B211" s="17" t="s">
        <v>4853</v>
      </c>
      <c r="C211" s="18" t="s">
        <v>4683</v>
      </c>
      <c r="D211" s="192"/>
      <c r="E211" s="192"/>
      <c r="F211" s="193">
        <f t="shared" si="6"/>
        <v>0</v>
      </c>
      <c r="G211" s="194">
        <f t="shared" si="7"/>
        <v>0</v>
      </c>
      <c r="H211" s="165">
        <v>0.60519999999999996</v>
      </c>
      <c r="I211" s="170"/>
      <c r="J211" s="159"/>
    </row>
    <row r="212" spans="1:10" ht="16.5">
      <c r="A212" s="16" t="s">
        <v>1703</v>
      </c>
      <c r="B212" s="17" t="s">
        <v>4854</v>
      </c>
      <c r="C212" s="18" t="s">
        <v>4683</v>
      </c>
      <c r="D212" s="192"/>
      <c r="E212" s="192"/>
      <c r="F212" s="193">
        <f t="shared" si="6"/>
        <v>0</v>
      </c>
      <c r="G212" s="194">
        <f t="shared" si="7"/>
        <v>0</v>
      </c>
      <c r="H212" s="165">
        <v>0.73250000000000004</v>
      </c>
      <c r="I212" s="170"/>
      <c r="J212" s="159"/>
    </row>
    <row r="213" spans="1:10" ht="16.5">
      <c r="A213" s="16" t="s">
        <v>1704</v>
      </c>
      <c r="B213" s="17" t="s">
        <v>4855</v>
      </c>
      <c r="C213" s="18" t="s">
        <v>4683</v>
      </c>
      <c r="D213" s="192"/>
      <c r="E213" s="192"/>
      <c r="F213" s="193">
        <f t="shared" si="6"/>
        <v>0</v>
      </c>
      <c r="G213" s="194">
        <f t="shared" si="7"/>
        <v>0</v>
      </c>
      <c r="H213" s="165">
        <v>0.25700000000000001</v>
      </c>
      <c r="I213" s="170"/>
      <c r="J213" s="159"/>
    </row>
    <row r="214" spans="1:10" ht="16.5">
      <c r="A214" s="16" t="s">
        <v>1705</v>
      </c>
      <c r="B214" s="17" t="s">
        <v>4856</v>
      </c>
      <c r="C214" s="18" t="s">
        <v>4683</v>
      </c>
      <c r="D214" s="192"/>
      <c r="E214" s="192"/>
      <c r="F214" s="193">
        <f t="shared" si="6"/>
        <v>0</v>
      </c>
      <c r="G214" s="194">
        <f t="shared" si="7"/>
        <v>0</v>
      </c>
      <c r="H214" s="165">
        <v>0.58879999999999999</v>
      </c>
      <c r="I214" s="170"/>
      <c r="J214" s="159"/>
    </row>
    <row r="215" spans="1:10" ht="16.5">
      <c r="A215" s="16" t="s">
        <v>1706</v>
      </c>
      <c r="B215" s="17" t="s">
        <v>4857</v>
      </c>
      <c r="C215" s="18" t="s">
        <v>4683</v>
      </c>
      <c r="D215" s="192"/>
      <c r="E215" s="192"/>
      <c r="F215" s="193">
        <f t="shared" si="6"/>
        <v>0</v>
      </c>
      <c r="G215" s="194">
        <f t="shared" si="7"/>
        <v>0</v>
      </c>
      <c r="H215" s="165">
        <v>5.11E-2</v>
      </c>
      <c r="I215" s="170"/>
      <c r="J215" s="159"/>
    </row>
    <row r="216" spans="1:10" ht="16.5">
      <c r="A216" s="16" t="s">
        <v>1707</v>
      </c>
      <c r="B216" s="17" t="s">
        <v>4858</v>
      </c>
      <c r="C216" s="18" t="s">
        <v>4683</v>
      </c>
      <c r="D216" s="192"/>
      <c r="E216" s="192"/>
      <c r="F216" s="193">
        <f t="shared" si="6"/>
        <v>0</v>
      </c>
      <c r="G216" s="194">
        <f t="shared" si="7"/>
        <v>0</v>
      </c>
      <c r="H216" s="165">
        <v>-0.2223</v>
      </c>
      <c r="I216" s="170"/>
      <c r="J216" s="159"/>
    </row>
    <row r="217" spans="1:10" ht="16.5">
      <c r="A217" s="16" t="s">
        <v>1708</v>
      </c>
      <c r="B217" s="17" t="s">
        <v>4859</v>
      </c>
      <c r="C217" s="18" t="s">
        <v>4683</v>
      </c>
      <c r="D217" s="192"/>
      <c r="E217" s="192"/>
      <c r="F217" s="193">
        <f t="shared" si="6"/>
        <v>0</v>
      </c>
      <c r="G217" s="194">
        <f t="shared" si="7"/>
        <v>0</v>
      </c>
      <c r="H217" s="165">
        <v>-0.50109999999999999</v>
      </c>
      <c r="I217" s="170"/>
      <c r="J217" s="159"/>
    </row>
    <row r="218" spans="1:10" ht="16.5">
      <c r="A218" s="16" t="s">
        <v>1709</v>
      </c>
      <c r="B218" s="17" t="s">
        <v>4860</v>
      </c>
      <c r="C218" s="18" t="s">
        <v>4683</v>
      </c>
      <c r="D218" s="192"/>
      <c r="E218" s="192"/>
      <c r="F218" s="193">
        <f t="shared" si="6"/>
        <v>0</v>
      </c>
      <c r="G218" s="194">
        <f t="shared" si="7"/>
        <v>0</v>
      </c>
      <c r="H218" s="165">
        <v>0.34139999999999998</v>
      </c>
      <c r="I218" s="170"/>
      <c r="J218" s="159"/>
    </row>
    <row r="219" spans="1:10" ht="16.5">
      <c r="A219" s="16" t="s">
        <v>1710</v>
      </c>
      <c r="B219" s="17" t="s">
        <v>4861</v>
      </c>
      <c r="C219" s="18" t="s">
        <v>4683</v>
      </c>
      <c r="D219" s="192"/>
      <c r="E219" s="192"/>
      <c r="F219" s="193">
        <f t="shared" si="6"/>
        <v>0</v>
      </c>
      <c r="G219" s="194">
        <f t="shared" si="7"/>
        <v>0</v>
      </c>
      <c r="H219" s="165">
        <v>-0.15010000000000001</v>
      </c>
      <c r="I219" s="170"/>
      <c r="J219" s="159"/>
    </row>
    <row r="220" spans="1:10" ht="16.5">
      <c r="A220" s="16" t="s">
        <v>1711</v>
      </c>
      <c r="B220" s="17" t="s">
        <v>4862</v>
      </c>
      <c r="C220" s="18" t="s">
        <v>4683</v>
      </c>
      <c r="D220" s="192"/>
      <c r="E220" s="192"/>
      <c r="F220" s="193">
        <f t="shared" si="6"/>
        <v>0</v>
      </c>
      <c r="G220" s="194">
        <f t="shared" si="7"/>
        <v>0</v>
      </c>
      <c r="H220" s="165">
        <v>0.54569999999999996</v>
      </c>
      <c r="I220" s="170"/>
      <c r="J220" s="159"/>
    </row>
    <row r="221" spans="1:10" ht="16.5">
      <c r="A221" s="16" t="s">
        <v>1712</v>
      </c>
      <c r="B221" s="17" t="s">
        <v>4863</v>
      </c>
      <c r="C221" s="18" t="s">
        <v>4683</v>
      </c>
      <c r="D221" s="192"/>
      <c r="E221" s="192"/>
      <c r="F221" s="193">
        <f t="shared" si="6"/>
        <v>0</v>
      </c>
      <c r="G221" s="194">
        <f t="shared" si="7"/>
        <v>0</v>
      </c>
      <c r="H221" s="165">
        <v>1.002</v>
      </c>
      <c r="I221" s="170"/>
      <c r="J221" s="159"/>
    </row>
    <row r="222" spans="1:10" ht="16.5">
      <c r="A222" s="16" t="s">
        <v>1713</v>
      </c>
      <c r="B222" s="17" t="s">
        <v>4864</v>
      </c>
      <c r="C222" s="18" t="s">
        <v>4683</v>
      </c>
      <c r="D222" s="192"/>
      <c r="E222" s="192"/>
      <c r="F222" s="193">
        <f t="shared" si="6"/>
        <v>0</v>
      </c>
      <c r="G222" s="194">
        <f t="shared" si="7"/>
        <v>0</v>
      </c>
      <c r="H222" s="165">
        <v>0.31680000000000003</v>
      </c>
      <c r="I222" s="170"/>
      <c r="J222" s="159"/>
    </row>
    <row r="223" spans="1:10" ht="16.5">
      <c r="A223" s="16" t="s">
        <v>1714</v>
      </c>
      <c r="B223" s="17" t="s">
        <v>4865</v>
      </c>
      <c r="C223" s="18" t="s">
        <v>4683</v>
      </c>
      <c r="D223" s="192"/>
      <c r="E223" s="192"/>
      <c r="F223" s="193">
        <f t="shared" si="6"/>
        <v>0</v>
      </c>
      <c r="G223" s="194">
        <f t="shared" si="7"/>
        <v>0</v>
      </c>
      <c r="H223" s="165">
        <v>0.12039999999999999</v>
      </c>
      <c r="I223" s="170"/>
      <c r="J223" s="199"/>
    </row>
    <row r="224" spans="1:10" ht="16.5">
      <c r="A224" s="16" t="s">
        <v>1715</v>
      </c>
      <c r="B224" s="17" t="s">
        <v>4866</v>
      </c>
      <c r="C224" s="18" t="s">
        <v>4683</v>
      </c>
      <c r="D224" s="192"/>
      <c r="E224" s="192"/>
      <c r="F224" s="193">
        <f t="shared" si="6"/>
        <v>0</v>
      </c>
      <c r="G224" s="194">
        <f t="shared" si="7"/>
        <v>0</v>
      </c>
      <c r="H224" s="165">
        <v>0.24490000000000001</v>
      </c>
      <c r="I224" s="170"/>
      <c r="J224" s="159"/>
    </row>
    <row r="225" spans="1:10" ht="16.5">
      <c r="A225" s="16" t="s">
        <v>1716</v>
      </c>
      <c r="B225" s="17" t="s">
        <v>4867</v>
      </c>
      <c r="C225" s="18" t="s">
        <v>4683</v>
      </c>
      <c r="D225" s="192"/>
      <c r="E225" s="192"/>
      <c r="F225" s="193">
        <f t="shared" si="6"/>
        <v>0</v>
      </c>
      <c r="G225" s="194">
        <f t="shared" si="7"/>
        <v>0</v>
      </c>
      <c r="H225" s="165">
        <v>0.88700000000000001</v>
      </c>
      <c r="I225" s="170"/>
      <c r="J225" s="159"/>
    </row>
    <row r="226" spans="1:10" ht="16.5">
      <c r="A226" s="16" t="s">
        <v>1717</v>
      </c>
      <c r="B226" s="17" t="s">
        <v>4868</v>
      </c>
      <c r="C226" s="18" t="s">
        <v>4683</v>
      </c>
      <c r="D226" s="192"/>
      <c r="E226" s="192"/>
      <c r="F226" s="193">
        <f t="shared" si="6"/>
        <v>0</v>
      </c>
      <c r="G226" s="194">
        <f t="shared" si="7"/>
        <v>0</v>
      </c>
      <c r="H226" s="165">
        <v>0.48699999999999999</v>
      </c>
      <c r="I226" s="170"/>
      <c r="J226" s="159"/>
    </row>
    <row r="227" spans="1:10" ht="16.5">
      <c r="A227" s="16" t="s">
        <v>1718</v>
      </c>
      <c r="B227" s="17" t="s">
        <v>4869</v>
      </c>
      <c r="C227" s="18" t="s">
        <v>4683</v>
      </c>
      <c r="D227" s="192"/>
      <c r="E227" s="192"/>
      <c r="F227" s="193">
        <f t="shared" si="6"/>
        <v>0</v>
      </c>
      <c r="G227" s="194">
        <f t="shared" si="7"/>
        <v>0</v>
      </c>
      <c r="H227" s="165">
        <v>2E-3</v>
      </c>
      <c r="I227" s="170"/>
      <c r="J227" s="159"/>
    </row>
    <row r="228" spans="1:10" ht="16.5">
      <c r="A228" s="16" t="s">
        <v>1719</v>
      </c>
      <c r="B228" s="17" t="s">
        <v>4870</v>
      </c>
      <c r="C228" s="18" t="s">
        <v>4683</v>
      </c>
      <c r="D228" s="192"/>
      <c r="E228" s="192"/>
      <c r="F228" s="193">
        <f t="shared" si="6"/>
        <v>0</v>
      </c>
      <c r="G228" s="194">
        <f t="shared" si="7"/>
        <v>0</v>
      </c>
      <c r="H228" s="165">
        <v>0.4869</v>
      </c>
      <c r="I228" s="170"/>
      <c r="J228" s="159"/>
    </row>
    <row r="229" spans="1:10" ht="16.5">
      <c r="A229" s="16" t="s">
        <v>1720</v>
      </c>
      <c r="B229" s="17" t="s">
        <v>4871</v>
      </c>
      <c r="C229" s="18" t="s">
        <v>4683</v>
      </c>
      <c r="D229" s="192"/>
      <c r="E229" s="192"/>
      <c r="F229" s="193">
        <f t="shared" si="6"/>
        <v>0</v>
      </c>
      <c r="G229" s="194">
        <f t="shared" si="7"/>
        <v>0</v>
      </c>
      <c r="H229" s="165">
        <v>0.31690000000000002</v>
      </c>
      <c r="I229" s="170"/>
      <c r="J229" s="159"/>
    </row>
    <row r="230" spans="1:10" ht="16.5">
      <c r="A230" s="16" t="s">
        <v>1721</v>
      </c>
      <c r="B230" s="17" t="s">
        <v>4872</v>
      </c>
      <c r="C230" s="18" t="s">
        <v>4683</v>
      </c>
      <c r="D230" s="192"/>
      <c r="E230" s="192"/>
      <c r="F230" s="193">
        <f t="shared" si="6"/>
        <v>0</v>
      </c>
      <c r="G230" s="194">
        <f t="shared" si="7"/>
        <v>0</v>
      </c>
      <c r="H230" s="165">
        <v>0.78920000000000001</v>
      </c>
      <c r="I230" s="170"/>
      <c r="J230" s="159"/>
    </row>
    <row r="231" spans="1:10" ht="16.5">
      <c r="A231" s="16" t="s">
        <v>1722</v>
      </c>
      <c r="B231" s="17" t="s">
        <v>4873</v>
      </c>
      <c r="C231" s="18" t="s">
        <v>4683</v>
      </c>
      <c r="D231" s="192"/>
      <c r="E231" s="192"/>
      <c r="F231" s="193">
        <f t="shared" si="6"/>
        <v>0</v>
      </c>
      <c r="G231" s="194">
        <f t="shared" si="7"/>
        <v>0</v>
      </c>
      <c r="H231" s="165">
        <v>1.5777000000000001</v>
      </c>
      <c r="I231" s="170"/>
      <c r="J231" s="159"/>
    </row>
    <row r="232" spans="1:10" ht="16.5">
      <c r="A232" s="16" t="s">
        <v>1723</v>
      </c>
      <c r="B232" s="17" t="s">
        <v>4874</v>
      </c>
      <c r="C232" s="18" t="s">
        <v>4683</v>
      </c>
      <c r="D232" s="192"/>
      <c r="E232" s="192"/>
      <c r="F232" s="193">
        <f t="shared" si="6"/>
        <v>0</v>
      </c>
      <c r="G232" s="194">
        <f t="shared" si="7"/>
        <v>0</v>
      </c>
      <c r="H232" s="165">
        <v>1.0551999999999999</v>
      </c>
      <c r="I232" s="170"/>
      <c r="J232" s="159"/>
    </row>
    <row r="233" spans="1:10" ht="16.5">
      <c r="A233" s="16" t="s">
        <v>1724</v>
      </c>
      <c r="B233" s="17" t="s">
        <v>4875</v>
      </c>
      <c r="C233" s="18" t="s">
        <v>4683</v>
      </c>
      <c r="D233" s="192"/>
      <c r="E233" s="192"/>
      <c r="F233" s="193">
        <f t="shared" si="6"/>
        <v>0</v>
      </c>
      <c r="G233" s="194">
        <f t="shared" si="7"/>
        <v>0</v>
      </c>
      <c r="H233" s="165">
        <v>1.2604</v>
      </c>
      <c r="I233" s="170"/>
      <c r="J233" s="159"/>
    </row>
    <row r="234" spans="1:10" ht="16.5">
      <c r="A234" s="16" t="s">
        <v>1725</v>
      </c>
      <c r="B234" s="17" t="s">
        <v>4876</v>
      </c>
      <c r="C234" s="18" t="s">
        <v>4683</v>
      </c>
      <c r="D234" s="192"/>
      <c r="E234" s="192"/>
      <c r="F234" s="193">
        <f t="shared" si="6"/>
        <v>0</v>
      </c>
      <c r="G234" s="194">
        <f t="shared" si="7"/>
        <v>0</v>
      </c>
      <c r="H234" s="165">
        <v>0.67249999999999999</v>
      </c>
      <c r="I234" s="170"/>
      <c r="J234" s="159"/>
    </row>
    <row r="235" spans="1:10" ht="16.5">
      <c r="A235" s="16" t="s">
        <v>1726</v>
      </c>
      <c r="B235" s="17" t="s">
        <v>4877</v>
      </c>
      <c r="C235" s="18" t="s">
        <v>4683</v>
      </c>
      <c r="D235" s="192"/>
      <c r="E235" s="192"/>
      <c r="F235" s="193">
        <f t="shared" si="6"/>
        <v>0</v>
      </c>
      <c r="G235" s="194">
        <f t="shared" si="7"/>
        <v>0</v>
      </c>
      <c r="H235" s="165">
        <v>1.4037999999999999</v>
      </c>
      <c r="I235" s="170"/>
      <c r="J235" s="159"/>
    </row>
    <row r="236" spans="1:10" ht="16.5">
      <c r="A236" s="16" t="s">
        <v>1727</v>
      </c>
      <c r="B236" s="17" t="s">
        <v>4878</v>
      </c>
      <c r="C236" s="18" t="s">
        <v>4683</v>
      </c>
      <c r="D236" s="192"/>
      <c r="E236" s="192"/>
      <c r="F236" s="193">
        <f t="shared" si="6"/>
        <v>0</v>
      </c>
      <c r="G236" s="194">
        <f t="shared" si="7"/>
        <v>0</v>
      </c>
      <c r="H236" s="165">
        <v>1.0417000000000001</v>
      </c>
      <c r="I236" s="170"/>
      <c r="J236" s="159"/>
    </row>
    <row r="237" spans="1:10" ht="16.5">
      <c r="A237" s="16" t="s">
        <v>1728</v>
      </c>
      <c r="B237" s="17" t="s">
        <v>4879</v>
      </c>
      <c r="C237" s="18" t="s">
        <v>4683</v>
      </c>
      <c r="D237" s="192"/>
      <c r="E237" s="192"/>
      <c r="F237" s="193">
        <f t="shared" si="6"/>
        <v>0</v>
      </c>
      <c r="G237" s="194">
        <f t="shared" si="7"/>
        <v>0</v>
      </c>
      <c r="H237" s="165">
        <v>0.41210000000000002</v>
      </c>
      <c r="I237" s="170"/>
      <c r="J237" s="159"/>
    </row>
    <row r="238" spans="1:10" ht="16.5">
      <c r="A238" s="16" t="s">
        <v>1729</v>
      </c>
      <c r="B238" s="17" t="s">
        <v>4880</v>
      </c>
      <c r="C238" s="18" t="s">
        <v>4683</v>
      </c>
      <c r="D238" s="192"/>
      <c r="E238" s="192"/>
      <c r="F238" s="193">
        <f t="shared" si="6"/>
        <v>0</v>
      </c>
      <c r="G238" s="194">
        <f t="shared" si="7"/>
        <v>0</v>
      </c>
      <c r="H238" s="165">
        <v>0.8538</v>
      </c>
      <c r="I238" s="170"/>
      <c r="J238" s="159"/>
    </row>
    <row r="239" spans="1:10" ht="16.5">
      <c r="A239" s="16" t="s">
        <v>1730</v>
      </c>
      <c r="B239" s="17" t="s">
        <v>4881</v>
      </c>
      <c r="C239" s="18" t="s">
        <v>4683</v>
      </c>
      <c r="D239" s="192"/>
      <c r="E239" s="192"/>
      <c r="F239" s="193">
        <f t="shared" si="6"/>
        <v>0</v>
      </c>
      <c r="G239" s="194">
        <f t="shared" si="7"/>
        <v>0</v>
      </c>
      <c r="H239" s="165">
        <v>0.82979999999999998</v>
      </c>
      <c r="I239" s="170"/>
      <c r="J239" s="159"/>
    </row>
    <row r="240" spans="1:10" ht="16.5">
      <c r="A240" s="16" t="s">
        <v>1731</v>
      </c>
      <c r="B240" s="17" t="s">
        <v>4882</v>
      </c>
      <c r="C240" s="18" t="s">
        <v>4683</v>
      </c>
      <c r="D240" s="192"/>
      <c r="E240" s="192"/>
      <c r="F240" s="193">
        <f t="shared" si="6"/>
        <v>0</v>
      </c>
      <c r="G240" s="194">
        <f t="shared" si="7"/>
        <v>0</v>
      </c>
      <c r="H240" s="165">
        <v>1.0974999999999999</v>
      </c>
      <c r="I240" s="170"/>
      <c r="J240" s="159"/>
    </row>
    <row r="241" spans="1:10" ht="16.5">
      <c r="A241" s="16" t="s">
        <v>1732</v>
      </c>
      <c r="B241" s="17" t="s">
        <v>4883</v>
      </c>
      <c r="C241" s="18" t="s">
        <v>4683</v>
      </c>
      <c r="D241" s="192"/>
      <c r="E241" s="192"/>
      <c r="F241" s="193">
        <f t="shared" si="6"/>
        <v>0</v>
      </c>
      <c r="G241" s="194">
        <f t="shared" si="7"/>
        <v>0</v>
      </c>
      <c r="H241" s="165">
        <v>0.96679999999999999</v>
      </c>
      <c r="I241" s="170"/>
      <c r="J241" s="159"/>
    </row>
    <row r="242" spans="1:10" ht="16.5">
      <c r="A242" s="16" t="s">
        <v>1733</v>
      </c>
      <c r="B242" s="17" t="s">
        <v>4884</v>
      </c>
      <c r="C242" s="18" t="s">
        <v>4683</v>
      </c>
      <c r="D242" s="192"/>
      <c r="E242" s="192"/>
      <c r="F242" s="193">
        <f t="shared" si="6"/>
        <v>0</v>
      </c>
      <c r="G242" s="194">
        <f t="shared" si="7"/>
        <v>0</v>
      </c>
      <c r="H242" s="165">
        <v>1.1689000000000001</v>
      </c>
      <c r="I242" s="170"/>
      <c r="J242" s="159"/>
    </row>
    <row r="243" spans="1:10" ht="16.5">
      <c r="A243" s="16" t="s">
        <v>1734</v>
      </c>
      <c r="B243" s="17" t="s">
        <v>4885</v>
      </c>
      <c r="C243" s="18" t="s">
        <v>4683</v>
      </c>
      <c r="D243" s="192"/>
      <c r="E243" s="192"/>
      <c r="F243" s="193">
        <f t="shared" si="6"/>
        <v>0</v>
      </c>
      <c r="G243" s="194">
        <f t="shared" si="7"/>
        <v>0</v>
      </c>
      <c r="H243" s="165">
        <v>1.2196</v>
      </c>
      <c r="I243" s="170"/>
      <c r="J243" s="159"/>
    </row>
    <row r="244" spans="1:10" ht="16.5">
      <c r="A244" s="16" t="s">
        <v>1735</v>
      </c>
      <c r="B244" s="17" t="s">
        <v>4886</v>
      </c>
      <c r="C244" s="18" t="s">
        <v>4683</v>
      </c>
      <c r="D244" s="192"/>
      <c r="E244" s="192"/>
      <c r="F244" s="193">
        <f t="shared" si="6"/>
        <v>0</v>
      </c>
      <c r="G244" s="194">
        <f t="shared" si="7"/>
        <v>0</v>
      </c>
      <c r="H244" s="165">
        <v>1.2254</v>
      </c>
      <c r="I244" s="170"/>
      <c r="J244" s="159"/>
    </row>
    <row r="245" spans="1:10" ht="16.5">
      <c r="A245" s="16" t="s">
        <v>1736</v>
      </c>
      <c r="B245" s="17" t="s">
        <v>4887</v>
      </c>
      <c r="C245" s="18" t="s">
        <v>4683</v>
      </c>
      <c r="D245" s="192"/>
      <c r="E245" s="192"/>
      <c r="F245" s="193">
        <f t="shared" si="6"/>
        <v>0</v>
      </c>
      <c r="G245" s="194">
        <f t="shared" si="7"/>
        <v>0</v>
      </c>
      <c r="H245" s="165">
        <v>1.3466</v>
      </c>
      <c r="I245" s="170"/>
      <c r="J245" s="159"/>
    </row>
    <row r="246" spans="1:10" ht="16.5">
      <c r="A246" s="16" t="s">
        <v>1737</v>
      </c>
      <c r="B246" s="17" t="s">
        <v>4888</v>
      </c>
      <c r="C246" s="18" t="s">
        <v>4683</v>
      </c>
      <c r="D246" s="192"/>
      <c r="E246" s="192"/>
      <c r="F246" s="193">
        <f t="shared" si="6"/>
        <v>0</v>
      </c>
      <c r="G246" s="194">
        <f t="shared" si="7"/>
        <v>0</v>
      </c>
      <c r="H246" s="165">
        <v>1.4278999999999999</v>
      </c>
      <c r="I246" s="170"/>
      <c r="J246" s="159"/>
    </row>
    <row r="247" spans="1:10" ht="16.5">
      <c r="A247" s="16" t="s">
        <v>1738</v>
      </c>
      <c r="B247" s="17" t="s">
        <v>4889</v>
      </c>
      <c r="C247" s="18" t="s">
        <v>4683</v>
      </c>
      <c r="D247" s="192"/>
      <c r="E247" s="192"/>
      <c r="F247" s="193">
        <f t="shared" si="6"/>
        <v>0</v>
      </c>
      <c r="G247" s="194">
        <f t="shared" si="7"/>
        <v>0</v>
      </c>
      <c r="H247" s="165">
        <v>1.4689000000000001</v>
      </c>
      <c r="I247" s="170"/>
      <c r="J247" s="159"/>
    </row>
    <row r="248" spans="1:10" ht="16.5">
      <c r="A248" s="16" t="s">
        <v>1739</v>
      </c>
      <c r="B248" s="17" t="s">
        <v>4890</v>
      </c>
      <c r="C248" s="18" t="s">
        <v>4683</v>
      </c>
      <c r="D248" s="192"/>
      <c r="E248" s="192"/>
      <c r="F248" s="193">
        <f t="shared" si="6"/>
        <v>0</v>
      </c>
      <c r="G248" s="194">
        <f t="shared" si="7"/>
        <v>0</v>
      </c>
      <c r="H248" s="165">
        <v>1.9392</v>
      </c>
      <c r="I248" s="170"/>
      <c r="J248" s="159"/>
    </row>
    <row r="249" spans="1:10" ht="16.5">
      <c r="A249" s="16" t="s">
        <v>1740</v>
      </c>
      <c r="B249" s="17" t="s">
        <v>4891</v>
      </c>
      <c r="C249" s="18" t="s">
        <v>4683</v>
      </c>
      <c r="D249" s="192"/>
      <c r="E249" s="192"/>
      <c r="F249" s="193">
        <f t="shared" si="6"/>
        <v>0</v>
      </c>
      <c r="G249" s="194">
        <f t="shared" si="7"/>
        <v>0</v>
      </c>
      <c r="H249" s="165">
        <v>1.5798000000000001</v>
      </c>
      <c r="I249" s="170"/>
      <c r="J249" s="159"/>
    </row>
    <row r="250" spans="1:10" ht="16.5">
      <c r="A250" s="16" t="s">
        <v>1741</v>
      </c>
      <c r="B250" s="17" t="s">
        <v>4892</v>
      </c>
      <c r="C250" s="18" t="s">
        <v>4683</v>
      </c>
      <c r="D250" s="192"/>
      <c r="E250" s="192"/>
      <c r="F250" s="193">
        <f t="shared" si="6"/>
        <v>0</v>
      </c>
      <c r="G250" s="194">
        <f t="shared" si="7"/>
        <v>0</v>
      </c>
      <c r="H250" s="165">
        <v>1.5487</v>
      </c>
      <c r="I250" s="170"/>
      <c r="J250" s="159"/>
    </row>
    <row r="251" spans="1:10" ht="16.5">
      <c r="A251" s="16" t="s">
        <v>1742</v>
      </c>
      <c r="B251" s="17" t="s">
        <v>4893</v>
      </c>
      <c r="C251" s="18" t="s">
        <v>4683</v>
      </c>
      <c r="D251" s="192"/>
      <c r="E251" s="192"/>
      <c r="F251" s="193">
        <f t="shared" si="6"/>
        <v>0</v>
      </c>
      <c r="G251" s="194">
        <f t="shared" si="7"/>
        <v>0</v>
      </c>
      <c r="H251" s="165">
        <v>0.89400000000000002</v>
      </c>
      <c r="I251" s="170"/>
      <c r="J251" s="159"/>
    </row>
    <row r="252" spans="1:10" ht="16.5">
      <c r="A252" s="16" t="s">
        <v>1743</v>
      </c>
      <c r="B252" s="17" t="s">
        <v>4894</v>
      </c>
      <c r="C252" s="18" t="s">
        <v>4683</v>
      </c>
      <c r="D252" s="192"/>
      <c r="E252" s="192"/>
      <c r="F252" s="193">
        <f t="shared" si="6"/>
        <v>0</v>
      </c>
      <c r="G252" s="194">
        <f t="shared" si="7"/>
        <v>0</v>
      </c>
      <c r="H252" s="165">
        <v>1.7023999999999999</v>
      </c>
      <c r="I252" s="170"/>
      <c r="J252" s="159"/>
    </row>
    <row r="253" spans="1:10" ht="16.5">
      <c r="A253" s="16" t="s">
        <v>1744</v>
      </c>
      <c r="B253" s="17" t="s">
        <v>4895</v>
      </c>
      <c r="C253" s="18" t="s">
        <v>4683</v>
      </c>
      <c r="D253" s="192"/>
      <c r="E253" s="192"/>
      <c r="F253" s="193">
        <f t="shared" si="6"/>
        <v>0</v>
      </c>
      <c r="G253" s="194">
        <f t="shared" si="7"/>
        <v>0</v>
      </c>
      <c r="H253" s="165">
        <v>0.96519999999999995</v>
      </c>
      <c r="I253" s="170"/>
      <c r="J253" s="159"/>
    </row>
    <row r="254" spans="1:10" ht="16.5">
      <c r="A254" s="16" t="s">
        <v>1745</v>
      </c>
      <c r="B254" s="17" t="s">
        <v>4896</v>
      </c>
      <c r="C254" s="18" t="s">
        <v>4683</v>
      </c>
      <c r="D254" s="192"/>
      <c r="E254" s="192"/>
      <c r="F254" s="193">
        <f t="shared" si="6"/>
        <v>0</v>
      </c>
      <c r="G254" s="194">
        <f t="shared" si="7"/>
        <v>0</v>
      </c>
      <c r="H254" s="165">
        <v>1.6413</v>
      </c>
      <c r="I254" s="170"/>
      <c r="J254" s="159"/>
    </row>
    <row r="255" spans="1:10" ht="16.5">
      <c r="A255" s="16" t="s">
        <v>1746</v>
      </c>
      <c r="B255" s="17" t="s">
        <v>4897</v>
      </c>
      <c r="C255" s="18" t="s">
        <v>4683</v>
      </c>
      <c r="D255" s="192"/>
      <c r="E255" s="192"/>
      <c r="F255" s="193">
        <f t="shared" si="6"/>
        <v>0</v>
      </c>
      <c r="G255" s="194">
        <f t="shared" si="7"/>
        <v>0</v>
      </c>
      <c r="H255" s="165">
        <v>0.91869999999999996</v>
      </c>
      <c r="I255" s="170"/>
      <c r="J255" s="159"/>
    </row>
    <row r="256" spans="1:10" ht="16.5">
      <c r="A256" s="16" t="s">
        <v>1747</v>
      </c>
      <c r="B256" s="17" t="s">
        <v>4898</v>
      </c>
      <c r="C256" s="18" t="s">
        <v>4683</v>
      </c>
      <c r="D256" s="192"/>
      <c r="E256" s="192"/>
      <c r="F256" s="193">
        <f t="shared" si="6"/>
        <v>0</v>
      </c>
      <c r="G256" s="194">
        <f t="shared" si="7"/>
        <v>0</v>
      </c>
      <c r="H256" s="165">
        <v>1.7877000000000001</v>
      </c>
      <c r="I256" s="170"/>
      <c r="J256" s="159"/>
    </row>
    <row r="257" spans="1:10" ht="16.5">
      <c r="A257" s="16" t="s">
        <v>1748</v>
      </c>
      <c r="B257" s="17" t="s">
        <v>4899</v>
      </c>
      <c r="C257" s="18" t="s">
        <v>4683</v>
      </c>
      <c r="D257" s="192"/>
      <c r="E257" s="192"/>
      <c r="F257" s="193">
        <f t="shared" si="6"/>
        <v>0</v>
      </c>
      <c r="G257" s="194">
        <f t="shared" si="7"/>
        <v>0</v>
      </c>
      <c r="H257" s="165">
        <v>1.3811</v>
      </c>
      <c r="I257" s="170"/>
      <c r="J257" s="159"/>
    </row>
    <row r="258" spans="1:10" ht="16.5">
      <c r="A258" s="16" t="s">
        <v>1749</v>
      </c>
      <c r="B258" s="17" t="s">
        <v>4900</v>
      </c>
      <c r="C258" s="18" t="s">
        <v>4683</v>
      </c>
      <c r="D258" s="192"/>
      <c r="E258" s="192"/>
      <c r="F258" s="193">
        <f t="shared" si="6"/>
        <v>0</v>
      </c>
      <c r="G258" s="194">
        <f t="shared" si="7"/>
        <v>0</v>
      </c>
      <c r="H258" s="165">
        <v>1.3160000000000001</v>
      </c>
      <c r="I258" s="170"/>
      <c r="J258" s="159"/>
    </row>
    <row r="259" spans="1:10" ht="16.5">
      <c r="A259" s="16" t="s">
        <v>1750</v>
      </c>
      <c r="B259" s="17" t="s">
        <v>4901</v>
      </c>
      <c r="C259" s="18" t="s">
        <v>4683</v>
      </c>
      <c r="D259" s="192"/>
      <c r="E259" s="192"/>
      <c r="F259" s="193">
        <f t="shared" si="6"/>
        <v>0</v>
      </c>
      <c r="G259" s="194">
        <f t="shared" si="7"/>
        <v>0</v>
      </c>
      <c r="H259" s="165">
        <v>1.3725000000000001</v>
      </c>
      <c r="I259" s="170"/>
      <c r="J259" s="159"/>
    </row>
    <row r="260" spans="1:10" ht="16.5">
      <c r="A260" s="16" t="s">
        <v>1751</v>
      </c>
      <c r="B260" s="17" t="s">
        <v>4902</v>
      </c>
      <c r="C260" s="18" t="s">
        <v>4683</v>
      </c>
      <c r="D260" s="192"/>
      <c r="E260" s="192"/>
      <c r="F260" s="193">
        <f t="shared" si="6"/>
        <v>0</v>
      </c>
      <c r="G260" s="194">
        <f t="shared" si="7"/>
        <v>0</v>
      </c>
      <c r="H260" s="165">
        <v>1.4156</v>
      </c>
      <c r="I260" s="170"/>
      <c r="J260" s="159"/>
    </row>
    <row r="261" spans="1:10" ht="16.5">
      <c r="A261" s="16" t="s">
        <v>1752</v>
      </c>
      <c r="B261" s="17" t="s">
        <v>4903</v>
      </c>
      <c r="C261" s="18" t="s">
        <v>4683</v>
      </c>
      <c r="D261" s="192"/>
      <c r="E261" s="192"/>
      <c r="F261" s="193">
        <f t="shared" si="6"/>
        <v>0</v>
      </c>
      <c r="G261" s="194">
        <f t="shared" si="7"/>
        <v>0</v>
      </c>
      <c r="H261" s="165">
        <v>1.4511000000000001</v>
      </c>
      <c r="I261" s="170"/>
      <c r="J261" s="159"/>
    </row>
    <row r="262" spans="1:10" ht="16.5">
      <c r="A262" s="16" t="s">
        <v>1753</v>
      </c>
      <c r="B262" s="17" t="s">
        <v>4904</v>
      </c>
      <c r="C262" s="18" t="s">
        <v>4683</v>
      </c>
      <c r="D262" s="192"/>
      <c r="E262" s="192"/>
      <c r="F262" s="193">
        <f t="shared" si="6"/>
        <v>0</v>
      </c>
      <c r="G262" s="194">
        <f t="shared" si="7"/>
        <v>0</v>
      </c>
      <c r="H262" s="165">
        <v>1.4113</v>
      </c>
      <c r="I262" s="170"/>
      <c r="J262" s="159"/>
    </row>
    <row r="263" spans="1:10" ht="16.5">
      <c r="A263" s="16" t="s">
        <v>1754</v>
      </c>
      <c r="B263" s="17" t="s">
        <v>4905</v>
      </c>
      <c r="C263" s="18" t="s">
        <v>4683</v>
      </c>
      <c r="D263" s="192"/>
      <c r="E263" s="192"/>
      <c r="F263" s="193">
        <f t="shared" ref="F263:F326" si="8">D263*E263</f>
        <v>0</v>
      </c>
      <c r="G263" s="194">
        <f t="shared" ref="G263:G326" si="9">IF($F$1191=0,0,F263/$F$1191)</f>
        <v>0</v>
      </c>
      <c r="H263" s="165">
        <v>1.4389000000000001</v>
      </c>
      <c r="I263" s="170"/>
      <c r="J263" s="159"/>
    </row>
    <row r="264" spans="1:10" ht="16.5">
      <c r="A264" s="16" t="s">
        <v>1755</v>
      </c>
      <c r="B264" s="17" t="s">
        <v>4906</v>
      </c>
      <c r="C264" s="18" t="s">
        <v>4683</v>
      </c>
      <c r="D264" s="192"/>
      <c r="E264" s="192"/>
      <c r="F264" s="193">
        <f t="shared" si="8"/>
        <v>0</v>
      </c>
      <c r="G264" s="194">
        <f t="shared" si="9"/>
        <v>0</v>
      </c>
      <c r="H264" s="165">
        <v>1.4898</v>
      </c>
      <c r="I264" s="170"/>
      <c r="J264" s="159"/>
    </row>
    <row r="265" spans="1:10" ht="16.5">
      <c r="A265" s="16" t="s">
        <v>1756</v>
      </c>
      <c r="B265" s="17" t="s">
        <v>4907</v>
      </c>
      <c r="C265" s="18" t="s">
        <v>4683</v>
      </c>
      <c r="D265" s="192"/>
      <c r="E265" s="192"/>
      <c r="F265" s="193">
        <f t="shared" si="8"/>
        <v>0</v>
      </c>
      <c r="G265" s="194">
        <f t="shared" si="9"/>
        <v>0</v>
      </c>
      <c r="H265" s="165">
        <v>1.7279</v>
      </c>
      <c r="I265" s="170"/>
      <c r="J265" s="159"/>
    </row>
    <row r="266" spans="1:10" ht="16.5">
      <c r="A266" s="16" t="s">
        <v>1757</v>
      </c>
      <c r="B266" s="17" t="s">
        <v>4908</v>
      </c>
      <c r="C266" s="18" t="s">
        <v>4683</v>
      </c>
      <c r="D266" s="192"/>
      <c r="E266" s="192"/>
      <c r="F266" s="193">
        <f t="shared" si="8"/>
        <v>0</v>
      </c>
      <c r="G266" s="194">
        <f t="shared" si="9"/>
        <v>0</v>
      </c>
      <c r="H266" s="165">
        <v>1.4782</v>
      </c>
      <c r="I266" s="170"/>
      <c r="J266" s="159"/>
    </row>
    <row r="267" spans="1:10" ht="16.5">
      <c r="A267" s="16" t="s">
        <v>1758</v>
      </c>
      <c r="B267" s="17" t="s">
        <v>4909</v>
      </c>
      <c r="C267" s="18" t="s">
        <v>4683</v>
      </c>
      <c r="D267" s="192"/>
      <c r="E267" s="192"/>
      <c r="F267" s="193">
        <f t="shared" si="8"/>
        <v>0</v>
      </c>
      <c r="G267" s="194">
        <f t="shared" si="9"/>
        <v>0</v>
      </c>
      <c r="H267" s="165">
        <v>1.1922999999999999</v>
      </c>
      <c r="I267" s="170"/>
      <c r="J267" s="159"/>
    </row>
    <row r="268" spans="1:10" ht="16.5">
      <c r="A268" s="16" t="s">
        <v>1759</v>
      </c>
      <c r="B268" s="17" t="s">
        <v>4910</v>
      </c>
      <c r="C268" s="18" t="s">
        <v>4683</v>
      </c>
      <c r="D268" s="192"/>
      <c r="E268" s="192"/>
      <c r="F268" s="193">
        <f t="shared" si="8"/>
        <v>0</v>
      </c>
      <c r="G268" s="194">
        <f t="shared" si="9"/>
        <v>0</v>
      </c>
      <c r="H268" s="165">
        <v>1.7693000000000001</v>
      </c>
      <c r="I268" s="170"/>
      <c r="J268" s="159"/>
    </row>
    <row r="269" spans="1:10" ht="16.5">
      <c r="A269" s="16" t="s">
        <v>1760</v>
      </c>
      <c r="B269" s="17" t="s">
        <v>4911</v>
      </c>
      <c r="C269" s="18" t="s">
        <v>4683</v>
      </c>
      <c r="D269" s="192"/>
      <c r="E269" s="192"/>
      <c r="F269" s="193">
        <f t="shared" si="8"/>
        <v>0</v>
      </c>
      <c r="G269" s="194">
        <f t="shared" si="9"/>
        <v>0</v>
      </c>
      <c r="H269" s="165">
        <v>1.3985000000000001</v>
      </c>
      <c r="I269" s="170"/>
      <c r="J269" s="159"/>
    </row>
    <row r="270" spans="1:10" ht="16.5">
      <c r="A270" s="16" t="s">
        <v>1761</v>
      </c>
      <c r="B270" s="17" t="s">
        <v>4912</v>
      </c>
      <c r="C270" s="18" t="s">
        <v>4683</v>
      </c>
      <c r="D270" s="192"/>
      <c r="E270" s="192"/>
      <c r="F270" s="193">
        <f t="shared" si="8"/>
        <v>0</v>
      </c>
      <c r="G270" s="194">
        <f t="shared" si="9"/>
        <v>0</v>
      </c>
      <c r="H270" s="165">
        <v>0.48320000000000002</v>
      </c>
      <c r="I270" s="170"/>
      <c r="J270" s="159"/>
    </row>
    <row r="271" spans="1:10" ht="16.5">
      <c r="A271" s="16" t="s">
        <v>1762</v>
      </c>
      <c r="B271" s="17" t="s">
        <v>4913</v>
      </c>
      <c r="C271" s="18" t="s">
        <v>4683</v>
      </c>
      <c r="D271" s="192"/>
      <c r="E271" s="192"/>
      <c r="F271" s="193">
        <f t="shared" si="8"/>
        <v>0</v>
      </c>
      <c r="G271" s="194">
        <f t="shared" si="9"/>
        <v>0</v>
      </c>
      <c r="H271" s="165">
        <v>0.9546</v>
      </c>
      <c r="I271" s="170"/>
      <c r="J271" s="159"/>
    </row>
    <row r="272" spans="1:10" ht="16.5">
      <c r="A272" s="16" t="s">
        <v>1763</v>
      </c>
      <c r="B272" s="17" t="s">
        <v>4914</v>
      </c>
      <c r="C272" s="18" t="s">
        <v>4683</v>
      </c>
      <c r="D272" s="192"/>
      <c r="E272" s="192"/>
      <c r="F272" s="193">
        <f t="shared" si="8"/>
        <v>0</v>
      </c>
      <c r="G272" s="194">
        <f t="shared" si="9"/>
        <v>0</v>
      </c>
      <c r="H272" s="165">
        <v>1.5253000000000001</v>
      </c>
      <c r="I272" s="170"/>
      <c r="J272" s="159"/>
    </row>
    <row r="273" spans="1:10" ht="16.5">
      <c r="A273" s="16" t="s">
        <v>1764</v>
      </c>
      <c r="B273" s="17" t="s">
        <v>4915</v>
      </c>
      <c r="C273" s="18" t="s">
        <v>4683</v>
      </c>
      <c r="D273" s="192"/>
      <c r="E273" s="192"/>
      <c r="F273" s="193">
        <f t="shared" si="8"/>
        <v>0</v>
      </c>
      <c r="G273" s="194">
        <f t="shared" si="9"/>
        <v>0</v>
      </c>
      <c r="H273" s="165">
        <v>0.81010000000000004</v>
      </c>
      <c r="I273" s="170"/>
      <c r="J273" s="159"/>
    </row>
    <row r="274" spans="1:10" ht="16.5">
      <c r="A274" s="16" t="s">
        <v>1765</v>
      </c>
      <c r="B274" s="17" t="s">
        <v>4916</v>
      </c>
      <c r="C274" s="18" t="s">
        <v>4683</v>
      </c>
      <c r="D274" s="192"/>
      <c r="E274" s="192"/>
      <c r="F274" s="193">
        <f t="shared" si="8"/>
        <v>0</v>
      </c>
      <c r="G274" s="194">
        <f t="shared" si="9"/>
        <v>0</v>
      </c>
      <c r="H274" s="165">
        <v>0.51829999999999998</v>
      </c>
      <c r="I274" s="170"/>
      <c r="J274" s="159"/>
    </row>
    <row r="275" spans="1:10" ht="16.5">
      <c r="A275" s="16" t="s">
        <v>1766</v>
      </c>
      <c r="B275" s="17" t="s">
        <v>4917</v>
      </c>
      <c r="C275" s="18" t="s">
        <v>4683</v>
      </c>
      <c r="D275" s="192"/>
      <c r="E275" s="192"/>
      <c r="F275" s="193">
        <f t="shared" si="8"/>
        <v>0</v>
      </c>
      <c r="G275" s="194">
        <f t="shared" si="9"/>
        <v>0</v>
      </c>
      <c r="H275" s="165">
        <v>1.0966</v>
      </c>
      <c r="I275" s="170"/>
      <c r="J275" s="159"/>
    </row>
    <row r="276" spans="1:10" ht="16.5">
      <c r="A276" s="16" t="s">
        <v>1767</v>
      </c>
      <c r="B276" s="17" t="s">
        <v>4918</v>
      </c>
      <c r="C276" s="18" t="s">
        <v>4683</v>
      </c>
      <c r="D276" s="192"/>
      <c r="E276" s="192"/>
      <c r="F276" s="193">
        <f t="shared" si="8"/>
        <v>0</v>
      </c>
      <c r="G276" s="194">
        <f t="shared" si="9"/>
        <v>0</v>
      </c>
      <c r="H276" s="165">
        <v>1.0578000000000001</v>
      </c>
      <c r="I276" s="170"/>
      <c r="J276" s="159"/>
    </row>
    <row r="277" spans="1:10" ht="16.5">
      <c r="A277" s="16" t="s">
        <v>1768</v>
      </c>
      <c r="B277" s="17" t="s">
        <v>4919</v>
      </c>
      <c r="C277" s="18" t="s">
        <v>4683</v>
      </c>
      <c r="D277" s="192"/>
      <c r="E277" s="192"/>
      <c r="F277" s="193">
        <f t="shared" si="8"/>
        <v>0</v>
      </c>
      <c r="G277" s="194">
        <f t="shared" si="9"/>
        <v>0</v>
      </c>
      <c r="H277" s="165">
        <v>1.0062</v>
      </c>
      <c r="I277" s="170"/>
      <c r="J277" s="159"/>
    </row>
    <row r="278" spans="1:10" ht="16.5">
      <c r="A278" s="16" t="s">
        <v>1769</v>
      </c>
      <c r="B278" s="17" t="s">
        <v>4920</v>
      </c>
      <c r="C278" s="18" t="s">
        <v>4683</v>
      </c>
      <c r="D278" s="192"/>
      <c r="E278" s="192"/>
      <c r="F278" s="193">
        <f t="shared" si="8"/>
        <v>0</v>
      </c>
      <c r="G278" s="194">
        <f t="shared" si="9"/>
        <v>0</v>
      </c>
      <c r="H278" s="165">
        <v>1.0968</v>
      </c>
      <c r="I278" s="170"/>
      <c r="J278" s="159"/>
    </row>
    <row r="279" spans="1:10" ht="16.5">
      <c r="A279" s="16" t="s">
        <v>1770</v>
      </c>
      <c r="B279" s="17" t="s">
        <v>4921</v>
      </c>
      <c r="C279" s="18" t="s">
        <v>4683</v>
      </c>
      <c r="D279" s="192"/>
      <c r="E279" s="192"/>
      <c r="F279" s="193">
        <f t="shared" si="8"/>
        <v>0</v>
      </c>
      <c r="G279" s="194">
        <f t="shared" si="9"/>
        <v>0</v>
      </c>
      <c r="H279" s="165">
        <v>0.64780000000000004</v>
      </c>
      <c r="I279" s="170"/>
      <c r="J279" s="159"/>
    </row>
    <row r="280" spans="1:10" ht="16.5">
      <c r="A280" s="16" t="s">
        <v>1771</v>
      </c>
      <c r="B280" s="17" t="s">
        <v>4922</v>
      </c>
      <c r="C280" s="18" t="s">
        <v>4683</v>
      </c>
      <c r="D280" s="192"/>
      <c r="E280" s="192"/>
      <c r="F280" s="193">
        <f t="shared" si="8"/>
        <v>0</v>
      </c>
      <c r="G280" s="194">
        <f t="shared" si="9"/>
        <v>0</v>
      </c>
      <c r="H280" s="165">
        <v>0.64610000000000001</v>
      </c>
      <c r="I280" s="170"/>
      <c r="J280" s="159"/>
    </row>
    <row r="281" spans="1:10" ht="16.5">
      <c r="A281" s="16" t="s">
        <v>1772</v>
      </c>
      <c r="B281" s="17" t="s">
        <v>4923</v>
      </c>
      <c r="C281" s="18" t="s">
        <v>4683</v>
      </c>
      <c r="D281" s="192"/>
      <c r="E281" s="192"/>
      <c r="F281" s="193">
        <f t="shared" si="8"/>
        <v>0</v>
      </c>
      <c r="G281" s="194">
        <f t="shared" si="9"/>
        <v>0</v>
      </c>
      <c r="H281" s="165">
        <v>1.0053000000000001</v>
      </c>
      <c r="I281" s="170"/>
      <c r="J281" s="159"/>
    </row>
    <row r="282" spans="1:10" ht="16.5">
      <c r="A282" s="16" t="s">
        <v>1773</v>
      </c>
      <c r="B282" s="17" t="s">
        <v>4924</v>
      </c>
      <c r="C282" s="18" t="s">
        <v>4683</v>
      </c>
      <c r="D282" s="192"/>
      <c r="E282" s="192"/>
      <c r="F282" s="193">
        <f t="shared" si="8"/>
        <v>0</v>
      </c>
      <c r="G282" s="194">
        <f t="shared" si="9"/>
        <v>0</v>
      </c>
      <c r="H282" s="165">
        <v>0.88539999999999996</v>
      </c>
      <c r="I282" s="170"/>
      <c r="J282" s="159"/>
    </row>
    <row r="283" spans="1:10" ht="16.5">
      <c r="A283" s="16" t="s">
        <v>1774</v>
      </c>
      <c r="B283" s="17" t="s">
        <v>4925</v>
      </c>
      <c r="C283" s="18" t="s">
        <v>4683</v>
      </c>
      <c r="D283" s="192"/>
      <c r="E283" s="192"/>
      <c r="F283" s="193">
        <f t="shared" si="8"/>
        <v>0</v>
      </c>
      <c r="G283" s="194">
        <f t="shared" si="9"/>
        <v>0</v>
      </c>
      <c r="H283" s="165">
        <v>0.57279999999999998</v>
      </c>
      <c r="I283" s="170"/>
      <c r="J283" s="159"/>
    </row>
    <row r="284" spans="1:10" ht="16.5">
      <c r="A284" s="16" t="s">
        <v>1775</v>
      </c>
      <c r="B284" s="17" t="s">
        <v>4926</v>
      </c>
      <c r="C284" s="18" t="s">
        <v>4683</v>
      </c>
      <c r="D284" s="192"/>
      <c r="E284" s="192"/>
      <c r="F284" s="193">
        <f t="shared" si="8"/>
        <v>0</v>
      </c>
      <c r="G284" s="194">
        <f t="shared" si="9"/>
        <v>0</v>
      </c>
      <c r="H284" s="165">
        <v>0.9698</v>
      </c>
      <c r="I284" s="170"/>
      <c r="J284" s="159"/>
    </row>
    <row r="285" spans="1:10" ht="16.5">
      <c r="A285" s="16" t="s">
        <v>1776</v>
      </c>
      <c r="B285" s="17" t="s">
        <v>4927</v>
      </c>
      <c r="C285" s="18" t="s">
        <v>4683</v>
      </c>
      <c r="D285" s="192"/>
      <c r="E285" s="192"/>
      <c r="F285" s="193">
        <f t="shared" si="8"/>
        <v>0</v>
      </c>
      <c r="G285" s="194">
        <f t="shared" si="9"/>
        <v>0</v>
      </c>
      <c r="H285" s="165">
        <v>0.68440000000000001</v>
      </c>
      <c r="I285" s="170"/>
      <c r="J285" s="159"/>
    </row>
    <row r="286" spans="1:10" ht="16.5">
      <c r="A286" s="16" t="s">
        <v>1777</v>
      </c>
      <c r="B286" s="17" t="s">
        <v>4928</v>
      </c>
      <c r="C286" s="18" t="s">
        <v>4683</v>
      </c>
      <c r="D286" s="192"/>
      <c r="E286" s="192"/>
      <c r="F286" s="193">
        <f t="shared" si="8"/>
        <v>0</v>
      </c>
      <c r="G286" s="194">
        <f t="shared" si="9"/>
        <v>0</v>
      </c>
      <c r="H286" s="165">
        <v>0.83199999999999996</v>
      </c>
      <c r="I286" s="170"/>
      <c r="J286" s="159"/>
    </row>
    <row r="287" spans="1:10" ht="16.5">
      <c r="A287" s="16" t="s">
        <v>1778</v>
      </c>
      <c r="B287" s="17" t="s">
        <v>4929</v>
      </c>
      <c r="C287" s="18" t="s">
        <v>4683</v>
      </c>
      <c r="D287" s="192"/>
      <c r="E287" s="192"/>
      <c r="F287" s="193">
        <f t="shared" si="8"/>
        <v>0</v>
      </c>
      <c r="G287" s="194">
        <f t="shared" si="9"/>
        <v>0</v>
      </c>
      <c r="H287" s="165">
        <v>1.0548</v>
      </c>
      <c r="I287" s="170"/>
      <c r="J287" s="159"/>
    </row>
    <row r="288" spans="1:10" ht="16.5">
      <c r="A288" s="16" t="s">
        <v>1779</v>
      </c>
      <c r="B288" s="17" t="s">
        <v>4930</v>
      </c>
      <c r="C288" s="18" t="s">
        <v>4683</v>
      </c>
      <c r="D288" s="192"/>
      <c r="E288" s="192"/>
      <c r="F288" s="193">
        <f t="shared" si="8"/>
        <v>0</v>
      </c>
      <c r="G288" s="194">
        <f t="shared" si="9"/>
        <v>0</v>
      </c>
      <c r="H288" s="165">
        <v>1.0308999999999999</v>
      </c>
      <c r="I288" s="170"/>
      <c r="J288" s="159"/>
    </row>
    <row r="289" spans="1:10" ht="16.5">
      <c r="A289" s="16" t="s">
        <v>3532</v>
      </c>
      <c r="B289" s="19" t="s">
        <v>3533</v>
      </c>
      <c r="C289" s="18" t="s">
        <v>4683</v>
      </c>
      <c r="D289" s="192"/>
      <c r="E289" s="192"/>
      <c r="F289" s="193">
        <f t="shared" si="8"/>
        <v>0</v>
      </c>
      <c r="G289" s="194">
        <f t="shared" si="9"/>
        <v>0</v>
      </c>
      <c r="H289" s="165">
        <v>1</v>
      </c>
      <c r="I289" s="170" t="s">
        <v>4931</v>
      </c>
      <c r="J289" s="159"/>
    </row>
    <row r="290" spans="1:10" ht="16.5">
      <c r="A290" s="16" t="s">
        <v>1780</v>
      </c>
      <c r="B290" s="17" t="s">
        <v>4932</v>
      </c>
      <c r="C290" s="18" t="s">
        <v>4683</v>
      </c>
      <c r="D290" s="192"/>
      <c r="E290" s="192"/>
      <c r="F290" s="193">
        <f t="shared" si="8"/>
        <v>0</v>
      </c>
      <c r="G290" s="194">
        <f t="shared" si="9"/>
        <v>0</v>
      </c>
      <c r="H290" s="165">
        <v>0.3987</v>
      </c>
      <c r="I290" s="170"/>
      <c r="J290" s="159"/>
    </row>
    <row r="291" spans="1:10" ht="16.5">
      <c r="A291" s="16" t="s">
        <v>1781</v>
      </c>
      <c r="B291" s="17" t="s">
        <v>4933</v>
      </c>
      <c r="C291" s="18" t="s">
        <v>4683</v>
      </c>
      <c r="D291" s="192"/>
      <c r="E291" s="192"/>
      <c r="F291" s="193">
        <f t="shared" si="8"/>
        <v>0</v>
      </c>
      <c r="G291" s="194">
        <f t="shared" si="9"/>
        <v>0</v>
      </c>
      <c r="H291" s="165">
        <v>0.7409</v>
      </c>
      <c r="I291" s="170"/>
      <c r="J291" s="159"/>
    </row>
    <row r="292" spans="1:10" ht="16.5">
      <c r="A292" s="16" t="s">
        <v>1782</v>
      </c>
      <c r="B292" s="17" t="s">
        <v>4934</v>
      </c>
      <c r="C292" s="18" t="s">
        <v>4683</v>
      </c>
      <c r="D292" s="192"/>
      <c r="E292" s="192"/>
      <c r="F292" s="193">
        <f t="shared" si="8"/>
        <v>0</v>
      </c>
      <c r="G292" s="194">
        <f t="shared" si="9"/>
        <v>0</v>
      </c>
      <c r="H292" s="165">
        <v>1.4038999999999999</v>
      </c>
      <c r="I292" s="170"/>
      <c r="J292" s="159"/>
    </row>
    <row r="293" spans="1:10" ht="16.5">
      <c r="A293" s="16" t="s">
        <v>1783</v>
      </c>
      <c r="B293" s="17" t="s">
        <v>4935</v>
      </c>
      <c r="C293" s="18" t="s">
        <v>4683</v>
      </c>
      <c r="D293" s="192"/>
      <c r="E293" s="192"/>
      <c r="F293" s="193">
        <f t="shared" si="8"/>
        <v>0</v>
      </c>
      <c r="G293" s="194">
        <f t="shared" si="9"/>
        <v>0</v>
      </c>
      <c r="H293" s="165">
        <v>1.3055000000000001</v>
      </c>
      <c r="I293" s="170"/>
      <c r="J293" s="159"/>
    </row>
    <row r="294" spans="1:10" ht="16.5">
      <c r="A294" s="16" t="s">
        <v>1784</v>
      </c>
      <c r="B294" s="17" t="s">
        <v>4936</v>
      </c>
      <c r="C294" s="18" t="s">
        <v>4683</v>
      </c>
      <c r="D294" s="192"/>
      <c r="E294" s="192"/>
      <c r="F294" s="193">
        <f t="shared" si="8"/>
        <v>0</v>
      </c>
      <c r="G294" s="194">
        <f t="shared" si="9"/>
        <v>0</v>
      </c>
      <c r="H294" s="165">
        <v>0.49669999999999997</v>
      </c>
      <c r="I294" s="170"/>
      <c r="J294" s="159"/>
    </row>
    <row r="295" spans="1:10" ht="16.5">
      <c r="A295" s="16" t="s">
        <v>1785</v>
      </c>
      <c r="B295" s="17" t="s">
        <v>4937</v>
      </c>
      <c r="C295" s="18" t="s">
        <v>4683</v>
      </c>
      <c r="D295" s="192"/>
      <c r="E295" s="192"/>
      <c r="F295" s="193">
        <f t="shared" si="8"/>
        <v>0</v>
      </c>
      <c r="G295" s="194">
        <f t="shared" si="9"/>
        <v>0</v>
      </c>
      <c r="H295" s="165">
        <v>1.5628</v>
      </c>
      <c r="I295" s="170"/>
      <c r="J295" s="159"/>
    </row>
    <row r="296" spans="1:10" ht="16.5">
      <c r="A296" s="16" t="s">
        <v>2714</v>
      </c>
      <c r="B296" s="17" t="s">
        <v>4938</v>
      </c>
      <c r="C296" s="18" t="s">
        <v>4683</v>
      </c>
      <c r="D296" s="192"/>
      <c r="E296" s="192"/>
      <c r="F296" s="193">
        <f t="shared" si="8"/>
        <v>0</v>
      </c>
      <c r="G296" s="194">
        <f t="shared" si="9"/>
        <v>0</v>
      </c>
      <c r="H296" s="165">
        <v>0.88570000000000004</v>
      </c>
      <c r="I296" s="170"/>
      <c r="J296" s="159"/>
    </row>
    <row r="297" spans="1:10" ht="16.5">
      <c r="A297" s="16" t="s">
        <v>1786</v>
      </c>
      <c r="B297" s="17" t="s">
        <v>4939</v>
      </c>
      <c r="C297" s="18" t="s">
        <v>4683</v>
      </c>
      <c r="D297" s="192"/>
      <c r="E297" s="192"/>
      <c r="F297" s="193">
        <f t="shared" si="8"/>
        <v>0</v>
      </c>
      <c r="G297" s="194">
        <f t="shared" si="9"/>
        <v>0</v>
      </c>
      <c r="H297" s="165">
        <v>1.0875999999999999</v>
      </c>
      <c r="I297" s="170"/>
      <c r="J297" s="159"/>
    </row>
    <row r="298" spans="1:10" ht="16.5">
      <c r="A298" s="16" t="s">
        <v>2715</v>
      </c>
      <c r="B298" s="17" t="s">
        <v>4940</v>
      </c>
      <c r="C298" s="18" t="s">
        <v>4683</v>
      </c>
      <c r="D298" s="192"/>
      <c r="E298" s="192"/>
      <c r="F298" s="193">
        <f t="shared" si="8"/>
        <v>0</v>
      </c>
      <c r="G298" s="194">
        <f t="shared" si="9"/>
        <v>0</v>
      </c>
      <c r="H298" s="165">
        <v>0.50570000000000004</v>
      </c>
      <c r="I298" s="170"/>
      <c r="J298" s="159"/>
    </row>
    <row r="299" spans="1:10" ht="16.5">
      <c r="A299" s="16" t="s">
        <v>3534</v>
      </c>
      <c r="B299" s="17" t="s">
        <v>3535</v>
      </c>
      <c r="C299" s="18" t="s">
        <v>4683</v>
      </c>
      <c r="D299" s="192"/>
      <c r="E299" s="192"/>
      <c r="F299" s="193">
        <f t="shared" si="8"/>
        <v>0</v>
      </c>
      <c r="G299" s="194">
        <f t="shared" si="9"/>
        <v>0</v>
      </c>
      <c r="H299" s="165">
        <v>1</v>
      </c>
      <c r="I299" s="170" t="s">
        <v>4931</v>
      </c>
      <c r="J299" s="159"/>
    </row>
    <row r="300" spans="1:10" ht="16.5">
      <c r="A300" s="16" t="s">
        <v>1787</v>
      </c>
      <c r="B300" s="17" t="s">
        <v>4941</v>
      </c>
      <c r="C300" s="18" t="s">
        <v>4683</v>
      </c>
      <c r="D300" s="192"/>
      <c r="E300" s="192"/>
      <c r="F300" s="193">
        <f t="shared" si="8"/>
        <v>0</v>
      </c>
      <c r="G300" s="194">
        <f t="shared" si="9"/>
        <v>0</v>
      </c>
      <c r="H300" s="165">
        <v>0.47820000000000001</v>
      </c>
      <c r="I300" s="170"/>
      <c r="J300" s="159"/>
    </row>
    <row r="301" spans="1:10" ht="16.5">
      <c r="A301" s="16" t="s">
        <v>1788</v>
      </c>
      <c r="B301" s="17" t="s">
        <v>4942</v>
      </c>
      <c r="C301" s="18" t="s">
        <v>4683</v>
      </c>
      <c r="D301" s="192"/>
      <c r="E301" s="192"/>
      <c r="F301" s="193">
        <f t="shared" si="8"/>
        <v>0</v>
      </c>
      <c r="G301" s="194">
        <f t="shared" si="9"/>
        <v>0</v>
      </c>
      <c r="H301" s="165">
        <v>1.41</v>
      </c>
      <c r="I301" s="170"/>
      <c r="J301" s="159"/>
    </row>
    <row r="302" spans="1:10" ht="16.5">
      <c r="A302" s="16" t="s">
        <v>1789</v>
      </c>
      <c r="B302" s="17" t="s">
        <v>4943</v>
      </c>
      <c r="C302" s="18" t="s">
        <v>4683</v>
      </c>
      <c r="D302" s="192"/>
      <c r="E302" s="192"/>
      <c r="F302" s="193">
        <f t="shared" si="8"/>
        <v>0</v>
      </c>
      <c r="G302" s="194">
        <f t="shared" si="9"/>
        <v>0</v>
      </c>
      <c r="H302" s="165">
        <v>1.7802</v>
      </c>
      <c r="I302" s="170"/>
      <c r="J302" s="159"/>
    </row>
    <row r="303" spans="1:10" ht="16.5">
      <c r="A303" s="16" t="s">
        <v>1790</v>
      </c>
      <c r="B303" s="17" t="s">
        <v>4944</v>
      </c>
      <c r="C303" s="18" t="s">
        <v>4683</v>
      </c>
      <c r="D303" s="192"/>
      <c r="E303" s="192"/>
      <c r="F303" s="193">
        <f t="shared" si="8"/>
        <v>0</v>
      </c>
      <c r="G303" s="194">
        <f t="shared" si="9"/>
        <v>0</v>
      </c>
      <c r="H303" s="165">
        <v>1.2911999999999999</v>
      </c>
      <c r="I303" s="170"/>
      <c r="J303" s="159"/>
    </row>
    <row r="304" spans="1:10" ht="16.5">
      <c r="A304" s="16" t="s">
        <v>1791</v>
      </c>
      <c r="B304" s="17" t="s">
        <v>4945</v>
      </c>
      <c r="C304" s="18" t="s">
        <v>4683</v>
      </c>
      <c r="D304" s="192"/>
      <c r="E304" s="192"/>
      <c r="F304" s="193">
        <f t="shared" si="8"/>
        <v>0</v>
      </c>
      <c r="G304" s="194">
        <f t="shared" si="9"/>
        <v>0</v>
      </c>
      <c r="H304" s="165">
        <v>0.96009999999999995</v>
      </c>
      <c r="I304" s="170"/>
      <c r="J304" s="159"/>
    </row>
    <row r="305" spans="1:10" ht="16.5">
      <c r="A305" s="16" t="s">
        <v>1792</v>
      </c>
      <c r="B305" s="17" t="s">
        <v>4946</v>
      </c>
      <c r="C305" s="18" t="s">
        <v>4683</v>
      </c>
      <c r="D305" s="192"/>
      <c r="E305" s="192"/>
      <c r="F305" s="193">
        <f t="shared" si="8"/>
        <v>0</v>
      </c>
      <c r="G305" s="194">
        <f t="shared" si="9"/>
        <v>0</v>
      </c>
      <c r="H305" s="165">
        <v>1.2304999999999999</v>
      </c>
      <c r="I305" s="170"/>
      <c r="J305" s="159"/>
    </row>
    <row r="306" spans="1:10" ht="16.5">
      <c r="A306" s="16" t="s">
        <v>1793</v>
      </c>
      <c r="B306" s="17" t="s">
        <v>4947</v>
      </c>
      <c r="C306" s="18" t="s">
        <v>4683</v>
      </c>
      <c r="D306" s="192"/>
      <c r="E306" s="192"/>
      <c r="F306" s="193">
        <f t="shared" si="8"/>
        <v>0</v>
      </c>
      <c r="G306" s="194">
        <f t="shared" si="9"/>
        <v>0</v>
      </c>
      <c r="H306" s="165">
        <v>1.0794999999999999</v>
      </c>
      <c r="I306" s="170"/>
      <c r="J306" s="159"/>
    </row>
    <row r="307" spans="1:10" ht="16.5">
      <c r="A307" s="16" t="s">
        <v>1794</v>
      </c>
      <c r="B307" s="17" t="s">
        <v>4948</v>
      </c>
      <c r="C307" s="18" t="s">
        <v>4683</v>
      </c>
      <c r="D307" s="192"/>
      <c r="E307" s="192"/>
      <c r="F307" s="193">
        <f t="shared" si="8"/>
        <v>0</v>
      </c>
      <c r="G307" s="194">
        <f t="shared" si="9"/>
        <v>0</v>
      </c>
      <c r="H307" s="165">
        <v>1.6408</v>
      </c>
      <c r="I307" s="170"/>
      <c r="J307" s="159"/>
    </row>
    <row r="308" spans="1:10" ht="16.5">
      <c r="A308" s="16" t="s">
        <v>1795</v>
      </c>
      <c r="B308" s="17" t="s">
        <v>4949</v>
      </c>
      <c r="C308" s="18" t="s">
        <v>4683</v>
      </c>
      <c r="D308" s="192"/>
      <c r="E308" s="192"/>
      <c r="F308" s="193">
        <f t="shared" si="8"/>
        <v>0</v>
      </c>
      <c r="G308" s="194">
        <f t="shared" si="9"/>
        <v>0</v>
      </c>
      <c r="H308" s="165">
        <v>0.91149999999999998</v>
      </c>
      <c r="I308" s="170"/>
      <c r="J308" s="159"/>
    </row>
    <row r="309" spans="1:10" ht="16.5">
      <c r="A309" s="16" t="s">
        <v>1796</v>
      </c>
      <c r="B309" s="17" t="s">
        <v>4950</v>
      </c>
      <c r="C309" s="18" t="s">
        <v>4683</v>
      </c>
      <c r="D309" s="192"/>
      <c r="E309" s="192"/>
      <c r="F309" s="193">
        <f t="shared" si="8"/>
        <v>0</v>
      </c>
      <c r="G309" s="194">
        <f t="shared" si="9"/>
        <v>0</v>
      </c>
      <c r="H309" s="165">
        <v>1.2097</v>
      </c>
      <c r="I309" s="170"/>
      <c r="J309" s="159"/>
    </row>
    <row r="310" spans="1:10" ht="16.5">
      <c r="A310" s="16" t="s">
        <v>1797</v>
      </c>
      <c r="B310" s="17" t="s">
        <v>4951</v>
      </c>
      <c r="C310" s="18" t="s">
        <v>4683</v>
      </c>
      <c r="D310" s="192"/>
      <c r="E310" s="192"/>
      <c r="F310" s="193">
        <f t="shared" si="8"/>
        <v>0</v>
      </c>
      <c r="G310" s="194">
        <f t="shared" si="9"/>
        <v>0</v>
      </c>
      <c r="H310" s="165">
        <v>0.59409999999999996</v>
      </c>
      <c r="I310" s="170"/>
      <c r="J310" s="159"/>
    </row>
    <row r="311" spans="1:10" ht="16.5">
      <c r="A311" s="16" t="s">
        <v>1798</v>
      </c>
      <c r="B311" s="17" t="s">
        <v>4952</v>
      </c>
      <c r="C311" s="18" t="s">
        <v>4683</v>
      </c>
      <c r="D311" s="192"/>
      <c r="E311" s="192"/>
      <c r="F311" s="193">
        <f t="shared" si="8"/>
        <v>0</v>
      </c>
      <c r="G311" s="194">
        <f t="shared" si="9"/>
        <v>0</v>
      </c>
      <c r="H311" s="165">
        <v>1.165</v>
      </c>
      <c r="I311" s="170"/>
      <c r="J311" s="159"/>
    </row>
    <row r="312" spans="1:10" ht="16.5">
      <c r="A312" s="16" t="s">
        <v>1799</v>
      </c>
      <c r="B312" s="17" t="s">
        <v>4953</v>
      </c>
      <c r="C312" s="18" t="s">
        <v>4683</v>
      </c>
      <c r="D312" s="192"/>
      <c r="E312" s="192"/>
      <c r="F312" s="193">
        <f t="shared" si="8"/>
        <v>0</v>
      </c>
      <c r="G312" s="194">
        <f t="shared" si="9"/>
        <v>0</v>
      </c>
      <c r="H312" s="165">
        <v>0.39539999999999997</v>
      </c>
      <c r="I312" s="170"/>
      <c r="J312" s="159"/>
    </row>
    <row r="313" spans="1:10" ht="16.5">
      <c r="A313" s="16" t="s">
        <v>1800</v>
      </c>
      <c r="B313" s="17" t="s">
        <v>4954</v>
      </c>
      <c r="C313" s="18" t="s">
        <v>4683</v>
      </c>
      <c r="D313" s="192"/>
      <c r="E313" s="192"/>
      <c r="F313" s="193">
        <f t="shared" si="8"/>
        <v>0</v>
      </c>
      <c r="G313" s="194">
        <f t="shared" si="9"/>
        <v>0</v>
      </c>
      <c r="H313" s="165">
        <v>1.7646999999999999</v>
      </c>
      <c r="I313" s="170"/>
      <c r="J313" s="159"/>
    </row>
    <row r="314" spans="1:10" ht="16.5">
      <c r="A314" s="16" t="s">
        <v>1801</v>
      </c>
      <c r="B314" s="17" t="s">
        <v>4955</v>
      </c>
      <c r="C314" s="18" t="s">
        <v>4683</v>
      </c>
      <c r="D314" s="192"/>
      <c r="E314" s="192"/>
      <c r="F314" s="193">
        <f t="shared" si="8"/>
        <v>0</v>
      </c>
      <c r="G314" s="194">
        <f t="shared" si="9"/>
        <v>0</v>
      </c>
      <c r="H314" s="165">
        <v>1.2499</v>
      </c>
      <c r="I314" s="170"/>
      <c r="J314" s="159"/>
    </row>
    <row r="315" spans="1:10" ht="16.5">
      <c r="A315" s="16" t="s">
        <v>1802</v>
      </c>
      <c r="B315" s="17" t="s">
        <v>4956</v>
      </c>
      <c r="C315" s="18" t="s">
        <v>4683</v>
      </c>
      <c r="D315" s="192"/>
      <c r="E315" s="192"/>
      <c r="F315" s="193">
        <f t="shared" si="8"/>
        <v>0</v>
      </c>
      <c r="G315" s="194">
        <f t="shared" si="9"/>
        <v>0</v>
      </c>
      <c r="H315" s="165">
        <v>1.6776</v>
      </c>
      <c r="I315" s="170"/>
      <c r="J315" s="159"/>
    </row>
    <row r="316" spans="1:10" ht="16.5">
      <c r="A316" s="16" t="s">
        <v>1803</v>
      </c>
      <c r="B316" s="17" t="s">
        <v>4957</v>
      </c>
      <c r="C316" s="18" t="s">
        <v>4683</v>
      </c>
      <c r="D316" s="192"/>
      <c r="E316" s="192"/>
      <c r="F316" s="193">
        <f t="shared" si="8"/>
        <v>0</v>
      </c>
      <c r="G316" s="194">
        <f t="shared" si="9"/>
        <v>0</v>
      </c>
      <c r="H316" s="165">
        <v>1.0869</v>
      </c>
      <c r="I316" s="170"/>
      <c r="J316" s="159"/>
    </row>
    <row r="317" spans="1:10" ht="16.5">
      <c r="A317" s="16" t="s">
        <v>1804</v>
      </c>
      <c r="B317" s="17" t="s">
        <v>4958</v>
      </c>
      <c r="C317" s="18" t="s">
        <v>4683</v>
      </c>
      <c r="D317" s="192"/>
      <c r="E317" s="192"/>
      <c r="F317" s="193">
        <f t="shared" si="8"/>
        <v>0</v>
      </c>
      <c r="G317" s="194">
        <f t="shared" si="9"/>
        <v>0</v>
      </c>
      <c r="H317" s="165">
        <v>1.1583000000000001</v>
      </c>
      <c r="I317" s="170"/>
      <c r="J317" s="159"/>
    </row>
    <row r="318" spans="1:10" ht="16.5">
      <c r="A318" s="16" t="s">
        <v>1805</v>
      </c>
      <c r="B318" s="17" t="s">
        <v>4959</v>
      </c>
      <c r="C318" s="18" t="s">
        <v>4683</v>
      </c>
      <c r="D318" s="192"/>
      <c r="E318" s="192"/>
      <c r="F318" s="193">
        <f t="shared" si="8"/>
        <v>0</v>
      </c>
      <c r="G318" s="194">
        <f t="shared" si="9"/>
        <v>0</v>
      </c>
      <c r="H318" s="165">
        <v>1.1317999999999999</v>
      </c>
      <c r="I318" s="170"/>
      <c r="J318" s="159"/>
    </row>
    <row r="319" spans="1:10" ht="16.5">
      <c r="A319" s="16" t="s">
        <v>1806</v>
      </c>
      <c r="B319" s="17" t="s">
        <v>4960</v>
      </c>
      <c r="C319" s="18" t="s">
        <v>4683</v>
      </c>
      <c r="D319" s="192"/>
      <c r="E319" s="192"/>
      <c r="F319" s="193">
        <f t="shared" si="8"/>
        <v>0</v>
      </c>
      <c r="G319" s="194">
        <f t="shared" si="9"/>
        <v>0</v>
      </c>
      <c r="H319" s="165">
        <v>1.3807</v>
      </c>
      <c r="I319" s="170"/>
      <c r="J319" s="159"/>
    </row>
    <row r="320" spans="1:10" ht="16.5">
      <c r="A320" s="16" t="s">
        <v>1807</v>
      </c>
      <c r="B320" s="17" t="s">
        <v>4961</v>
      </c>
      <c r="C320" s="18" t="s">
        <v>4683</v>
      </c>
      <c r="D320" s="192"/>
      <c r="E320" s="192"/>
      <c r="F320" s="193">
        <f t="shared" si="8"/>
        <v>0</v>
      </c>
      <c r="G320" s="194">
        <f t="shared" si="9"/>
        <v>0</v>
      </c>
      <c r="H320" s="165">
        <v>1.7551000000000001</v>
      </c>
      <c r="I320" s="170"/>
      <c r="J320" s="159"/>
    </row>
    <row r="321" spans="1:10" ht="16.5">
      <c r="A321" s="16" t="s">
        <v>1808</v>
      </c>
      <c r="B321" s="17" t="s">
        <v>4962</v>
      </c>
      <c r="C321" s="18" t="s">
        <v>4683</v>
      </c>
      <c r="D321" s="192"/>
      <c r="E321" s="192"/>
      <c r="F321" s="193">
        <f t="shared" si="8"/>
        <v>0</v>
      </c>
      <c r="G321" s="194">
        <f t="shared" si="9"/>
        <v>0</v>
      </c>
      <c r="H321" s="165">
        <v>1.2452000000000001</v>
      </c>
      <c r="I321" s="170"/>
      <c r="J321" s="159"/>
    </row>
    <row r="322" spans="1:10" ht="16.5">
      <c r="A322" s="16" t="s">
        <v>1809</v>
      </c>
      <c r="B322" s="17" t="s">
        <v>4963</v>
      </c>
      <c r="C322" s="18" t="s">
        <v>4683</v>
      </c>
      <c r="D322" s="192"/>
      <c r="E322" s="192"/>
      <c r="F322" s="193">
        <f t="shared" si="8"/>
        <v>0</v>
      </c>
      <c r="G322" s="194">
        <f t="shared" si="9"/>
        <v>0</v>
      </c>
      <c r="H322" s="165">
        <v>1.742</v>
      </c>
      <c r="I322" s="170"/>
      <c r="J322" s="159"/>
    </row>
    <row r="323" spans="1:10" ht="16.5">
      <c r="A323" s="16" t="s">
        <v>1810</v>
      </c>
      <c r="B323" s="17" t="s">
        <v>4964</v>
      </c>
      <c r="C323" s="18" t="s">
        <v>4683</v>
      </c>
      <c r="D323" s="192"/>
      <c r="E323" s="192"/>
      <c r="F323" s="193">
        <f t="shared" si="8"/>
        <v>0</v>
      </c>
      <c r="G323" s="194">
        <f t="shared" si="9"/>
        <v>0</v>
      </c>
      <c r="H323" s="165">
        <v>1.7136</v>
      </c>
      <c r="I323" s="170"/>
      <c r="J323" s="159"/>
    </row>
    <row r="324" spans="1:10" ht="16.5">
      <c r="A324" s="16" t="s">
        <v>1811</v>
      </c>
      <c r="B324" s="17" t="s">
        <v>4965</v>
      </c>
      <c r="C324" s="18" t="s">
        <v>4683</v>
      </c>
      <c r="D324" s="192"/>
      <c r="E324" s="192"/>
      <c r="F324" s="193">
        <f t="shared" si="8"/>
        <v>0</v>
      </c>
      <c r="G324" s="194">
        <f t="shared" si="9"/>
        <v>0</v>
      </c>
      <c r="H324" s="165">
        <v>0.84030000000000005</v>
      </c>
      <c r="I324" s="170"/>
      <c r="J324" s="159"/>
    </row>
    <row r="325" spans="1:10" ht="16.5">
      <c r="A325" s="16" t="s">
        <v>1812</v>
      </c>
      <c r="B325" s="17" t="s">
        <v>4966</v>
      </c>
      <c r="C325" s="18" t="s">
        <v>4683</v>
      </c>
      <c r="D325" s="192"/>
      <c r="E325" s="192"/>
      <c r="F325" s="193">
        <f t="shared" si="8"/>
        <v>0</v>
      </c>
      <c r="G325" s="194">
        <f t="shared" si="9"/>
        <v>0</v>
      </c>
      <c r="H325" s="165">
        <v>0.57140000000000002</v>
      </c>
      <c r="I325" s="170"/>
      <c r="J325" s="159"/>
    </row>
    <row r="326" spans="1:10" ht="16.5">
      <c r="A326" s="16" t="s">
        <v>1813</v>
      </c>
      <c r="B326" s="17" t="s">
        <v>4967</v>
      </c>
      <c r="C326" s="18" t="s">
        <v>4683</v>
      </c>
      <c r="D326" s="192"/>
      <c r="E326" s="192"/>
      <c r="F326" s="193">
        <f t="shared" si="8"/>
        <v>0</v>
      </c>
      <c r="G326" s="194">
        <f t="shared" si="9"/>
        <v>0</v>
      </c>
      <c r="H326" s="165">
        <v>0.60140000000000005</v>
      </c>
      <c r="I326" s="170"/>
      <c r="J326" s="159"/>
    </row>
    <row r="327" spans="1:10" ht="16.5">
      <c r="A327" s="16" t="s">
        <v>1814</v>
      </c>
      <c r="B327" s="17" t="s">
        <v>4968</v>
      </c>
      <c r="C327" s="18" t="s">
        <v>4683</v>
      </c>
      <c r="D327" s="192"/>
      <c r="E327" s="192"/>
      <c r="F327" s="193">
        <f t="shared" ref="F327:F390" si="10">D327*E327</f>
        <v>0</v>
      </c>
      <c r="G327" s="194">
        <f t="shared" ref="G327:G390" si="11">IF($F$1191=0,0,F327/$F$1191)</f>
        <v>0</v>
      </c>
      <c r="H327" s="165">
        <v>1.0944</v>
      </c>
      <c r="I327" s="170"/>
      <c r="J327" s="159"/>
    </row>
    <row r="328" spans="1:10" ht="16.5">
      <c r="A328" s="16" t="s">
        <v>1815</v>
      </c>
      <c r="B328" s="17" t="s">
        <v>4969</v>
      </c>
      <c r="C328" s="18" t="s">
        <v>4683</v>
      </c>
      <c r="D328" s="192"/>
      <c r="E328" s="192"/>
      <c r="F328" s="193">
        <f t="shared" si="10"/>
        <v>0</v>
      </c>
      <c r="G328" s="194">
        <f t="shared" si="11"/>
        <v>0</v>
      </c>
      <c r="H328" s="165">
        <v>1.4074</v>
      </c>
      <c r="I328" s="170"/>
      <c r="J328" s="159"/>
    </row>
    <row r="329" spans="1:10" ht="16.5">
      <c r="A329" s="16" t="s">
        <v>1816</v>
      </c>
      <c r="B329" s="17" t="s">
        <v>4970</v>
      </c>
      <c r="C329" s="18" t="s">
        <v>4683</v>
      </c>
      <c r="D329" s="192"/>
      <c r="E329" s="192"/>
      <c r="F329" s="193">
        <f t="shared" si="10"/>
        <v>0</v>
      </c>
      <c r="G329" s="194">
        <f t="shared" si="11"/>
        <v>0</v>
      </c>
      <c r="H329" s="165">
        <v>0.90229999999999999</v>
      </c>
      <c r="I329" s="170"/>
      <c r="J329" s="159"/>
    </row>
    <row r="330" spans="1:10" ht="16.5">
      <c r="A330" s="16" t="s">
        <v>1817</v>
      </c>
      <c r="B330" s="17" t="s">
        <v>4971</v>
      </c>
      <c r="C330" s="18" t="s">
        <v>4683</v>
      </c>
      <c r="D330" s="192"/>
      <c r="E330" s="192"/>
      <c r="F330" s="193">
        <f t="shared" si="10"/>
        <v>0</v>
      </c>
      <c r="G330" s="194">
        <f t="shared" si="11"/>
        <v>0</v>
      </c>
      <c r="H330" s="165">
        <v>0.76039999999999996</v>
      </c>
      <c r="I330" s="170"/>
      <c r="J330" s="159"/>
    </row>
    <row r="331" spans="1:10" ht="16.5">
      <c r="A331" s="16" t="s">
        <v>1818</v>
      </c>
      <c r="B331" s="17" t="s">
        <v>4972</v>
      </c>
      <c r="C331" s="18" t="s">
        <v>4683</v>
      </c>
      <c r="D331" s="192"/>
      <c r="E331" s="192"/>
      <c r="F331" s="193">
        <f t="shared" si="10"/>
        <v>0</v>
      </c>
      <c r="G331" s="194">
        <f t="shared" si="11"/>
        <v>0</v>
      </c>
      <c r="H331" s="165">
        <v>0.86119999999999997</v>
      </c>
      <c r="I331" s="170"/>
      <c r="J331" s="159"/>
    </row>
    <row r="332" spans="1:10" ht="16.5">
      <c r="A332" s="16" t="s">
        <v>1819</v>
      </c>
      <c r="B332" s="17" t="s">
        <v>4973</v>
      </c>
      <c r="C332" s="18" t="s">
        <v>4683</v>
      </c>
      <c r="D332" s="192"/>
      <c r="E332" s="192"/>
      <c r="F332" s="193">
        <f t="shared" si="10"/>
        <v>0</v>
      </c>
      <c r="G332" s="194">
        <f t="shared" si="11"/>
        <v>0</v>
      </c>
      <c r="H332" s="165">
        <v>1.3527</v>
      </c>
      <c r="I332" s="170"/>
      <c r="J332" s="159"/>
    </row>
    <row r="333" spans="1:10" ht="16.5">
      <c r="A333" s="16" t="s">
        <v>1820</v>
      </c>
      <c r="B333" s="17" t="s">
        <v>4974</v>
      </c>
      <c r="C333" s="18" t="s">
        <v>4683</v>
      </c>
      <c r="D333" s="192"/>
      <c r="E333" s="192"/>
      <c r="F333" s="193">
        <f t="shared" si="10"/>
        <v>0</v>
      </c>
      <c r="G333" s="194">
        <f t="shared" si="11"/>
        <v>0</v>
      </c>
      <c r="H333" s="165">
        <v>0.28470000000000001</v>
      </c>
      <c r="I333" s="170"/>
      <c r="J333" s="159"/>
    </row>
    <row r="334" spans="1:10" ht="16.5">
      <c r="A334" s="16" t="s">
        <v>1821</v>
      </c>
      <c r="B334" s="17" t="s">
        <v>4975</v>
      </c>
      <c r="C334" s="18" t="s">
        <v>4683</v>
      </c>
      <c r="D334" s="192"/>
      <c r="E334" s="192"/>
      <c r="F334" s="193">
        <f t="shared" si="10"/>
        <v>0</v>
      </c>
      <c r="G334" s="194">
        <f t="shared" si="11"/>
        <v>0</v>
      </c>
      <c r="H334" s="165">
        <v>0.5655</v>
      </c>
      <c r="I334" s="170"/>
      <c r="J334" s="159"/>
    </row>
    <row r="335" spans="1:10" ht="16.5">
      <c r="A335" s="16" t="s">
        <v>1822</v>
      </c>
      <c r="B335" s="17" t="s">
        <v>4976</v>
      </c>
      <c r="C335" s="18" t="s">
        <v>4683</v>
      </c>
      <c r="D335" s="192"/>
      <c r="E335" s="192"/>
      <c r="F335" s="193">
        <f t="shared" si="10"/>
        <v>0</v>
      </c>
      <c r="G335" s="194">
        <f t="shared" si="11"/>
        <v>0</v>
      </c>
      <c r="H335" s="165">
        <v>1.5064</v>
      </c>
      <c r="I335" s="170"/>
      <c r="J335" s="159"/>
    </row>
    <row r="336" spans="1:10" ht="16.5">
      <c r="A336" s="16" t="s">
        <v>1823</v>
      </c>
      <c r="B336" s="17" t="s">
        <v>4977</v>
      </c>
      <c r="C336" s="18" t="s">
        <v>4683</v>
      </c>
      <c r="D336" s="192"/>
      <c r="E336" s="192"/>
      <c r="F336" s="193">
        <f t="shared" si="10"/>
        <v>0</v>
      </c>
      <c r="G336" s="194">
        <f t="shared" si="11"/>
        <v>0</v>
      </c>
      <c r="H336" s="165">
        <v>0.66690000000000005</v>
      </c>
      <c r="I336" s="170"/>
      <c r="J336" s="159"/>
    </row>
    <row r="337" spans="1:10" ht="16.5">
      <c r="A337" s="16" t="s">
        <v>1824</v>
      </c>
      <c r="B337" s="17" t="s">
        <v>4978</v>
      </c>
      <c r="C337" s="18" t="s">
        <v>4683</v>
      </c>
      <c r="D337" s="192"/>
      <c r="E337" s="192"/>
      <c r="F337" s="193">
        <f t="shared" si="10"/>
        <v>0</v>
      </c>
      <c r="G337" s="194">
        <f t="shared" si="11"/>
        <v>0</v>
      </c>
      <c r="H337" s="165">
        <v>0.97050000000000003</v>
      </c>
      <c r="I337" s="170"/>
      <c r="J337" s="159"/>
    </row>
    <row r="338" spans="1:10" ht="16.5">
      <c r="A338" s="16" t="s">
        <v>1825</v>
      </c>
      <c r="B338" s="17" t="s">
        <v>4979</v>
      </c>
      <c r="C338" s="18" t="s">
        <v>4683</v>
      </c>
      <c r="D338" s="192"/>
      <c r="E338" s="192"/>
      <c r="F338" s="193">
        <f t="shared" si="10"/>
        <v>0</v>
      </c>
      <c r="G338" s="194">
        <f t="shared" si="11"/>
        <v>0</v>
      </c>
      <c r="H338" s="165">
        <v>0.46960000000000002</v>
      </c>
      <c r="I338" s="170"/>
      <c r="J338" s="159"/>
    </row>
    <row r="339" spans="1:10" ht="16.5">
      <c r="A339" s="16" t="s">
        <v>1826</v>
      </c>
      <c r="B339" s="17" t="s">
        <v>4980</v>
      </c>
      <c r="C339" s="18" t="s">
        <v>4683</v>
      </c>
      <c r="D339" s="192"/>
      <c r="E339" s="192"/>
      <c r="F339" s="193">
        <f t="shared" si="10"/>
        <v>0</v>
      </c>
      <c r="G339" s="194">
        <f t="shared" si="11"/>
        <v>0</v>
      </c>
      <c r="H339" s="165">
        <v>1.9192</v>
      </c>
      <c r="I339" s="170"/>
      <c r="J339" s="159"/>
    </row>
    <row r="340" spans="1:10" ht="16.5">
      <c r="A340" s="16" t="s">
        <v>1827</v>
      </c>
      <c r="B340" s="17" t="s">
        <v>4981</v>
      </c>
      <c r="C340" s="18" t="s">
        <v>4683</v>
      </c>
      <c r="D340" s="192"/>
      <c r="E340" s="192"/>
      <c r="F340" s="193">
        <f t="shared" si="10"/>
        <v>0</v>
      </c>
      <c r="G340" s="194">
        <f t="shared" si="11"/>
        <v>0</v>
      </c>
      <c r="H340" s="165">
        <v>0.43640000000000001</v>
      </c>
      <c r="I340" s="170"/>
      <c r="J340" s="159"/>
    </row>
    <row r="341" spans="1:10" ht="16.5">
      <c r="A341" s="16" t="s">
        <v>1828</v>
      </c>
      <c r="B341" s="17" t="s">
        <v>4982</v>
      </c>
      <c r="C341" s="18" t="s">
        <v>4683</v>
      </c>
      <c r="D341" s="192"/>
      <c r="E341" s="192"/>
      <c r="F341" s="193">
        <f t="shared" si="10"/>
        <v>0</v>
      </c>
      <c r="G341" s="194">
        <f t="shared" si="11"/>
        <v>0</v>
      </c>
      <c r="H341" s="165">
        <v>0.72089999999999999</v>
      </c>
      <c r="I341" s="170"/>
      <c r="J341" s="159"/>
    </row>
    <row r="342" spans="1:10" ht="16.5">
      <c r="A342" s="16" t="s">
        <v>1829</v>
      </c>
      <c r="B342" s="17" t="s">
        <v>4983</v>
      </c>
      <c r="C342" s="18" t="s">
        <v>4683</v>
      </c>
      <c r="D342" s="192"/>
      <c r="E342" s="192"/>
      <c r="F342" s="193">
        <f t="shared" si="10"/>
        <v>0</v>
      </c>
      <c r="G342" s="194">
        <f t="shared" si="11"/>
        <v>0</v>
      </c>
      <c r="H342" s="165">
        <v>0.97529999999999994</v>
      </c>
      <c r="I342" s="170"/>
      <c r="J342" s="159"/>
    </row>
    <row r="343" spans="1:10" ht="16.5">
      <c r="A343" s="16" t="s">
        <v>1830</v>
      </c>
      <c r="B343" s="17" t="s">
        <v>4984</v>
      </c>
      <c r="C343" s="18" t="s">
        <v>4683</v>
      </c>
      <c r="D343" s="192"/>
      <c r="E343" s="192"/>
      <c r="F343" s="193">
        <f t="shared" si="10"/>
        <v>0</v>
      </c>
      <c r="G343" s="194">
        <f t="shared" si="11"/>
        <v>0</v>
      </c>
      <c r="H343" s="165">
        <v>1.1677</v>
      </c>
      <c r="I343" s="170"/>
      <c r="J343" s="159"/>
    </row>
    <row r="344" spans="1:10" ht="16.5">
      <c r="A344" s="16" t="s">
        <v>1831</v>
      </c>
      <c r="B344" s="17" t="s">
        <v>4985</v>
      </c>
      <c r="C344" s="18" t="s">
        <v>4683</v>
      </c>
      <c r="D344" s="192"/>
      <c r="E344" s="192"/>
      <c r="F344" s="193">
        <f t="shared" si="10"/>
        <v>0</v>
      </c>
      <c r="G344" s="194">
        <f t="shared" si="11"/>
        <v>0</v>
      </c>
      <c r="H344" s="165">
        <v>1.798</v>
      </c>
      <c r="I344" s="170"/>
      <c r="J344" s="159"/>
    </row>
    <row r="345" spans="1:10" ht="16.5">
      <c r="A345" s="16" t="s">
        <v>1832</v>
      </c>
      <c r="B345" s="17" t="s">
        <v>4986</v>
      </c>
      <c r="C345" s="18" t="s">
        <v>4683</v>
      </c>
      <c r="D345" s="192"/>
      <c r="E345" s="192"/>
      <c r="F345" s="193">
        <f t="shared" si="10"/>
        <v>0</v>
      </c>
      <c r="G345" s="194">
        <f t="shared" si="11"/>
        <v>0</v>
      </c>
      <c r="H345" s="165">
        <v>0.90180000000000005</v>
      </c>
      <c r="I345" s="170"/>
      <c r="J345" s="159"/>
    </row>
    <row r="346" spans="1:10" ht="16.5">
      <c r="A346" s="16" t="s">
        <v>1833</v>
      </c>
      <c r="B346" s="17" t="s">
        <v>4987</v>
      </c>
      <c r="C346" s="18" t="s">
        <v>4683</v>
      </c>
      <c r="D346" s="192"/>
      <c r="E346" s="192"/>
      <c r="F346" s="193">
        <f t="shared" si="10"/>
        <v>0</v>
      </c>
      <c r="G346" s="194">
        <f t="shared" si="11"/>
        <v>0</v>
      </c>
      <c r="H346" s="165">
        <v>0.29849999999999999</v>
      </c>
      <c r="I346" s="170"/>
      <c r="J346" s="159"/>
    </row>
    <row r="347" spans="1:10" ht="16.5">
      <c r="A347" s="16" t="s">
        <v>1834</v>
      </c>
      <c r="B347" s="17" t="s">
        <v>4988</v>
      </c>
      <c r="C347" s="18" t="s">
        <v>4683</v>
      </c>
      <c r="D347" s="192"/>
      <c r="E347" s="192"/>
      <c r="F347" s="193">
        <f t="shared" si="10"/>
        <v>0</v>
      </c>
      <c r="G347" s="194">
        <f t="shared" si="11"/>
        <v>0</v>
      </c>
      <c r="H347" s="165">
        <v>0.70830000000000004</v>
      </c>
      <c r="I347" s="170"/>
      <c r="J347" s="159"/>
    </row>
    <row r="348" spans="1:10" ht="16.5">
      <c r="A348" s="16" t="s">
        <v>1835</v>
      </c>
      <c r="B348" s="17" t="s">
        <v>4989</v>
      </c>
      <c r="C348" s="18" t="s">
        <v>4683</v>
      </c>
      <c r="D348" s="192"/>
      <c r="E348" s="192"/>
      <c r="F348" s="193">
        <f t="shared" si="10"/>
        <v>0</v>
      </c>
      <c r="G348" s="194">
        <f t="shared" si="11"/>
        <v>0</v>
      </c>
      <c r="H348" s="165">
        <v>1.9941</v>
      </c>
      <c r="I348" s="170"/>
      <c r="J348" s="159"/>
    </row>
    <row r="349" spans="1:10" ht="16.5">
      <c r="A349" s="16" t="s">
        <v>1836</v>
      </c>
      <c r="B349" s="17" t="s">
        <v>4990</v>
      </c>
      <c r="C349" s="18" t="s">
        <v>4683</v>
      </c>
      <c r="D349" s="192"/>
      <c r="E349" s="192"/>
      <c r="F349" s="193">
        <f t="shared" si="10"/>
        <v>0</v>
      </c>
      <c r="G349" s="194">
        <f t="shared" si="11"/>
        <v>0</v>
      </c>
      <c r="H349" s="165">
        <v>1.1226</v>
      </c>
      <c r="I349" s="170"/>
      <c r="J349" s="159"/>
    </row>
    <row r="350" spans="1:10" ht="16.5">
      <c r="A350" s="16" t="s">
        <v>1837</v>
      </c>
      <c r="B350" s="17" t="s">
        <v>4991</v>
      </c>
      <c r="C350" s="18" t="s">
        <v>4683</v>
      </c>
      <c r="D350" s="192"/>
      <c r="E350" s="192"/>
      <c r="F350" s="193">
        <f t="shared" si="10"/>
        <v>0</v>
      </c>
      <c r="G350" s="194">
        <f t="shared" si="11"/>
        <v>0</v>
      </c>
      <c r="H350" s="165">
        <v>0.91359999999999997</v>
      </c>
      <c r="I350" s="170"/>
      <c r="J350" s="159"/>
    </row>
    <row r="351" spans="1:10" ht="16.5">
      <c r="A351" s="16" t="s">
        <v>1838</v>
      </c>
      <c r="B351" s="17" t="s">
        <v>4992</v>
      </c>
      <c r="C351" s="18" t="s">
        <v>4683</v>
      </c>
      <c r="D351" s="192"/>
      <c r="E351" s="192"/>
      <c r="F351" s="193">
        <f t="shared" si="10"/>
        <v>0</v>
      </c>
      <c r="G351" s="194">
        <f t="shared" si="11"/>
        <v>0</v>
      </c>
      <c r="H351" s="165">
        <v>1.4131</v>
      </c>
      <c r="I351" s="170"/>
      <c r="J351" s="159"/>
    </row>
    <row r="352" spans="1:10" ht="16.5">
      <c r="A352" s="16" t="s">
        <v>1839</v>
      </c>
      <c r="B352" s="17" t="s">
        <v>4993</v>
      </c>
      <c r="C352" s="18" t="s">
        <v>4683</v>
      </c>
      <c r="D352" s="192"/>
      <c r="E352" s="192"/>
      <c r="F352" s="193">
        <f t="shared" si="10"/>
        <v>0</v>
      </c>
      <c r="G352" s="194">
        <f t="shared" si="11"/>
        <v>0</v>
      </c>
      <c r="H352" s="165">
        <v>1.2032</v>
      </c>
      <c r="I352" s="170"/>
      <c r="J352" s="159"/>
    </row>
    <row r="353" spans="1:10" ht="16.5">
      <c r="A353" s="16" t="s">
        <v>1840</v>
      </c>
      <c r="B353" s="17" t="s">
        <v>4994</v>
      </c>
      <c r="C353" s="18" t="s">
        <v>4683</v>
      </c>
      <c r="D353" s="192"/>
      <c r="E353" s="192"/>
      <c r="F353" s="193">
        <f t="shared" si="10"/>
        <v>0</v>
      </c>
      <c r="G353" s="194">
        <f t="shared" si="11"/>
        <v>0</v>
      </c>
      <c r="H353" s="165">
        <v>0.64029999999999998</v>
      </c>
      <c r="I353" s="170"/>
      <c r="J353" s="159"/>
    </row>
    <row r="354" spans="1:10" ht="16.5">
      <c r="A354" s="16" t="s">
        <v>1841</v>
      </c>
      <c r="B354" s="17" t="s">
        <v>4995</v>
      </c>
      <c r="C354" s="18" t="s">
        <v>4683</v>
      </c>
      <c r="D354" s="192"/>
      <c r="E354" s="192"/>
      <c r="F354" s="193">
        <f t="shared" si="10"/>
        <v>0</v>
      </c>
      <c r="G354" s="194">
        <f t="shared" si="11"/>
        <v>0</v>
      </c>
      <c r="H354" s="165">
        <v>0.67490000000000006</v>
      </c>
      <c r="I354" s="170"/>
      <c r="J354" s="159"/>
    </row>
    <row r="355" spans="1:10" ht="16.5">
      <c r="A355" s="16" t="s">
        <v>1842</v>
      </c>
      <c r="B355" s="17" t="s">
        <v>4996</v>
      </c>
      <c r="C355" s="18" t="s">
        <v>4683</v>
      </c>
      <c r="D355" s="192"/>
      <c r="E355" s="192"/>
      <c r="F355" s="193">
        <f t="shared" si="10"/>
        <v>0</v>
      </c>
      <c r="G355" s="194">
        <f t="shared" si="11"/>
        <v>0</v>
      </c>
      <c r="H355" s="165">
        <v>0.37890000000000001</v>
      </c>
      <c r="I355" s="170"/>
      <c r="J355" s="159"/>
    </row>
    <row r="356" spans="1:10" ht="16.5">
      <c r="A356" s="16" t="s">
        <v>1843</v>
      </c>
      <c r="B356" s="17" t="s">
        <v>4997</v>
      </c>
      <c r="C356" s="18" t="s">
        <v>4683</v>
      </c>
      <c r="D356" s="192"/>
      <c r="E356" s="192"/>
      <c r="F356" s="193">
        <f t="shared" si="10"/>
        <v>0</v>
      </c>
      <c r="G356" s="194">
        <f t="shared" si="11"/>
        <v>0</v>
      </c>
      <c r="H356" s="165">
        <v>1.1831</v>
      </c>
      <c r="I356" s="170"/>
      <c r="J356" s="159"/>
    </row>
    <row r="357" spans="1:10" ht="16.5">
      <c r="A357" s="16" t="s">
        <v>1844</v>
      </c>
      <c r="B357" s="17" t="s">
        <v>4998</v>
      </c>
      <c r="C357" s="18" t="s">
        <v>4683</v>
      </c>
      <c r="D357" s="192"/>
      <c r="E357" s="192"/>
      <c r="F357" s="193">
        <f t="shared" si="10"/>
        <v>0</v>
      </c>
      <c r="G357" s="194">
        <f t="shared" si="11"/>
        <v>0</v>
      </c>
      <c r="H357" s="165">
        <v>1.669</v>
      </c>
      <c r="I357" s="170"/>
      <c r="J357" s="159"/>
    </row>
    <row r="358" spans="1:10" ht="16.5">
      <c r="A358" s="16" t="s">
        <v>1845</v>
      </c>
      <c r="B358" s="17" t="s">
        <v>4999</v>
      </c>
      <c r="C358" s="18" t="s">
        <v>4683</v>
      </c>
      <c r="D358" s="192"/>
      <c r="E358" s="192"/>
      <c r="F358" s="193">
        <f t="shared" si="10"/>
        <v>0</v>
      </c>
      <c r="G358" s="194">
        <f t="shared" si="11"/>
        <v>0</v>
      </c>
      <c r="H358" s="165">
        <v>-0.2112</v>
      </c>
      <c r="I358" s="170"/>
      <c r="J358" s="159"/>
    </row>
    <row r="359" spans="1:10" ht="16.5">
      <c r="A359" s="16" t="s">
        <v>1846</v>
      </c>
      <c r="B359" s="17" t="s">
        <v>5000</v>
      </c>
      <c r="C359" s="18" t="s">
        <v>4683</v>
      </c>
      <c r="D359" s="192"/>
      <c r="E359" s="192"/>
      <c r="F359" s="193">
        <f t="shared" si="10"/>
        <v>0</v>
      </c>
      <c r="G359" s="194">
        <f t="shared" si="11"/>
        <v>0</v>
      </c>
      <c r="H359" s="165">
        <v>0.74560000000000004</v>
      </c>
      <c r="I359" s="170"/>
      <c r="J359" s="159"/>
    </row>
    <row r="360" spans="1:10" ht="16.5">
      <c r="A360" s="16" t="s">
        <v>1847</v>
      </c>
      <c r="B360" s="17" t="s">
        <v>5001</v>
      </c>
      <c r="C360" s="18" t="s">
        <v>4683</v>
      </c>
      <c r="D360" s="192"/>
      <c r="E360" s="192"/>
      <c r="F360" s="193">
        <f t="shared" si="10"/>
        <v>0</v>
      </c>
      <c r="G360" s="194">
        <f t="shared" si="11"/>
        <v>0</v>
      </c>
      <c r="H360" s="165">
        <v>1.1596</v>
      </c>
      <c r="I360" s="170"/>
      <c r="J360" s="159"/>
    </row>
    <row r="361" spans="1:10" ht="16.5">
      <c r="A361" s="16" t="s">
        <v>1848</v>
      </c>
      <c r="B361" s="17" t="s">
        <v>5002</v>
      </c>
      <c r="C361" s="18" t="s">
        <v>4683</v>
      </c>
      <c r="D361" s="192"/>
      <c r="E361" s="192"/>
      <c r="F361" s="193">
        <f t="shared" si="10"/>
        <v>0</v>
      </c>
      <c r="G361" s="194">
        <f t="shared" si="11"/>
        <v>0</v>
      </c>
      <c r="H361" s="165">
        <v>0.7319</v>
      </c>
      <c r="I361" s="170"/>
      <c r="J361" s="159"/>
    </row>
    <row r="362" spans="1:10" ht="16.5">
      <c r="A362" s="16" t="s">
        <v>1849</v>
      </c>
      <c r="B362" s="17" t="s">
        <v>5003</v>
      </c>
      <c r="C362" s="18" t="s">
        <v>4683</v>
      </c>
      <c r="D362" s="192"/>
      <c r="E362" s="192"/>
      <c r="F362" s="193">
        <f t="shared" si="10"/>
        <v>0</v>
      </c>
      <c r="G362" s="194">
        <f t="shared" si="11"/>
        <v>0</v>
      </c>
      <c r="H362" s="165">
        <v>0.4899</v>
      </c>
      <c r="I362" s="170"/>
      <c r="J362" s="159"/>
    </row>
    <row r="363" spans="1:10" ht="16.5">
      <c r="A363" s="16" t="s">
        <v>1850</v>
      </c>
      <c r="B363" s="17" t="s">
        <v>5004</v>
      </c>
      <c r="C363" s="18" t="s">
        <v>4683</v>
      </c>
      <c r="D363" s="192"/>
      <c r="E363" s="192"/>
      <c r="F363" s="193">
        <f t="shared" si="10"/>
        <v>0</v>
      </c>
      <c r="G363" s="194">
        <f t="shared" si="11"/>
        <v>0</v>
      </c>
      <c r="H363" s="165">
        <v>1.6305000000000001</v>
      </c>
      <c r="I363" s="170"/>
      <c r="J363" s="159"/>
    </row>
    <row r="364" spans="1:10" ht="16.5">
      <c r="A364" s="16" t="s">
        <v>1851</v>
      </c>
      <c r="B364" s="17" t="s">
        <v>5005</v>
      </c>
      <c r="C364" s="18" t="s">
        <v>4683</v>
      </c>
      <c r="D364" s="192"/>
      <c r="E364" s="192"/>
      <c r="F364" s="193">
        <f t="shared" si="10"/>
        <v>0</v>
      </c>
      <c r="G364" s="194">
        <f t="shared" si="11"/>
        <v>0</v>
      </c>
      <c r="H364" s="165">
        <v>1.6483000000000001</v>
      </c>
      <c r="I364" s="170"/>
      <c r="J364" s="159"/>
    </row>
    <row r="365" spans="1:10" ht="16.5">
      <c r="A365" s="16" t="s">
        <v>1852</v>
      </c>
      <c r="B365" s="17" t="s">
        <v>5006</v>
      </c>
      <c r="C365" s="18" t="s">
        <v>4683</v>
      </c>
      <c r="D365" s="192"/>
      <c r="E365" s="192"/>
      <c r="F365" s="193">
        <f t="shared" si="10"/>
        <v>0</v>
      </c>
      <c r="G365" s="194">
        <f t="shared" si="11"/>
        <v>0</v>
      </c>
      <c r="H365" s="165">
        <v>1.1504000000000001</v>
      </c>
      <c r="I365" s="170"/>
      <c r="J365" s="159"/>
    </row>
    <row r="366" spans="1:10" ht="16.5">
      <c r="A366" s="16" t="s">
        <v>1853</v>
      </c>
      <c r="B366" s="17" t="s">
        <v>5007</v>
      </c>
      <c r="C366" s="18" t="s">
        <v>4683</v>
      </c>
      <c r="D366" s="192"/>
      <c r="E366" s="192"/>
      <c r="F366" s="193">
        <f t="shared" si="10"/>
        <v>0</v>
      </c>
      <c r="G366" s="194">
        <f t="shared" si="11"/>
        <v>0</v>
      </c>
      <c r="H366" s="165">
        <v>0.71809999999999996</v>
      </c>
      <c r="I366" s="170"/>
      <c r="J366" s="159"/>
    </row>
    <row r="367" spans="1:10" ht="16.5">
      <c r="A367" s="16" t="s">
        <v>1854</v>
      </c>
      <c r="B367" s="17" t="s">
        <v>5008</v>
      </c>
      <c r="C367" s="18" t="s">
        <v>4683</v>
      </c>
      <c r="D367" s="192"/>
      <c r="E367" s="192"/>
      <c r="F367" s="193">
        <f t="shared" si="10"/>
        <v>0</v>
      </c>
      <c r="G367" s="194">
        <f t="shared" si="11"/>
        <v>0</v>
      </c>
      <c r="H367" s="165">
        <v>1.0184</v>
      </c>
      <c r="I367" s="170"/>
      <c r="J367" s="159"/>
    </row>
    <row r="368" spans="1:10" ht="16.5">
      <c r="A368" s="16" t="s">
        <v>1855</v>
      </c>
      <c r="B368" s="17" t="s">
        <v>5009</v>
      </c>
      <c r="C368" s="18" t="s">
        <v>4683</v>
      </c>
      <c r="D368" s="192"/>
      <c r="E368" s="192"/>
      <c r="F368" s="193">
        <f t="shared" si="10"/>
        <v>0</v>
      </c>
      <c r="G368" s="194">
        <f t="shared" si="11"/>
        <v>0</v>
      </c>
      <c r="H368" s="165">
        <v>1.1606000000000001</v>
      </c>
      <c r="I368" s="170"/>
      <c r="J368" s="159"/>
    </row>
    <row r="369" spans="1:10" ht="16.5">
      <c r="A369" s="16" t="s">
        <v>1856</v>
      </c>
      <c r="B369" s="17" t="s">
        <v>5010</v>
      </c>
      <c r="C369" s="18" t="s">
        <v>4683</v>
      </c>
      <c r="D369" s="192"/>
      <c r="E369" s="192"/>
      <c r="F369" s="193">
        <f t="shared" si="10"/>
        <v>0</v>
      </c>
      <c r="G369" s="194">
        <f t="shared" si="11"/>
        <v>0</v>
      </c>
      <c r="H369" s="165">
        <v>1.2031000000000001</v>
      </c>
      <c r="I369" s="170"/>
      <c r="J369" s="159"/>
    </row>
    <row r="370" spans="1:10" ht="16.5">
      <c r="A370" s="16" t="s">
        <v>1857</v>
      </c>
      <c r="B370" s="17" t="s">
        <v>5011</v>
      </c>
      <c r="C370" s="18" t="s">
        <v>4683</v>
      </c>
      <c r="D370" s="192"/>
      <c r="E370" s="192"/>
      <c r="F370" s="193">
        <f t="shared" si="10"/>
        <v>0</v>
      </c>
      <c r="G370" s="194">
        <f t="shared" si="11"/>
        <v>0</v>
      </c>
      <c r="H370" s="165">
        <v>1.5905</v>
      </c>
      <c r="I370" s="170"/>
      <c r="J370" s="159"/>
    </row>
    <row r="371" spans="1:10" ht="16.5">
      <c r="A371" s="16" t="s">
        <v>1858</v>
      </c>
      <c r="B371" s="17" t="s">
        <v>5012</v>
      </c>
      <c r="C371" s="18" t="s">
        <v>4683</v>
      </c>
      <c r="D371" s="192"/>
      <c r="E371" s="192"/>
      <c r="F371" s="193">
        <f t="shared" si="10"/>
        <v>0</v>
      </c>
      <c r="G371" s="194">
        <f t="shared" si="11"/>
        <v>0</v>
      </c>
      <c r="H371" s="165">
        <v>0.1726</v>
      </c>
      <c r="I371" s="170"/>
      <c r="J371" s="159"/>
    </row>
    <row r="372" spans="1:10" ht="16.5">
      <c r="A372" s="16" t="s">
        <v>1859</v>
      </c>
      <c r="B372" s="17" t="s">
        <v>5013</v>
      </c>
      <c r="C372" s="18" t="s">
        <v>4683</v>
      </c>
      <c r="D372" s="192"/>
      <c r="E372" s="192"/>
      <c r="F372" s="193">
        <f t="shared" si="10"/>
        <v>0</v>
      </c>
      <c r="G372" s="194">
        <f t="shared" si="11"/>
        <v>0</v>
      </c>
      <c r="H372" s="165">
        <v>1.33</v>
      </c>
      <c r="I372" s="170"/>
      <c r="J372" s="159"/>
    </row>
    <row r="373" spans="1:10" ht="16.5">
      <c r="A373" s="16" t="s">
        <v>1860</v>
      </c>
      <c r="B373" s="17" t="s">
        <v>5014</v>
      </c>
      <c r="C373" s="18" t="s">
        <v>4683</v>
      </c>
      <c r="D373" s="192"/>
      <c r="E373" s="192"/>
      <c r="F373" s="193">
        <f t="shared" si="10"/>
        <v>0</v>
      </c>
      <c r="G373" s="194">
        <f t="shared" si="11"/>
        <v>0</v>
      </c>
      <c r="H373" s="165">
        <v>0.68379999999999996</v>
      </c>
      <c r="I373" s="170"/>
      <c r="J373" s="159"/>
    </row>
    <row r="374" spans="1:10" ht="16.5">
      <c r="A374" s="16" t="s">
        <v>1861</v>
      </c>
      <c r="B374" s="17" t="s">
        <v>5015</v>
      </c>
      <c r="C374" s="18" t="s">
        <v>4683</v>
      </c>
      <c r="D374" s="192"/>
      <c r="E374" s="192"/>
      <c r="F374" s="193">
        <f t="shared" si="10"/>
        <v>0</v>
      </c>
      <c r="G374" s="194">
        <f t="shared" si="11"/>
        <v>0</v>
      </c>
      <c r="H374" s="165">
        <v>1.5387999999999999</v>
      </c>
      <c r="I374" s="170"/>
      <c r="J374" s="159"/>
    </row>
    <row r="375" spans="1:10" ht="16.5">
      <c r="A375" s="16" t="s">
        <v>1862</v>
      </c>
      <c r="B375" s="17" t="s">
        <v>5016</v>
      </c>
      <c r="C375" s="18" t="s">
        <v>4683</v>
      </c>
      <c r="D375" s="192"/>
      <c r="E375" s="192"/>
      <c r="F375" s="193">
        <f t="shared" si="10"/>
        <v>0</v>
      </c>
      <c r="G375" s="194">
        <f t="shared" si="11"/>
        <v>0</v>
      </c>
      <c r="H375" s="165">
        <v>0.71260000000000001</v>
      </c>
      <c r="I375" s="170"/>
      <c r="J375" s="159"/>
    </row>
    <row r="376" spans="1:10" ht="16.5">
      <c r="A376" s="16" t="s">
        <v>1863</v>
      </c>
      <c r="B376" s="17" t="s">
        <v>5017</v>
      </c>
      <c r="C376" s="18" t="s">
        <v>4683</v>
      </c>
      <c r="D376" s="192"/>
      <c r="E376" s="192"/>
      <c r="F376" s="193">
        <f t="shared" si="10"/>
        <v>0</v>
      </c>
      <c r="G376" s="194">
        <f t="shared" si="11"/>
        <v>0</v>
      </c>
      <c r="H376" s="165">
        <v>0.87739999999999996</v>
      </c>
      <c r="I376" s="170"/>
      <c r="J376" s="159"/>
    </row>
    <row r="377" spans="1:10" ht="16.5">
      <c r="A377" s="16" t="s">
        <v>1864</v>
      </c>
      <c r="B377" s="17" t="s">
        <v>5018</v>
      </c>
      <c r="C377" s="18" t="s">
        <v>4683</v>
      </c>
      <c r="D377" s="192"/>
      <c r="E377" s="192"/>
      <c r="F377" s="193">
        <f t="shared" si="10"/>
        <v>0</v>
      </c>
      <c r="G377" s="194">
        <f t="shared" si="11"/>
        <v>0</v>
      </c>
      <c r="H377" s="165">
        <v>0.56420000000000003</v>
      </c>
      <c r="I377" s="170"/>
      <c r="J377" s="159"/>
    </row>
    <row r="378" spans="1:10" ht="16.5">
      <c r="A378" s="16" t="s">
        <v>1865</v>
      </c>
      <c r="B378" s="17" t="s">
        <v>5019</v>
      </c>
      <c r="C378" s="18" t="s">
        <v>4683</v>
      </c>
      <c r="D378" s="192"/>
      <c r="E378" s="192"/>
      <c r="F378" s="193">
        <f t="shared" si="10"/>
        <v>0</v>
      </c>
      <c r="G378" s="194">
        <f t="shared" si="11"/>
        <v>0</v>
      </c>
      <c r="H378" s="165">
        <v>0.76249999999999996</v>
      </c>
      <c r="I378" s="170"/>
      <c r="J378" s="159"/>
    </row>
    <row r="379" spans="1:10" ht="16.5">
      <c r="A379" s="16" t="s">
        <v>1866</v>
      </c>
      <c r="B379" s="17" t="s">
        <v>5020</v>
      </c>
      <c r="C379" s="18" t="s">
        <v>4683</v>
      </c>
      <c r="D379" s="192"/>
      <c r="E379" s="192"/>
      <c r="F379" s="193">
        <f t="shared" si="10"/>
        <v>0</v>
      </c>
      <c r="G379" s="194">
        <f t="shared" si="11"/>
        <v>0</v>
      </c>
      <c r="H379" s="165">
        <v>0.51949999999999996</v>
      </c>
      <c r="I379" s="170"/>
      <c r="J379" s="159"/>
    </row>
    <row r="380" spans="1:10" ht="16.5">
      <c r="A380" s="16" t="s">
        <v>1867</v>
      </c>
      <c r="B380" s="17" t="s">
        <v>5021</v>
      </c>
      <c r="C380" s="18" t="s">
        <v>4683</v>
      </c>
      <c r="D380" s="192"/>
      <c r="E380" s="192"/>
      <c r="F380" s="193">
        <f t="shared" si="10"/>
        <v>0</v>
      </c>
      <c r="G380" s="194">
        <f t="shared" si="11"/>
        <v>0</v>
      </c>
      <c r="H380" s="165">
        <v>0.31359999999999999</v>
      </c>
      <c r="I380" s="170"/>
      <c r="J380" s="159"/>
    </row>
    <row r="381" spans="1:10" ht="16.5">
      <c r="A381" s="16" t="s">
        <v>1868</v>
      </c>
      <c r="B381" s="17" t="s">
        <v>5022</v>
      </c>
      <c r="C381" s="18" t="s">
        <v>4683</v>
      </c>
      <c r="D381" s="192"/>
      <c r="E381" s="192"/>
      <c r="F381" s="193">
        <f t="shared" si="10"/>
        <v>0</v>
      </c>
      <c r="G381" s="194">
        <f t="shared" si="11"/>
        <v>0</v>
      </c>
      <c r="H381" s="165">
        <v>0.76270000000000004</v>
      </c>
      <c r="I381" s="170"/>
      <c r="J381" s="159"/>
    </row>
    <row r="382" spans="1:10" ht="16.5">
      <c r="A382" s="16" t="s">
        <v>1869</v>
      </c>
      <c r="B382" s="17" t="s">
        <v>5023</v>
      </c>
      <c r="C382" s="18" t="s">
        <v>4683</v>
      </c>
      <c r="D382" s="192"/>
      <c r="E382" s="192"/>
      <c r="F382" s="193">
        <f t="shared" si="10"/>
        <v>0</v>
      </c>
      <c r="G382" s="194">
        <f t="shared" si="11"/>
        <v>0</v>
      </c>
      <c r="H382" s="165">
        <v>1.4621</v>
      </c>
      <c r="I382" s="170"/>
      <c r="J382" s="159"/>
    </row>
    <row r="383" spans="1:10" ht="16.5">
      <c r="A383" s="16" t="s">
        <v>1870</v>
      </c>
      <c r="B383" s="17" t="s">
        <v>5024</v>
      </c>
      <c r="C383" s="18" t="s">
        <v>4683</v>
      </c>
      <c r="D383" s="192"/>
      <c r="E383" s="192"/>
      <c r="F383" s="193">
        <f t="shared" si="10"/>
        <v>0</v>
      </c>
      <c r="G383" s="194">
        <f t="shared" si="11"/>
        <v>0</v>
      </c>
      <c r="H383" s="165">
        <v>0.54200000000000004</v>
      </c>
      <c r="I383" s="170"/>
      <c r="J383" s="159"/>
    </row>
    <row r="384" spans="1:10" ht="16.5">
      <c r="A384" s="16" t="s">
        <v>1871</v>
      </c>
      <c r="B384" s="17" t="s">
        <v>5025</v>
      </c>
      <c r="C384" s="18" t="s">
        <v>4683</v>
      </c>
      <c r="D384" s="192"/>
      <c r="E384" s="192"/>
      <c r="F384" s="193">
        <f t="shared" si="10"/>
        <v>0</v>
      </c>
      <c r="G384" s="194">
        <f t="shared" si="11"/>
        <v>0</v>
      </c>
      <c r="H384" s="165">
        <v>1.7014</v>
      </c>
      <c r="I384" s="170"/>
      <c r="J384" s="159"/>
    </row>
    <row r="385" spans="1:10" ht="16.5">
      <c r="A385" s="16" t="s">
        <v>1872</v>
      </c>
      <c r="B385" s="17" t="s">
        <v>5026</v>
      </c>
      <c r="C385" s="18" t="s">
        <v>4683</v>
      </c>
      <c r="D385" s="192"/>
      <c r="E385" s="192"/>
      <c r="F385" s="193">
        <f t="shared" si="10"/>
        <v>0</v>
      </c>
      <c r="G385" s="194">
        <f t="shared" si="11"/>
        <v>0</v>
      </c>
      <c r="H385" s="165">
        <v>0.34860000000000002</v>
      </c>
      <c r="I385" s="170"/>
      <c r="J385" s="159"/>
    </row>
    <row r="386" spans="1:10" ht="16.5">
      <c r="A386" s="16" t="s">
        <v>1873</v>
      </c>
      <c r="B386" s="17" t="s">
        <v>5027</v>
      </c>
      <c r="C386" s="18" t="s">
        <v>4683</v>
      </c>
      <c r="D386" s="192"/>
      <c r="E386" s="192"/>
      <c r="F386" s="193">
        <f t="shared" si="10"/>
        <v>0</v>
      </c>
      <c r="G386" s="194">
        <f t="shared" si="11"/>
        <v>0</v>
      </c>
      <c r="H386" s="165">
        <v>0.51480000000000004</v>
      </c>
      <c r="I386" s="170"/>
      <c r="J386" s="159"/>
    </row>
    <row r="387" spans="1:10" ht="16.5">
      <c r="A387" s="16" t="s">
        <v>1874</v>
      </c>
      <c r="B387" s="17" t="s">
        <v>5028</v>
      </c>
      <c r="C387" s="18" t="s">
        <v>4683</v>
      </c>
      <c r="D387" s="192"/>
      <c r="E387" s="192"/>
      <c r="F387" s="193">
        <f t="shared" si="10"/>
        <v>0</v>
      </c>
      <c r="G387" s="194">
        <f t="shared" si="11"/>
        <v>0</v>
      </c>
      <c r="H387" s="165">
        <v>1.1708000000000001</v>
      </c>
      <c r="I387" s="170"/>
      <c r="J387" s="159"/>
    </row>
    <row r="388" spans="1:10" ht="16.5">
      <c r="A388" s="16" t="s">
        <v>1875</v>
      </c>
      <c r="B388" s="17" t="s">
        <v>5029</v>
      </c>
      <c r="C388" s="18" t="s">
        <v>4683</v>
      </c>
      <c r="D388" s="192"/>
      <c r="E388" s="192"/>
      <c r="F388" s="193">
        <f t="shared" si="10"/>
        <v>0</v>
      </c>
      <c r="G388" s="194">
        <f t="shared" si="11"/>
        <v>0</v>
      </c>
      <c r="H388" s="165">
        <v>0.2394</v>
      </c>
      <c r="I388" s="170"/>
      <c r="J388" s="159"/>
    </row>
    <row r="389" spans="1:10" ht="16.5">
      <c r="A389" s="16" t="s">
        <v>1876</v>
      </c>
      <c r="B389" s="17" t="s">
        <v>5030</v>
      </c>
      <c r="C389" s="18" t="s">
        <v>4683</v>
      </c>
      <c r="D389" s="192"/>
      <c r="E389" s="192"/>
      <c r="F389" s="193">
        <f t="shared" si="10"/>
        <v>0</v>
      </c>
      <c r="G389" s="194">
        <f t="shared" si="11"/>
        <v>0</v>
      </c>
      <c r="H389" s="165">
        <v>0.58350000000000002</v>
      </c>
      <c r="I389" s="170"/>
      <c r="J389" s="159"/>
    </row>
    <row r="390" spans="1:10" ht="16.5">
      <c r="A390" s="16" t="s">
        <v>1877</v>
      </c>
      <c r="B390" s="17" t="s">
        <v>5031</v>
      </c>
      <c r="C390" s="18" t="s">
        <v>4683</v>
      </c>
      <c r="D390" s="192"/>
      <c r="E390" s="192"/>
      <c r="F390" s="193">
        <f t="shared" si="10"/>
        <v>0</v>
      </c>
      <c r="G390" s="194">
        <f t="shared" si="11"/>
        <v>0</v>
      </c>
      <c r="H390" s="165">
        <v>1.4319999999999999</v>
      </c>
      <c r="I390" s="170"/>
      <c r="J390" s="159"/>
    </row>
    <row r="391" spans="1:10" ht="16.5">
      <c r="A391" s="16" t="s">
        <v>1878</v>
      </c>
      <c r="B391" s="17" t="s">
        <v>5032</v>
      </c>
      <c r="C391" s="18" t="s">
        <v>4683</v>
      </c>
      <c r="D391" s="192"/>
      <c r="E391" s="192"/>
      <c r="F391" s="193">
        <f t="shared" ref="F391:F455" si="12">D391*E391</f>
        <v>0</v>
      </c>
      <c r="G391" s="194">
        <f t="shared" ref="G391:G455" si="13">IF($F$1191=0,0,F391/$F$1191)</f>
        <v>0</v>
      </c>
      <c r="H391" s="165">
        <v>0.98729999999999996</v>
      </c>
      <c r="I391" s="170"/>
      <c r="J391" s="159"/>
    </row>
    <row r="392" spans="1:10" ht="16.5">
      <c r="A392" s="16" t="s">
        <v>1879</v>
      </c>
      <c r="B392" s="17" t="s">
        <v>5033</v>
      </c>
      <c r="C392" s="18" t="s">
        <v>4683</v>
      </c>
      <c r="D392" s="192"/>
      <c r="E392" s="192"/>
      <c r="F392" s="193">
        <f t="shared" si="12"/>
        <v>0</v>
      </c>
      <c r="G392" s="194">
        <f t="shared" si="13"/>
        <v>0</v>
      </c>
      <c r="H392" s="165">
        <v>0.57840000000000003</v>
      </c>
      <c r="I392" s="170"/>
      <c r="J392" s="159"/>
    </row>
    <row r="393" spans="1:10" ht="16.5">
      <c r="A393" s="16" t="s">
        <v>1880</v>
      </c>
      <c r="B393" s="17" t="s">
        <v>5034</v>
      </c>
      <c r="C393" s="18" t="s">
        <v>4683</v>
      </c>
      <c r="D393" s="192"/>
      <c r="E393" s="192"/>
      <c r="F393" s="193">
        <f t="shared" si="12"/>
        <v>0</v>
      </c>
      <c r="G393" s="194">
        <f t="shared" si="13"/>
        <v>0</v>
      </c>
      <c r="H393" s="165">
        <v>1.6943999999999999</v>
      </c>
      <c r="I393" s="170"/>
      <c r="J393" s="159"/>
    </row>
    <row r="394" spans="1:10" ht="16.5">
      <c r="A394" s="16" t="s">
        <v>1881</v>
      </c>
      <c r="B394" s="17" t="s">
        <v>5035</v>
      </c>
      <c r="C394" s="18" t="s">
        <v>4683</v>
      </c>
      <c r="D394" s="192"/>
      <c r="E394" s="192"/>
      <c r="F394" s="193">
        <f t="shared" si="12"/>
        <v>0</v>
      </c>
      <c r="G394" s="194">
        <f t="shared" si="13"/>
        <v>0</v>
      </c>
      <c r="H394" s="165">
        <v>1.1608000000000001</v>
      </c>
      <c r="I394" s="170"/>
      <c r="J394" s="159"/>
    </row>
    <row r="395" spans="1:10" ht="16.5">
      <c r="A395" s="16" t="s">
        <v>1882</v>
      </c>
      <c r="B395" s="17" t="s">
        <v>5036</v>
      </c>
      <c r="C395" s="18" t="s">
        <v>4683</v>
      </c>
      <c r="D395" s="192"/>
      <c r="E395" s="192"/>
      <c r="F395" s="193">
        <f t="shared" si="12"/>
        <v>0</v>
      </c>
      <c r="G395" s="194">
        <f t="shared" si="13"/>
        <v>0</v>
      </c>
      <c r="H395" s="165">
        <v>0.90920000000000001</v>
      </c>
      <c r="I395" s="170"/>
      <c r="J395" s="159"/>
    </row>
    <row r="396" spans="1:10" ht="16.5">
      <c r="A396" s="16" t="s">
        <v>1883</v>
      </c>
      <c r="B396" s="17" t="s">
        <v>5037</v>
      </c>
      <c r="C396" s="18" t="s">
        <v>4683</v>
      </c>
      <c r="D396" s="192"/>
      <c r="E396" s="192"/>
      <c r="F396" s="193">
        <f t="shared" si="12"/>
        <v>0</v>
      </c>
      <c r="G396" s="194">
        <f t="shared" si="13"/>
        <v>0</v>
      </c>
      <c r="H396" s="165">
        <v>0.62839999999999996</v>
      </c>
      <c r="I396" s="170"/>
      <c r="J396" s="159"/>
    </row>
    <row r="397" spans="1:10" ht="16.5">
      <c r="A397" s="16" t="s">
        <v>1884</v>
      </c>
      <c r="B397" s="17" t="s">
        <v>5038</v>
      </c>
      <c r="C397" s="18" t="s">
        <v>4683</v>
      </c>
      <c r="D397" s="192"/>
      <c r="E397" s="192"/>
      <c r="F397" s="193">
        <f t="shared" si="12"/>
        <v>0</v>
      </c>
      <c r="G397" s="194">
        <f t="shared" si="13"/>
        <v>0</v>
      </c>
      <c r="H397" s="165">
        <v>1.0543</v>
      </c>
      <c r="I397" s="170"/>
      <c r="J397" s="159"/>
    </row>
    <row r="398" spans="1:10" ht="16.5">
      <c r="A398" s="16" t="s">
        <v>1885</v>
      </c>
      <c r="B398" s="17" t="s">
        <v>5039</v>
      </c>
      <c r="C398" s="18" t="s">
        <v>4683</v>
      </c>
      <c r="D398" s="192"/>
      <c r="E398" s="192"/>
      <c r="F398" s="193">
        <f t="shared" si="12"/>
        <v>0</v>
      </c>
      <c r="G398" s="194">
        <f t="shared" si="13"/>
        <v>0</v>
      </c>
      <c r="H398" s="165">
        <v>1.2743</v>
      </c>
      <c r="I398" s="170"/>
      <c r="J398" s="159"/>
    </row>
    <row r="399" spans="1:10" ht="16.5">
      <c r="A399" s="16" t="s">
        <v>1886</v>
      </c>
      <c r="B399" s="17" t="s">
        <v>5040</v>
      </c>
      <c r="C399" s="18" t="s">
        <v>4683</v>
      </c>
      <c r="D399" s="192"/>
      <c r="E399" s="192"/>
      <c r="F399" s="193">
        <f t="shared" si="12"/>
        <v>0</v>
      </c>
      <c r="G399" s="194">
        <f t="shared" si="13"/>
        <v>0</v>
      </c>
      <c r="H399" s="165">
        <v>0.61760000000000004</v>
      </c>
      <c r="I399" s="170"/>
      <c r="J399" s="159"/>
    </row>
    <row r="400" spans="1:10" ht="16.5">
      <c r="A400" s="16" t="s">
        <v>1887</v>
      </c>
      <c r="B400" s="17" t="s">
        <v>5041</v>
      </c>
      <c r="C400" s="18" t="s">
        <v>4683</v>
      </c>
      <c r="D400" s="192"/>
      <c r="E400" s="192"/>
      <c r="F400" s="193">
        <f t="shared" si="12"/>
        <v>0</v>
      </c>
      <c r="G400" s="194">
        <f t="shared" si="13"/>
        <v>0</v>
      </c>
      <c r="H400" s="165">
        <v>0.78029999999999999</v>
      </c>
      <c r="I400" s="170"/>
      <c r="J400" s="159"/>
    </row>
    <row r="401" spans="1:10" ht="16.5">
      <c r="A401" s="16" t="s">
        <v>1888</v>
      </c>
      <c r="B401" s="17" t="s">
        <v>5042</v>
      </c>
      <c r="C401" s="18" t="s">
        <v>4683</v>
      </c>
      <c r="D401" s="192"/>
      <c r="E401" s="192"/>
      <c r="F401" s="193">
        <f t="shared" si="12"/>
        <v>0</v>
      </c>
      <c r="G401" s="194">
        <f t="shared" si="13"/>
        <v>0</v>
      </c>
      <c r="H401" s="165">
        <v>0.79969999999999997</v>
      </c>
      <c r="I401" s="170"/>
      <c r="J401" s="159"/>
    </row>
    <row r="402" spans="1:10" ht="16.5">
      <c r="A402" s="16" t="s">
        <v>1889</v>
      </c>
      <c r="B402" s="17" t="s">
        <v>5043</v>
      </c>
      <c r="C402" s="18" t="s">
        <v>4683</v>
      </c>
      <c r="D402" s="192"/>
      <c r="E402" s="192"/>
      <c r="F402" s="193">
        <f t="shared" si="12"/>
        <v>0</v>
      </c>
      <c r="G402" s="194">
        <f t="shared" si="13"/>
        <v>0</v>
      </c>
      <c r="H402" s="165">
        <v>1.486</v>
      </c>
      <c r="I402" s="170"/>
      <c r="J402" s="159"/>
    </row>
    <row r="403" spans="1:10" ht="16.5">
      <c r="A403" s="16" t="s">
        <v>1890</v>
      </c>
      <c r="B403" s="17" t="s">
        <v>5044</v>
      </c>
      <c r="C403" s="18" t="s">
        <v>4683</v>
      </c>
      <c r="D403" s="192"/>
      <c r="E403" s="192"/>
      <c r="F403" s="193">
        <f t="shared" si="12"/>
        <v>0</v>
      </c>
      <c r="G403" s="194">
        <f t="shared" si="13"/>
        <v>0</v>
      </c>
      <c r="H403" s="165">
        <v>1.3204</v>
      </c>
      <c r="I403" s="170"/>
      <c r="J403" s="159"/>
    </row>
    <row r="404" spans="1:10" ht="16.5">
      <c r="A404" s="16" t="s">
        <v>3589</v>
      </c>
      <c r="B404" s="19" t="s">
        <v>3590</v>
      </c>
      <c r="C404" s="18" t="s">
        <v>4683</v>
      </c>
      <c r="D404" s="192"/>
      <c r="E404" s="192"/>
      <c r="F404" s="193">
        <f>D404*E404</f>
        <v>0</v>
      </c>
      <c r="G404" s="194">
        <f t="shared" si="13"/>
        <v>0</v>
      </c>
      <c r="H404" s="165">
        <v>1.1788000000000001</v>
      </c>
      <c r="I404" s="170"/>
      <c r="J404" s="159"/>
    </row>
    <row r="405" spans="1:10" ht="16.5">
      <c r="A405" s="16" t="s">
        <v>1891</v>
      </c>
      <c r="B405" s="17" t="s">
        <v>5045</v>
      </c>
      <c r="C405" s="18" t="s">
        <v>4683</v>
      </c>
      <c r="D405" s="192"/>
      <c r="E405" s="192"/>
      <c r="F405" s="193">
        <f t="shared" si="12"/>
        <v>0</v>
      </c>
      <c r="G405" s="194">
        <f t="shared" si="13"/>
        <v>0</v>
      </c>
      <c r="H405" s="165">
        <v>1.8875999999999999</v>
      </c>
      <c r="I405" s="170"/>
      <c r="J405" s="159"/>
    </row>
    <row r="406" spans="1:10" ht="16.5">
      <c r="A406" s="16" t="s">
        <v>1892</v>
      </c>
      <c r="B406" s="17" t="s">
        <v>5046</v>
      </c>
      <c r="C406" s="18" t="s">
        <v>4683</v>
      </c>
      <c r="D406" s="192"/>
      <c r="E406" s="192"/>
      <c r="F406" s="193">
        <f t="shared" si="12"/>
        <v>0</v>
      </c>
      <c r="G406" s="194">
        <f t="shared" si="13"/>
        <v>0</v>
      </c>
      <c r="H406" s="165">
        <v>0.83840000000000003</v>
      </c>
      <c r="I406" s="170"/>
      <c r="J406" s="159"/>
    </row>
    <row r="407" spans="1:10" ht="16.5">
      <c r="A407" s="16" t="s">
        <v>1893</v>
      </c>
      <c r="B407" s="17" t="s">
        <v>5047</v>
      </c>
      <c r="C407" s="18" t="s">
        <v>4683</v>
      </c>
      <c r="D407" s="192"/>
      <c r="E407" s="192"/>
      <c r="F407" s="193">
        <f t="shared" si="12"/>
        <v>0</v>
      </c>
      <c r="G407" s="194">
        <f t="shared" si="13"/>
        <v>0</v>
      </c>
      <c r="H407" s="165">
        <v>0.45600000000000002</v>
      </c>
      <c r="I407" s="170"/>
      <c r="J407" s="159"/>
    </row>
    <row r="408" spans="1:10" ht="16.5">
      <c r="A408" s="16" t="s">
        <v>1894</v>
      </c>
      <c r="B408" s="17" t="s">
        <v>5048</v>
      </c>
      <c r="C408" s="18" t="s">
        <v>4683</v>
      </c>
      <c r="D408" s="192"/>
      <c r="E408" s="192"/>
      <c r="F408" s="193">
        <f t="shared" si="12"/>
        <v>0</v>
      </c>
      <c r="G408" s="194">
        <f t="shared" si="13"/>
        <v>0</v>
      </c>
      <c r="H408" s="165">
        <v>1.4668000000000001</v>
      </c>
      <c r="I408" s="170"/>
      <c r="J408" s="159"/>
    </row>
    <row r="409" spans="1:10" ht="16.5">
      <c r="A409" s="16" t="s">
        <v>1895</v>
      </c>
      <c r="B409" s="17" t="s">
        <v>5049</v>
      </c>
      <c r="C409" s="18" t="s">
        <v>4683</v>
      </c>
      <c r="D409" s="192"/>
      <c r="E409" s="192"/>
      <c r="F409" s="193">
        <f t="shared" si="12"/>
        <v>0</v>
      </c>
      <c r="G409" s="194">
        <f t="shared" si="13"/>
        <v>0</v>
      </c>
      <c r="H409" s="165">
        <v>1.2110000000000001</v>
      </c>
      <c r="I409" s="170"/>
      <c r="J409" s="159"/>
    </row>
    <row r="410" spans="1:10" ht="16.5">
      <c r="A410" s="16" t="s">
        <v>1896</v>
      </c>
      <c r="B410" s="17" t="s">
        <v>5050</v>
      </c>
      <c r="C410" s="18" t="s">
        <v>4683</v>
      </c>
      <c r="D410" s="192"/>
      <c r="E410" s="192"/>
      <c r="F410" s="193">
        <f t="shared" si="12"/>
        <v>0</v>
      </c>
      <c r="G410" s="194">
        <f t="shared" si="13"/>
        <v>0</v>
      </c>
      <c r="H410" s="165">
        <v>0.83189999999999997</v>
      </c>
      <c r="I410" s="170"/>
      <c r="J410" s="159"/>
    </row>
    <row r="411" spans="1:10" ht="16.5">
      <c r="A411" s="16" t="s">
        <v>1897</v>
      </c>
      <c r="B411" s="17" t="s">
        <v>5051</v>
      </c>
      <c r="C411" s="18" t="s">
        <v>4683</v>
      </c>
      <c r="D411" s="192"/>
      <c r="E411" s="192"/>
      <c r="F411" s="193">
        <f t="shared" si="12"/>
        <v>0</v>
      </c>
      <c r="G411" s="194">
        <f t="shared" si="13"/>
        <v>0</v>
      </c>
      <c r="H411" s="165">
        <v>1.0810999999999999</v>
      </c>
      <c r="I411" s="170"/>
      <c r="J411" s="159"/>
    </row>
    <row r="412" spans="1:10" ht="16.5">
      <c r="A412" s="16" t="s">
        <v>1898</v>
      </c>
      <c r="B412" s="17" t="s">
        <v>5052</v>
      </c>
      <c r="C412" s="18" t="s">
        <v>4683</v>
      </c>
      <c r="D412" s="192"/>
      <c r="E412" s="192"/>
      <c r="F412" s="193">
        <f t="shared" si="12"/>
        <v>0</v>
      </c>
      <c r="G412" s="194">
        <f t="shared" si="13"/>
        <v>0</v>
      </c>
      <c r="H412" s="165">
        <v>1.4776</v>
      </c>
      <c r="I412" s="170"/>
      <c r="J412" s="159"/>
    </row>
    <row r="413" spans="1:10" ht="16.5">
      <c r="A413" s="16" t="s">
        <v>1899</v>
      </c>
      <c r="B413" s="17" t="s">
        <v>5053</v>
      </c>
      <c r="C413" s="18" t="s">
        <v>4683</v>
      </c>
      <c r="D413" s="192"/>
      <c r="E413" s="192"/>
      <c r="F413" s="193">
        <f t="shared" si="12"/>
        <v>0</v>
      </c>
      <c r="G413" s="194">
        <f t="shared" si="13"/>
        <v>0</v>
      </c>
      <c r="H413" s="165">
        <v>0.32979999999999998</v>
      </c>
      <c r="I413" s="170"/>
      <c r="J413" s="159"/>
    </row>
    <row r="414" spans="1:10" ht="16.5">
      <c r="A414" s="16" t="s">
        <v>1900</v>
      </c>
      <c r="B414" s="17" t="s">
        <v>5054</v>
      </c>
      <c r="C414" s="18" t="s">
        <v>4683</v>
      </c>
      <c r="D414" s="192"/>
      <c r="E414" s="192"/>
      <c r="F414" s="193">
        <f t="shared" si="12"/>
        <v>0</v>
      </c>
      <c r="G414" s="194">
        <f t="shared" si="13"/>
        <v>0</v>
      </c>
      <c r="H414" s="165">
        <v>1.1212</v>
      </c>
      <c r="I414" s="170"/>
      <c r="J414" s="159"/>
    </row>
    <row r="415" spans="1:10" ht="16.5">
      <c r="A415" s="16" t="s">
        <v>1901</v>
      </c>
      <c r="B415" s="17" t="s">
        <v>5055</v>
      </c>
      <c r="C415" s="18" t="s">
        <v>4683</v>
      </c>
      <c r="D415" s="192"/>
      <c r="E415" s="192"/>
      <c r="F415" s="193">
        <f t="shared" si="12"/>
        <v>0</v>
      </c>
      <c r="G415" s="194">
        <f t="shared" si="13"/>
        <v>0</v>
      </c>
      <c r="H415" s="165">
        <v>0.55089999999999995</v>
      </c>
      <c r="I415" s="170"/>
      <c r="J415" s="159"/>
    </row>
    <row r="416" spans="1:10" ht="16.5">
      <c r="A416" s="16" t="s">
        <v>1902</v>
      </c>
      <c r="B416" s="17" t="s">
        <v>5056</v>
      </c>
      <c r="C416" s="18" t="s">
        <v>4683</v>
      </c>
      <c r="D416" s="192"/>
      <c r="E416" s="192"/>
      <c r="F416" s="193">
        <f t="shared" si="12"/>
        <v>0</v>
      </c>
      <c r="G416" s="194">
        <f t="shared" si="13"/>
        <v>0</v>
      </c>
      <c r="H416" s="165">
        <v>0.61339999999999995</v>
      </c>
      <c r="I416" s="170"/>
      <c r="J416" s="159"/>
    </row>
    <row r="417" spans="1:10" ht="16.5">
      <c r="A417" s="16" t="s">
        <v>1903</v>
      </c>
      <c r="B417" s="17" t="s">
        <v>5057</v>
      </c>
      <c r="C417" s="18" t="s">
        <v>4683</v>
      </c>
      <c r="D417" s="192"/>
      <c r="E417" s="192"/>
      <c r="F417" s="193">
        <f t="shared" si="12"/>
        <v>0</v>
      </c>
      <c r="G417" s="194">
        <f t="shared" si="13"/>
        <v>0</v>
      </c>
      <c r="H417" s="165">
        <v>1.4537</v>
      </c>
      <c r="I417" s="170"/>
      <c r="J417" s="159"/>
    </row>
    <row r="418" spans="1:10" ht="16.5">
      <c r="A418" s="16" t="s">
        <v>1904</v>
      </c>
      <c r="B418" s="17" t="s">
        <v>5058</v>
      </c>
      <c r="C418" s="18" t="s">
        <v>4683</v>
      </c>
      <c r="D418" s="192"/>
      <c r="E418" s="192"/>
      <c r="F418" s="193">
        <f t="shared" si="12"/>
        <v>0</v>
      </c>
      <c r="G418" s="194">
        <f t="shared" si="13"/>
        <v>0</v>
      </c>
      <c r="H418" s="165">
        <v>0.68799999999999994</v>
      </c>
      <c r="I418" s="170"/>
      <c r="J418" s="159"/>
    </row>
    <row r="419" spans="1:10" ht="16.5">
      <c r="A419" s="16" t="s">
        <v>1905</v>
      </c>
      <c r="B419" s="17" t="s">
        <v>5059</v>
      </c>
      <c r="C419" s="18" t="s">
        <v>4683</v>
      </c>
      <c r="D419" s="192"/>
      <c r="E419" s="192"/>
      <c r="F419" s="193">
        <f t="shared" si="12"/>
        <v>0</v>
      </c>
      <c r="G419" s="194">
        <f t="shared" si="13"/>
        <v>0</v>
      </c>
      <c r="H419" s="165">
        <v>1.5583</v>
      </c>
      <c r="I419" s="170"/>
      <c r="J419" s="159"/>
    </row>
    <row r="420" spans="1:10" ht="16.5">
      <c r="A420" s="16" t="s">
        <v>1906</v>
      </c>
      <c r="B420" s="17" t="s">
        <v>5060</v>
      </c>
      <c r="C420" s="18" t="s">
        <v>4683</v>
      </c>
      <c r="D420" s="192"/>
      <c r="E420" s="192"/>
      <c r="F420" s="193">
        <f t="shared" si="12"/>
        <v>0</v>
      </c>
      <c r="G420" s="194">
        <f t="shared" si="13"/>
        <v>0</v>
      </c>
      <c r="H420" s="165">
        <v>1.0566</v>
      </c>
      <c r="I420" s="170"/>
      <c r="J420" s="159"/>
    </row>
    <row r="421" spans="1:10" ht="16.5">
      <c r="A421" s="16" t="s">
        <v>1907</v>
      </c>
      <c r="B421" s="17" t="s">
        <v>5061</v>
      </c>
      <c r="C421" s="18" t="s">
        <v>4683</v>
      </c>
      <c r="D421" s="192"/>
      <c r="E421" s="192"/>
      <c r="F421" s="193">
        <f t="shared" si="12"/>
        <v>0</v>
      </c>
      <c r="G421" s="194">
        <f t="shared" si="13"/>
        <v>0</v>
      </c>
      <c r="H421" s="165">
        <v>1.3576999999999999</v>
      </c>
      <c r="I421" s="170"/>
      <c r="J421" s="159"/>
    </row>
    <row r="422" spans="1:10" ht="16.5">
      <c r="A422" s="16" t="s">
        <v>1908</v>
      </c>
      <c r="B422" s="17" t="s">
        <v>5062</v>
      </c>
      <c r="C422" s="18" t="s">
        <v>4683</v>
      </c>
      <c r="D422" s="192"/>
      <c r="E422" s="192"/>
      <c r="F422" s="193">
        <f t="shared" si="12"/>
        <v>0</v>
      </c>
      <c r="G422" s="194">
        <f t="shared" si="13"/>
        <v>0</v>
      </c>
      <c r="H422" s="165">
        <v>0.4088</v>
      </c>
      <c r="I422" s="170"/>
      <c r="J422" s="159"/>
    </row>
    <row r="423" spans="1:10" ht="16.5">
      <c r="A423" s="16" t="s">
        <v>1909</v>
      </c>
      <c r="B423" s="17" t="s">
        <v>5063</v>
      </c>
      <c r="C423" s="18" t="s">
        <v>4683</v>
      </c>
      <c r="D423" s="192"/>
      <c r="E423" s="192"/>
      <c r="F423" s="193">
        <f t="shared" si="12"/>
        <v>0</v>
      </c>
      <c r="G423" s="194">
        <f t="shared" si="13"/>
        <v>0</v>
      </c>
      <c r="H423" s="165">
        <v>1.6497999999999999</v>
      </c>
      <c r="I423" s="170"/>
      <c r="J423" s="159"/>
    </row>
    <row r="424" spans="1:10" ht="16.5">
      <c r="A424" s="16" t="s">
        <v>1910</v>
      </c>
      <c r="B424" s="17" t="s">
        <v>5064</v>
      </c>
      <c r="C424" s="18" t="s">
        <v>4683</v>
      </c>
      <c r="D424" s="192"/>
      <c r="E424" s="192"/>
      <c r="F424" s="193">
        <f t="shared" si="12"/>
        <v>0</v>
      </c>
      <c r="G424" s="194">
        <f t="shared" si="13"/>
        <v>0</v>
      </c>
      <c r="H424" s="165">
        <v>1.3572</v>
      </c>
      <c r="I424" s="170"/>
      <c r="J424" s="159"/>
    </row>
    <row r="425" spans="1:10" ht="16.5">
      <c r="A425" s="16" t="s">
        <v>1911</v>
      </c>
      <c r="B425" s="17" t="s">
        <v>5065</v>
      </c>
      <c r="C425" s="18" t="s">
        <v>4683</v>
      </c>
      <c r="D425" s="192"/>
      <c r="E425" s="192"/>
      <c r="F425" s="193">
        <f t="shared" si="12"/>
        <v>0</v>
      </c>
      <c r="G425" s="194">
        <f t="shared" si="13"/>
        <v>0</v>
      </c>
      <c r="H425" s="165">
        <v>0.89419999999999999</v>
      </c>
      <c r="I425" s="170"/>
      <c r="J425" s="159"/>
    </row>
    <row r="426" spans="1:10" ht="16.5">
      <c r="A426" s="16" t="s">
        <v>1912</v>
      </c>
      <c r="B426" s="17" t="s">
        <v>5066</v>
      </c>
      <c r="C426" s="18" t="s">
        <v>4683</v>
      </c>
      <c r="D426" s="192"/>
      <c r="E426" s="192"/>
      <c r="F426" s="193">
        <f t="shared" si="12"/>
        <v>0</v>
      </c>
      <c r="G426" s="194">
        <f t="shared" si="13"/>
        <v>0</v>
      </c>
      <c r="H426" s="165">
        <v>1.3582000000000001</v>
      </c>
      <c r="I426" s="170"/>
      <c r="J426" s="159"/>
    </row>
    <row r="427" spans="1:10" ht="16.5">
      <c r="A427" s="16" t="s">
        <v>1913</v>
      </c>
      <c r="B427" s="17" t="s">
        <v>5067</v>
      </c>
      <c r="C427" s="18" t="s">
        <v>4683</v>
      </c>
      <c r="D427" s="192"/>
      <c r="E427" s="192"/>
      <c r="F427" s="193">
        <f t="shared" si="12"/>
        <v>0</v>
      </c>
      <c r="G427" s="194">
        <f t="shared" si="13"/>
        <v>0</v>
      </c>
      <c r="H427" s="165">
        <v>1.3106</v>
      </c>
      <c r="I427" s="170"/>
      <c r="J427" s="159"/>
    </row>
    <row r="428" spans="1:10" ht="16.5">
      <c r="A428" s="16" t="s">
        <v>1914</v>
      </c>
      <c r="B428" s="17" t="s">
        <v>5068</v>
      </c>
      <c r="C428" s="18" t="s">
        <v>4683</v>
      </c>
      <c r="D428" s="192"/>
      <c r="E428" s="192"/>
      <c r="F428" s="193">
        <f t="shared" si="12"/>
        <v>0</v>
      </c>
      <c r="G428" s="194">
        <f t="shared" si="13"/>
        <v>0</v>
      </c>
      <c r="H428" s="165">
        <v>1.5178</v>
      </c>
      <c r="I428" s="170"/>
      <c r="J428" s="159"/>
    </row>
    <row r="429" spans="1:10" ht="16.5">
      <c r="A429" s="16" t="s">
        <v>1915</v>
      </c>
      <c r="B429" s="17" t="s">
        <v>5069</v>
      </c>
      <c r="C429" s="18" t="s">
        <v>4683</v>
      </c>
      <c r="D429" s="192"/>
      <c r="E429" s="192"/>
      <c r="F429" s="193">
        <f t="shared" si="12"/>
        <v>0</v>
      </c>
      <c r="G429" s="194">
        <f t="shared" si="13"/>
        <v>0</v>
      </c>
      <c r="H429" s="165">
        <v>0.54220000000000002</v>
      </c>
      <c r="I429" s="170"/>
      <c r="J429" s="159"/>
    </row>
    <row r="430" spans="1:10" ht="16.5">
      <c r="A430" s="16" t="s">
        <v>1916</v>
      </c>
      <c r="B430" s="17" t="s">
        <v>5070</v>
      </c>
      <c r="C430" s="18" t="s">
        <v>4683</v>
      </c>
      <c r="D430" s="192"/>
      <c r="E430" s="192"/>
      <c r="F430" s="193">
        <f t="shared" si="12"/>
        <v>0</v>
      </c>
      <c r="G430" s="194">
        <f t="shared" si="13"/>
        <v>0</v>
      </c>
      <c r="H430" s="165">
        <v>1.1989000000000001</v>
      </c>
      <c r="I430" s="170"/>
      <c r="J430" s="159"/>
    </row>
    <row r="431" spans="1:10" ht="16.5">
      <c r="A431" s="16" t="s">
        <v>1917</v>
      </c>
      <c r="B431" s="17" t="s">
        <v>5071</v>
      </c>
      <c r="C431" s="18" t="s">
        <v>4683</v>
      </c>
      <c r="D431" s="192"/>
      <c r="E431" s="192"/>
      <c r="F431" s="193">
        <f t="shared" si="12"/>
        <v>0</v>
      </c>
      <c r="G431" s="194">
        <f t="shared" si="13"/>
        <v>0</v>
      </c>
      <c r="H431" s="165">
        <v>1.0527</v>
      </c>
      <c r="I431" s="170"/>
      <c r="J431" s="159"/>
    </row>
    <row r="432" spans="1:10" ht="16.5">
      <c r="A432" s="16" t="s">
        <v>1918</v>
      </c>
      <c r="B432" s="17" t="s">
        <v>5072</v>
      </c>
      <c r="C432" s="18" t="s">
        <v>4683</v>
      </c>
      <c r="D432" s="192"/>
      <c r="E432" s="192"/>
      <c r="F432" s="193">
        <f t="shared" si="12"/>
        <v>0</v>
      </c>
      <c r="G432" s="194">
        <f t="shared" si="13"/>
        <v>0</v>
      </c>
      <c r="H432" s="165">
        <v>1.6826000000000001</v>
      </c>
      <c r="I432" s="170"/>
      <c r="J432" s="159"/>
    </row>
    <row r="433" spans="1:10" ht="16.5">
      <c r="A433" s="16" t="s">
        <v>1919</v>
      </c>
      <c r="B433" s="17" t="s">
        <v>5073</v>
      </c>
      <c r="C433" s="18" t="s">
        <v>4683</v>
      </c>
      <c r="D433" s="192"/>
      <c r="E433" s="192"/>
      <c r="F433" s="193">
        <f t="shared" si="12"/>
        <v>0</v>
      </c>
      <c r="G433" s="194">
        <f t="shared" si="13"/>
        <v>0</v>
      </c>
      <c r="H433" s="165">
        <v>0.52549999999999997</v>
      </c>
      <c r="I433" s="170"/>
      <c r="J433" s="159"/>
    </row>
    <row r="434" spans="1:10" ht="16.5">
      <c r="A434" s="16" t="s">
        <v>1920</v>
      </c>
      <c r="B434" s="17" t="s">
        <v>5074</v>
      </c>
      <c r="C434" s="18" t="s">
        <v>4683</v>
      </c>
      <c r="D434" s="192"/>
      <c r="E434" s="192"/>
      <c r="F434" s="193">
        <f t="shared" si="12"/>
        <v>0</v>
      </c>
      <c r="G434" s="194">
        <f t="shared" si="13"/>
        <v>0</v>
      </c>
      <c r="H434" s="165">
        <v>1.1661999999999999</v>
      </c>
      <c r="I434" s="170"/>
      <c r="J434" s="159"/>
    </row>
    <row r="435" spans="1:10" ht="16.5">
      <c r="A435" s="16" t="s">
        <v>1921</v>
      </c>
      <c r="B435" s="17" t="s">
        <v>5075</v>
      </c>
      <c r="C435" s="18" t="s">
        <v>4683</v>
      </c>
      <c r="D435" s="192"/>
      <c r="E435" s="192"/>
      <c r="F435" s="193">
        <f t="shared" si="12"/>
        <v>0</v>
      </c>
      <c r="G435" s="194">
        <f t="shared" si="13"/>
        <v>0</v>
      </c>
      <c r="H435" s="165">
        <v>0.2205</v>
      </c>
      <c r="I435" s="170"/>
      <c r="J435" s="159"/>
    </row>
    <row r="436" spans="1:10" ht="16.5">
      <c r="A436" s="16" t="s">
        <v>1922</v>
      </c>
      <c r="B436" s="17" t="s">
        <v>5076</v>
      </c>
      <c r="C436" s="18" t="s">
        <v>4683</v>
      </c>
      <c r="D436" s="192"/>
      <c r="E436" s="192"/>
      <c r="F436" s="193">
        <f t="shared" si="12"/>
        <v>0</v>
      </c>
      <c r="G436" s="194">
        <f t="shared" si="13"/>
        <v>0</v>
      </c>
      <c r="H436" s="165">
        <v>1.2883</v>
      </c>
      <c r="I436" s="170"/>
      <c r="J436" s="159"/>
    </row>
    <row r="437" spans="1:10" ht="16.5">
      <c r="A437" s="16" t="s">
        <v>1923</v>
      </c>
      <c r="B437" s="17" t="s">
        <v>5077</v>
      </c>
      <c r="C437" s="18" t="s">
        <v>4683</v>
      </c>
      <c r="D437" s="192"/>
      <c r="E437" s="192"/>
      <c r="F437" s="193">
        <f t="shared" si="12"/>
        <v>0</v>
      </c>
      <c r="G437" s="194">
        <f t="shared" si="13"/>
        <v>0</v>
      </c>
      <c r="H437" s="165">
        <v>1.2908999999999999</v>
      </c>
      <c r="I437" s="170"/>
      <c r="J437" s="159"/>
    </row>
    <row r="438" spans="1:10" ht="16.5">
      <c r="A438" s="16" t="s">
        <v>1924</v>
      </c>
      <c r="B438" s="17" t="s">
        <v>5078</v>
      </c>
      <c r="C438" s="18" t="s">
        <v>4683</v>
      </c>
      <c r="D438" s="192"/>
      <c r="E438" s="192"/>
      <c r="F438" s="193">
        <f t="shared" si="12"/>
        <v>0</v>
      </c>
      <c r="G438" s="194">
        <f t="shared" si="13"/>
        <v>0</v>
      </c>
      <c r="H438" s="165">
        <v>0.47860000000000003</v>
      </c>
      <c r="I438" s="170"/>
      <c r="J438" s="159"/>
    </row>
    <row r="439" spans="1:10" ht="16.5">
      <c r="A439" s="16" t="s">
        <v>1925</v>
      </c>
      <c r="B439" s="17" t="s">
        <v>5079</v>
      </c>
      <c r="C439" s="18" t="s">
        <v>4683</v>
      </c>
      <c r="D439" s="192"/>
      <c r="E439" s="192"/>
      <c r="F439" s="193">
        <f t="shared" si="12"/>
        <v>0</v>
      </c>
      <c r="G439" s="194">
        <f t="shared" si="13"/>
        <v>0</v>
      </c>
      <c r="H439" s="165">
        <v>0.99350000000000005</v>
      </c>
      <c r="I439" s="170"/>
      <c r="J439" s="159"/>
    </row>
    <row r="440" spans="1:10" ht="16.5">
      <c r="A440" s="16" t="s">
        <v>1926</v>
      </c>
      <c r="B440" s="17" t="s">
        <v>5080</v>
      </c>
      <c r="C440" s="18" t="s">
        <v>4683</v>
      </c>
      <c r="D440" s="192"/>
      <c r="E440" s="192"/>
      <c r="F440" s="193">
        <f t="shared" si="12"/>
        <v>0</v>
      </c>
      <c r="G440" s="194">
        <f t="shared" si="13"/>
        <v>0</v>
      </c>
      <c r="H440" s="165">
        <v>0.82050000000000001</v>
      </c>
      <c r="I440" s="170"/>
      <c r="J440" s="159"/>
    </row>
    <row r="441" spans="1:10" ht="16.5">
      <c r="A441" s="16" t="s">
        <v>1927</v>
      </c>
      <c r="B441" s="17" t="s">
        <v>5081</v>
      </c>
      <c r="C441" s="18" t="s">
        <v>4683</v>
      </c>
      <c r="D441" s="192"/>
      <c r="E441" s="192"/>
      <c r="F441" s="193">
        <f t="shared" si="12"/>
        <v>0</v>
      </c>
      <c r="G441" s="194">
        <f t="shared" si="13"/>
        <v>0</v>
      </c>
      <c r="H441" s="165">
        <v>0.67179999999999995</v>
      </c>
      <c r="I441" s="170"/>
      <c r="J441" s="159"/>
    </row>
    <row r="442" spans="1:10" ht="16.5">
      <c r="A442" s="16" t="s">
        <v>1928</v>
      </c>
      <c r="B442" s="17" t="s">
        <v>5082</v>
      </c>
      <c r="C442" s="18" t="s">
        <v>4683</v>
      </c>
      <c r="D442" s="192"/>
      <c r="E442" s="192"/>
      <c r="F442" s="193">
        <f t="shared" si="12"/>
        <v>0</v>
      </c>
      <c r="G442" s="194">
        <f t="shared" si="13"/>
        <v>0</v>
      </c>
      <c r="H442" s="165">
        <v>0.69699999999999995</v>
      </c>
      <c r="I442" s="170"/>
      <c r="J442" s="159"/>
    </row>
    <row r="443" spans="1:10" ht="16.5">
      <c r="A443" s="16" t="s">
        <v>1929</v>
      </c>
      <c r="B443" s="17" t="s">
        <v>5083</v>
      </c>
      <c r="C443" s="18" t="s">
        <v>4683</v>
      </c>
      <c r="D443" s="192"/>
      <c r="E443" s="192"/>
      <c r="F443" s="193">
        <f t="shared" si="12"/>
        <v>0</v>
      </c>
      <c r="G443" s="194">
        <f t="shared" si="13"/>
        <v>0</v>
      </c>
      <c r="H443" s="165">
        <v>0.72460000000000002</v>
      </c>
      <c r="I443" s="170"/>
      <c r="J443" s="159"/>
    </row>
    <row r="444" spans="1:10" ht="16.5">
      <c r="A444" s="16" t="s">
        <v>1930</v>
      </c>
      <c r="B444" s="17" t="s">
        <v>5084</v>
      </c>
      <c r="C444" s="18" t="s">
        <v>4683</v>
      </c>
      <c r="D444" s="192"/>
      <c r="E444" s="192"/>
      <c r="F444" s="193">
        <f t="shared" si="12"/>
        <v>0</v>
      </c>
      <c r="G444" s="194">
        <f t="shared" si="13"/>
        <v>0</v>
      </c>
      <c r="H444" s="165">
        <v>0.56679999999999997</v>
      </c>
      <c r="I444" s="170"/>
      <c r="J444" s="159"/>
    </row>
    <row r="445" spans="1:10" ht="16.5">
      <c r="A445" s="16" t="s">
        <v>1931</v>
      </c>
      <c r="B445" s="17" t="s">
        <v>5085</v>
      </c>
      <c r="C445" s="18" t="s">
        <v>4683</v>
      </c>
      <c r="D445" s="192"/>
      <c r="E445" s="192"/>
      <c r="F445" s="193">
        <f t="shared" si="12"/>
        <v>0</v>
      </c>
      <c r="G445" s="194">
        <f t="shared" si="13"/>
        <v>0</v>
      </c>
      <c r="H445" s="165">
        <v>0.97519999999999996</v>
      </c>
      <c r="I445" s="170"/>
      <c r="J445" s="159"/>
    </row>
    <row r="446" spans="1:10" ht="16.5">
      <c r="A446" s="16" t="s">
        <v>1932</v>
      </c>
      <c r="B446" s="17" t="s">
        <v>5086</v>
      </c>
      <c r="C446" s="18" t="s">
        <v>4683</v>
      </c>
      <c r="D446" s="192"/>
      <c r="E446" s="192"/>
      <c r="F446" s="193">
        <f t="shared" si="12"/>
        <v>0</v>
      </c>
      <c r="G446" s="194">
        <f t="shared" si="13"/>
        <v>0</v>
      </c>
      <c r="H446" s="165">
        <v>0.85419999999999996</v>
      </c>
      <c r="I446" s="170"/>
      <c r="J446" s="159"/>
    </row>
    <row r="447" spans="1:10" ht="16.5">
      <c r="A447" s="16" t="s">
        <v>1933</v>
      </c>
      <c r="B447" s="17" t="s">
        <v>5087</v>
      </c>
      <c r="C447" s="18" t="s">
        <v>4683</v>
      </c>
      <c r="D447" s="192"/>
      <c r="E447" s="192"/>
      <c r="F447" s="193">
        <f t="shared" si="12"/>
        <v>0</v>
      </c>
      <c r="G447" s="194">
        <f t="shared" si="13"/>
        <v>0</v>
      </c>
      <c r="H447" s="165">
        <v>0.56599999999999995</v>
      </c>
      <c r="I447" s="170"/>
      <c r="J447" s="159"/>
    </row>
    <row r="448" spans="1:10" ht="16.5">
      <c r="A448" s="16" t="s">
        <v>1934</v>
      </c>
      <c r="B448" s="17" t="s">
        <v>5088</v>
      </c>
      <c r="C448" s="18" t="s">
        <v>4683</v>
      </c>
      <c r="D448" s="192"/>
      <c r="E448" s="192"/>
      <c r="F448" s="193">
        <f t="shared" si="12"/>
        <v>0</v>
      </c>
      <c r="G448" s="194">
        <f t="shared" si="13"/>
        <v>0</v>
      </c>
      <c r="H448" s="165">
        <v>0.52829999999999999</v>
      </c>
      <c r="I448" s="170"/>
      <c r="J448" s="159"/>
    </row>
    <row r="449" spans="1:10" ht="16.5">
      <c r="A449" s="16" t="s">
        <v>1935</v>
      </c>
      <c r="B449" s="17" t="s">
        <v>5089</v>
      </c>
      <c r="C449" s="18" t="s">
        <v>4683</v>
      </c>
      <c r="D449" s="192"/>
      <c r="E449" s="192"/>
      <c r="F449" s="193">
        <f t="shared" si="12"/>
        <v>0</v>
      </c>
      <c r="G449" s="194">
        <f t="shared" si="13"/>
        <v>0</v>
      </c>
      <c r="H449" s="165">
        <v>0.7177</v>
      </c>
      <c r="I449" s="170"/>
      <c r="J449" s="159"/>
    </row>
    <row r="450" spans="1:10" ht="16.5">
      <c r="A450" s="16" t="s">
        <v>1936</v>
      </c>
      <c r="B450" s="17" t="s">
        <v>5090</v>
      </c>
      <c r="C450" s="18" t="s">
        <v>4683</v>
      </c>
      <c r="D450" s="192"/>
      <c r="E450" s="192"/>
      <c r="F450" s="193">
        <f t="shared" si="12"/>
        <v>0</v>
      </c>
      <c r="G450" s="194">
        <f t="shared" si="13"/>
        <v>0</v>
      </c>
      <c r="H450" s="165">
        <v>0.51880000000000004</v>
      </c>
      <c r="I450" s="170"/>
      <c r="J450" s="159"/>
    </row>
    <row r="451" spans="1:10" ht="16.5">
      <c r="A451" s="16" t="s">
        <v>1937</v>
      </c>
      <c r="B451" s="17" t="s">
        <v>5091</v>
      </c>
      <c r="C451" s="18" t="s">
        <v>4683</v>
      </c>
      <c r="D451" s="192"/>
      <c r="E451" s="192"/>
      <c r="F451" s="193">
        <f t="shared" si="12"/>
        <v>0</v>
      </c>
      <c r="G451" s="194">
        <f t="shared" si="13"/>
        <v>0</v>
      </c>
      <c r="H451" s="165">
        <v>0.25650000000000001</v>
      </c>
      <c r="I451" s="170"/>
      <c r="J451" s="159"/>
    </row>
    <row r="452" spans="1:10" ht="16.5">
      <c r="A452" s="16" t="s">
        <v>1938</v>
      </c>
      <c r="B452" s="17" t="s">
        <v>5092</v>
      </c>
      <c r="C452" s="18" t="s">
        <v>4683</v>
      </c>
      <c r="D452" s="192"/>
      <c r="E452" s="192"/>
      <c r="F452" s="193">
        <f t="shared" si="12"/>
        <v>0</v>
      </c>
      <c r="G452" s="194">
        <f t="shared" si="13"/>
        <v>0</v>
      </c>
      <c r="H452" s="165">
        <v>0.48159999999999997</v>
      </c>
      <c r="I452" s="170"/>
      <c r="J452" s="159"/>
    </row>
    <row r="453" spans="1:10" ht="16.5">
      <c r="A453" s="16" t="s">
        <v>1939</v>
      </c>
      <c r="B453" s="17" t="s">
        <v>5093</v>
      </c>
      <c r="C453" s="18" t="s">
        <v>4683</v>
      </c>
      <c r="D453" s="192"/>
      <c r="E453" s="192"/>
      <c r="F453" s="193">
        <f t="shared" si="12"/>
        <v>0</v>
      </c>
      <c r="G453" s="194">
        <f t="shared" si="13"/>
        <v>0</v>
      </c>
      <c r="H453" s="165">
        <v>0.61660000000000004</v>
      </c>
      <c r="I453" s="170"/>
      <c r="J453" s="159"/>
    </row>
    <row r="454" spans="1:10" ht="16.5">
      <c r="A454" s="16" t="s">
        <v>1940</v>
      </c>
      <c r="B454" s="17" t="s">
        <v>5094</v>
      </c>
      <c r="C454" s="18" t="s">
        <v>4683</v>
      </c>
      <c r="D454" s="192"/>
      <c r="E454" s="192"/>
      <c r="F454" s="193">
        <f t="shared" si="12"/>
        <v>0</v>
      </c>
      <c r="G454" s="194">
        <f t="shared" si="13"/>
        <v>0</v>
      </c>
      <c r="H454" s="165">
        <v>0.48049999999999998</v>
      </c>
      <c r="I454" s="170"/>
      <c r="J454" s="159"/>
    </row>
    <row r="455" spans="1:10" ht="16.5">
      <c r="A455" s="16" t="s">
        <v>1941</v>
      </c>
      <c r="B455" s="17" t="s">
        <v>5095</v>
      </c>
      <c r="C455" s="18" t="s">
        <v>4683</v>
      </c>
      <c r="D455" s="192"/>
      <c r="E455" s="192"/>
      <c r="F455" s="193">
        <f t="shared" si="12"/>
        <v>0</v>
      </c>
      <c r="G455" s="194">
        <f t="shared" si="13"/>
        <v>0</v>
      </c>
      <c r="H455" s="165">
        <v>0.84430000000000005</v>
      </c>
      <c r="I455" s="170"/>
      <c r="J455" s="159"/>
    </row>
    <row r="456" spans="1:10" ht="16.5">
      <c r="A456" s="16" t="s">
        <v>1942</v>
      </c>
      <c r="B456" s="17" t="s">
        <v>5096</v>
      </c>
      <c r="C456" s="18" t="s">
        <v>4683</v>
      </c>
      <c r="D456" s="192"/>
      <c r="E456" s="192"/>
      <c r="F456" s="193">
        <f t="shared" ref="F456:F519" si="14">D456*E456</f>
        <v>0</v>
      </c>
      <c r="G456" s="194">
        <f t="shared" ref="G456:G519" si="15">IF($F$1191=0,0,F456/$F$1191)</f>
        <v>0</v>
      </c>
      <c r="H456" s="165">
        <v>0.57569999999999999</v>
      </c>
      <c r="I456" s="170"/>
      <c r="J456" s="159"/>
    </row>
    <row r="457" spans="1:10" ht="16.5">
      <c r="A457" s="16" t="s">
        <v>1943</v>
      </c>
      <c r="B457" s="17" t="s">
        <v>5097</v>
      </c>
      <c r="C457" s="18" t="s">
        <v>4683</v>
      </c>
      <c r="D457" s="192"/>
      <c r="E457" s="192"/>
      <c r="F457" s="193">
        <f t="shared" si="14"/>
        <v>0</v>
      </c>
      <c r="G457" s="194">
        <f t="shared" si="15"/>
        <v>0</v>
      </c>
      <c r="H457" s="165">
        <v>0.26540000000000002</v>
      </c>
      <c r="I457" s="170"/>
      <c r="J457" s="159"/>
    </row>
    <row r="458" spans="1:10" ht="16.5">
      <c r="A458" s="16" t="s">
        <v>1944</v>
      </c>
      <c r="B458" s="17" t="s">
        <v>5098</v>
      </c>
      <c r="C458" s="18" t="s">
        <v>4683</v>
      </c>
      <c r="D458" s="192"/>
      <c r="E458" s="192"/>
      <c r="F458" s="193">
        <f t="shared" si="14"/>
        <v>0</v>
      </c>
      <c r="G458" s="194">
        <f t="shared" si="15"/>
        <v>0</v>
      </c>
      <c r="H458" s="165">
        <v>0.60809999999999997</v>
      </c>
      <c r="I458" s="170"/>
      <c r="J458" s="159"/>
    </row>
    <row r="459" spans="1:10" ht="16.5">
      <c r="A459" s="16" t="s">
        <v>1945</v>
      </c>
      <c r="B459" s="17" t="s">
        <v>5099</v>
      </c>
      <c r="C459" s="18" t="s">
        <v>4683</v>
      </c>
      <c r="D459" s="192"/>
      <c r="E459" s="192"/>
      <c r="F459" s="193">
        <f t="shared" si="14"/>
        <v>0</v>
      </c>
      <c r="G459" s="194">
        <f t="shared" si="15"/>
        <v>0</v>
      </c>
      <c r="H459" s="165">
        <v>0.40839999999999999</v>
      </c>
      <c r="I459" s="170"/>
      <c r="J459" s="159"/>
    </row>
    <row r="460" spans="1:10" ht="16.5">
      <c r="A460" s="16" t="s">
        <v>1946</v>
      </c>
      <c r="B460" s="17" t="s">
        <v>5100</v>
      </c>
      <c r="C460" s="18" t="s">
        <v>4683</v>
      </c>
      <c r="D460" s="192"/>
      <c r="E460" s="192"/>
      <c r="F460" s="193">
        <f t="shared" si="14"/>
        <v>0</v>
      </c>
      <c r="G460" s="194">
        <f t="shared" si="15"/>
        <v>0</v>
      </c>
      <c r="H460" s="165">
        <v>0.82950000000000002</v>
      </c>
      <c r="I460" s="170"/>
      <c r="J460" s="159"/>
    </row>
    <row r="461" spans="1:10" ht="16.5">
      <c r="A461" s="16" t="s">
        <v>1947</v>
      </c>
      <c r="B461" s="17" t="s">
        <v>5101</v>
      </c>
      <c r="C461" s="18" t="s">
        <v>4683</v>
      </c>
      <c r="D461" s="192"/>
      <c r="E461" s="192"/>
      <c r="F461" s="193">
        <f t="shared" si="14"/>
        <v>0</v>
      </c>
      <c r="G461" s="194">
        <f t="shared" si="15"/>
        <v>0</v>
      </c>
      <c r="H461" s="165">
        <v>0.46639999999999998</v>
      </c>
      <c r="I461" s="170"/>
      <c r="J461" s="159"/>
    </row>
    <row r="462" spans="1:10" ht="16.5">
      <c r="A462" s="16" t="s">
        <v>1948</v>
      </c>
      <c r="B462" s="17" t="s">
        <v>5102</v>
      </c>
      <c r="C462" s="18" t="s">
        <v>4683</v>
      </c>
      <c r="D462" s="192"/>
      <c r="E462" s="192"/>
      <c r="F462" s="193">
        <f t="shared" si="14"/>
        <v>0</v>
      </c>
      <c r="G462" s="194">
        <f t="shared" si="15"/>
        <v>0</v>
      </c>
      <c r="H462" s="165">
        <v>0.36670000000000003</v>
      </c>
      <c r="I462" s="170"/>
      <c r="J462" s="159"/>
    </row>
    <row r="463" spans="1:10" ht="16.5">
      <c r="A463" s="16" t="s">
        <v>1949</v>
      </c>
      <c r="B463" s="17" t="s">
        <v>5103</v>
      </c>
      <c r="C463" s="18" t="s">
        <v>4683</v>
      </c>
      <c r="D463" s="192"/>
      <c r="E463" s="192"/>
      <c r="F463" s="193">
        <f t="shared" si="14"/>
        <v>0</v>
      </c>
      <c r="G463" s="194">
        <f t="shared" si="15"/>
        <v>0</v>
      </c>
      <c r="H463" s="165">
        <v>0.85780000000000001</v>
      </c>
      <c r="I463" s="170"/>
      <c r="J463" s="159"/>
    </row>
    <row r="464" spans="1:10" ht="16.5">
      <c r="A464" s="16" t="s">
        <v>1950</v>
      </c>
      <c r="B464" s="17" t="s">
        <v>5104</v>
      </c>
      <c r="C464" s="18" t="s">
        <v>4683</v>
      </c>
      <c r="D464" s="192"/>
      <c r="E464" s="192"/>
      <c r="F464" s="193">
        <f t="shared" si="14"/>
        <v>0</v>
      </c>
      <c r="G464" s="194">
        <f t="shared" si="15"/>
        <v>0</v>
      </c>
      <c r="H464" s="165">
        <v>0.29970000000000002</v>
      </c>
      <c r="I464" s="170"/>
      <c r="J464" s="159"/>
    </row>
    <row r="465" spans="1:10" ht="16.5">
      <c r="A465" s="16" t="s">
        <v>1951</v>
      </c>
      <c r="B465" s="17" t="s">
        <v>5105</v>
      </c>
      <c r="C465" s="18" t="s">
        <v>4683</v>
      </c>
      <c r="D465" s="192"/>
      <c r="E465" s="192"/>
      <c r="F465" s="193">
        <f t="shared" si="14"/>
        <v>0</v>
      </c>
      <c r="G465" s="194">
        <f t="shared" si="15"/>
        <v>0</v>
      </c>
      <c r="H465" s="165">
        <v>0.96</v>
      </c>
      <c r="I465" s="170"/>
      <c r="J465" s="159"/>
    </row>
    <row r="466" spans="1:10" ht="16.5">
      <c r="A466" s="16" t="s">
        <v>1952</v>
      </c>
      <c r="B466" s="17" t="s">
        <v>5106</v>
      </c>
      <c r="C466" s="18" t="s">
        <v>4683</v>
      </c>
      <c r="D466" s="192"/>
      <c r="E466" s="192"/>
      <c r="F466" s="193">
        <f t="shared" si="14"/>
        <v>0</v>
      </c>
      <c r="G466" s="194">
        <f t="shared" si="15"/>
        <v>0</v>
      </c>
      <c r="H466" s="165">
        <v>1.3398000000000001</v>
      </c>
      <c r="I466" s="170"/>
      <c r="J466" s="159"/>
    </row>
    <row r="467" spans="1:10" ht="16.5">
      <c r="A467" s="16" t="s">
        <v>1953</v>
      </c>
      <c r="B467" s="17" t="s">
        <v>5107</v>
      </c>
      <c r="C467" s="18" t="s">
        <v>4683</v>
      </c>
      <c r="D467" s="192"/>
      <c r="E467" s="192"/>
      <c r="F467" s="193">
        <f t="shared" si="14"/>
        <v>0</v>
      </c>
      <c r="G467" s="194">
        <f t="shared" si="15"/>
        <v>0</v>
      </c>
      <c r="H467" s="165">
        <v>1.9119999999999999</v>
      </c>
      <c r="I467" s="170"/>
      <c r="J467" s="159"/>
    </row>
    <row r="468" spans="1:10" ht="16.5">
      <c r="A468" s="16" t="s">
        <v>1954</v>
      </c>
      <c r="B468" s="17" t="s">
        <v>5108</v>
      </c>
      <c r="C468" s="18" t="s">
        <v>4683</v>
      </c>
      <c r="D468" s="192"/>
      <c r="E468" s="192"/>
      <c r="F468" s="193">
        <f t="shared" si="14"/>
        <v>0</v>
      </c>
      <c r="G468" s="194">
        <f t="shared" si="15"/>
        <v>0</v>
      </c>
      <c r="H468" s="165">
        <v>1.6314</v>
      </c>
      <c r="I468" s="170"/>
      <c r="J468" s="159"/>
    </row>
    <row r="469" spans="1:10" ht="16.5">
      <c r="A469" s="16" t="s">
        <v>1955</v>
      </c>
      <c r="B469" s="17" t="s">
        <v>5109</v>
      </c>
      <c r="C469" s="18" t="s">
        <v>4683</v>
      </c>
      <c r="D469" s="192"/>
      <c r="E469" s="192"/>
      <c r="F469" s="193">
        <f t="shared" si="14"/>
        <v>0</v>
      </c>
      <c r="G469" s="194">
        <f t="shared" si="15"/>
        <v>0</v>
      </c>
      <c r="H469" s="165">
        <v>1.611</v>
      </c>
      <c r="I469" s="170"/>
      <c r="J469" s="159"/>
    </row>
    <row r="470" spans="1:10" ht="16.5">
      <c r="A470" s="16" t="s">
        <v>1956</v>
      </c>
      <c r="B470" s="17" t="s">
        <v>5110</v>
      </c>
      <c r="C470" s="18" t="s">
        <v>4683</v>
      </c>
      <c r="D470" s="192"/>
      <c r="E470" s="192"/>
      <c r="F470" s="193">
        <f t="shared" si="14"/>
        <v>0</v>
      </c>
      <c r="G470" s="194">
        <f t="shared" si="15"/>
        <v>0</v>
      </c>
      <c r="H470" s="165">
        <v>1.4418</v>
      </c>
      <c r="I470" s="170"/>
      <c r="J470" s="159"/>
    </row>
    <row r="471" spans="1:10" ht="16.5">
      <c r="A471" s="16" t="s">
        <v>1957</v>
      </c>
      <c r="B471" s="17" t="s">
        <v>5111</v>
      </c>
      <c r="C471" s="18" t="s">
        <v>4683</v>
      </c>
      <c r="D471" s="192"/>
      <c r="E471" s="192"/>
      <c r="F471" s="193">
        <f t="shared" si="14"/>
        <v>0</v>
      </c>
      <c r="G471" s="194">
        <f t="shared" si="15"/>
        <v>0</v>
      </c>
      <c r="H471" s="165">
        <v>0.21690000000000001</v>
      </c>
      <c r="I471" s="170"/>
      <c r="J471" s="159"/>
    </row>
    <row r="472" spans="1:10" ht="16.5">
      <c r="A472" s="16" t="s">
        <v>1958</v>
      </c>
      <c r="B472" s="17" t="s">
        <v>5112</v>
      </c>
      <c r="C472" s="18" t="s">
        <v>4683</v>
      </c>
      <c r="D472" s="192"/>
      <c r="E472" s="192"/>
      <c r="F472" s="193">
        <f t="shared" si="14"/>
        <v>0</v>
      </c>
      <c r="G472" s="194">
        <f t="shared" si="15"/>
        <v>0</v>
      </c>
      <c r="H472" s="165">
        <v>1.8783000000000001</v>
      </c>
      <c r="I472" s="170"/>
      <c r="J472" s="159"/>
    </row>
    <row r="473" spans="1:10" ht="16.5">
      <c r="A473" s="16" t="s">
        <v>1959</v>
      </c>
      <c r="B473" s="17" t="s">
        <v>5113</v>
      </c>
      <c r="C473" s="18" t="s">
        <v>4683</v>
      </c>
      <c r="D473" s="192"/>
      <c r="E473" s="192"/>
      <c r="F473" s="193">
        <f t="shared" si="14"/>
        <v>0</v>
      </c>
      <c r="G473" s="194">
        <f t="shared" si="15"/>
        <v>0</v>
      </c>
      <c r="H473" s="165">
        <v>1.0767</v>
      </c>
      <c r="I473" s="170"/>
      <c r="J473" s="159"/>
    </row>
    <row r="474" spans="1:10" ht="16.5">
      <c r="A474" s="16" t="s">
        <v>1960</v>
      </c>
      <c r="B474" s="17" t="s">
        <v>5114</v>
      </c>
      <c r="C474" s="18" t="s">
        <v>4683</v>
      </c>
      <c r="D474" s="192"/>
      <c r="E474" s="192"/>
      <c r="F474" s="193">
        <f t="shared" si="14"/>
        <v>0</v>
      </c>
      <c r="G474" s="194">
        <f t="shared" si="15"/>
        <v>0</v>
      </c>
      <c r="H474" s="165">
        <v>1.2788999999999999</v>
      </c>
      <c r="I474" s="170"/>
      <c r="J474" s="159"/>
    </row>
    <row r="475" spans="1:10" ht="16.5">
      <c r="A475" s="16" t="s">
        <v>1961</v>
      </c>
      <c r="B475" s="17" t="s">
        <v>5115</v>
      </c>
      <c r="C475" s="18" t="s">
        <v>4683</v>
      </c>
      <c r="D475" s="192"/>
      <c r="E475" s="192"/>
      <c r="F475" s="193">
        <f t="shared" si="14"/>
        <v>0</v>
      </c>
      <c r="G475" s="194">
        <f t="shared" si="15"/>
        <v>0</v>
      </c>
      <c r="H475" s="165">
        <v>1.3920999999999999</v>
      </c>
      <c r="I475" s="170"/>
      <c r="J475" s="159"/>
    </row>
    <row r="476" spans="1:10" ht="16.5">
      <c r="A476" s="16" t="s">
        <v>1962</v>
      </c>
      <c r="B476" s="17" t="s">
        <v>5116</v>
      </c>
      <c r="C476" s="18" t="s">
        <v>4683</v>
      </c>
      <c r="D476" s="192"/>
      <c r="E476" s="192"/>
      <c r="F476" s="193">
        <f t="shared" si="14"/>
        <v>0</v>
      </c>
      <c r="G476" s="194">
        <f t="shared" si="15"/>
        <v>0</v>
      </c>
      <c r="H476" s="165">
        <v>1.4166000000000001</v>
      </c>
      <c r="I476" s="170"/>
      <c r="J476" s="159"/>
    </row>
    <row r="477" spans="1:10" ht="16.5">
      <c r="A477" s="16" t="s">
        <v>1963</v>
      </c>
      <c r="B477" s="17" t="s">
        <v>5117</v>
      </c>
      <c r="C477" s="18" t="s">
        <v>4683</v>
      </c>
      <c r="D477" s="192"/>
      <c r="E477" s="192"/>
      <c r="F477" s="193">
        <f t="shared" si="14"/>
        <v>0</v>
      </c>
      <c r="G477" s="194">
        <f t="shared" si="15"/>
        <v>0</v>
      </c>
      <c r="H477" s="165">
        <v>0.1893</v>
      </c>
      <c r="I477" s="170"/>
      <c r="J477" s="159"/>
    </row>
    <row r="478" spans="1:10" ht="16.5">
      <c r="A478" s="16" t="s">
        <v>1964</v>
      </c>
      <c r="B478" s="17" t="s">
        <v>5118</v>
      </c>
      <c r="C478" s="18" t="s">
        <v>4683</v>
      </c>
      <c r="D478" s="192"/>
      <c r="E478" s="192"/>
      <c r="F478" s="193">
        <f t="shared" si="14"/>
        <v>0</v>
      </c>
      <c r="G478" s="194">
        <f t="shared" si="15"/>
        <v>0</v>
      </c>
      <c r="H478" s="165">
        <v>1.6475</v>
      </c>
      <c r="I478" s="170"/>
      <c r="J478" s="159"/>
    </row>
    <row r="479" spans="1:10" ht="16.5">
      <c r="A479" s="16" t="s">
        <v>1965</v>
      </c>
      <c r="B479" s="17" t="s">
        <v>5119</v>
      </c>
      <c r="C479" s="18" t="s">
        <v>4683</v>
      </c>
      <c r="D479" s="192"/>
      <c r="E479" s="192"/>
      <c r="F479" s="193">
        <f t="shared" si="14"/>
        <v>0</v>
      </c>
      <c r="G479" s="194">
        <f t="shared" si="15"/>
        <v>0</v>
      </c>
      <c r="H479" s="165">
        <v>0.32200000000000001</v>
      </c>
      <c r="I479" s="170"/>
      <c r="J479" s="159"/>
    </row>
    <row r="480" spans="1:10" ht="16.5">
      <c r="A480" s="16" t="s">
        <v>1966</v>
      </c>
      <c r="B480" s="17" t="s">
        <v>5120</v>
      </c>
      <c r="C480" s="18" t="s">
        <v>4683</v>
      </c>
      <c r="D480" s="192"/>
      <c r="E480" s="192"/>
      <c r="F480" s="193">
        <f t="shared" si="14"/>
        <v>0</v>
      </c>
      <c r="G480" s="194">
        <f t="shared" si="15"/>
        <v>0</v>
      </c>
      <c r="H480" s="165">
        <v>1.4383999999999999</v>
      </c>
      <c r="I480" s="170"/>
      <c r="J480" s="159"/>
    </row>
    <row r="481" spans="1:10" ht="16.5">
      <c r="A481" s="16" t="s">
        <v>1967</v>
      </c>
      <c r="B481" s="17" t="s">
        <v>5121</v>
      </c>
      <c r="C481" s="18" t="s">
        <v>4683</v>
      </c>
      <c r="D481" s="192"/>
      <c r="E481" s="192"/>
      <c r="F481" s="193">
        <f t="shared" si="14"/>
        <v>0</v>
      </c>
      <c r="G481" s="194">
        <f t="shared" si="15"/>
        <v>0</v>
      </c>
      <c r="H481" s="165">
        <v>1.0557000000000001</v>
      </c>
      <c r="I481" s="170"/>
      <c r="J481" s="159"/>
    </row>
    <row r="482" spans="1:10" ht="16.5">
      <c r="A482" s="16" t="s">
        <v>1968</v>
      </c>
      <c r="B482" s="17" t="s">
        <v>5122</v>
      </c>
      <c r="C482" s="18" t="s">
        <v>4683</v>
      </c>
      <c r="D482" s="192"/>
      <c r="E482" s="192"/>
      <c r="F482" s="193">
        <f t="shared" si="14"/>
        <v>0</v>
      </c>
      <c r="G482" s="194">
        <f t="shared" si="15"/>
        <v>0</v>
      </c>
      <c r="H482" s="165">
        <v>0.75739999999999996</v>
      </c>
      <c r="I482" s="170"/>
      <c r="J482" s="159"/>
    </row>
    <row r="483" spans="1:10" ht="16.5">
      <c r="A483" s="16" t="s">
        <v>1969</v>
      </c>
      <c r="B483" s="17" t="s">
        <v>5123</v>
      </c>
      <c r="C483" s="18" t="s">
        <v>4683</v>
      </c>
      <c r="D483" s="192"/>
      <c r="E483" s="192"/>
      <c r="F483" s="193">
        <f t="shared" si="14"/>
        <v>0</v>
      </c>
      <c r="G483" s="194">
        <f t="shared" si="15"/>
        <v>0</v>
      </c>
      <c r="H483" s="165">
        <v>0.5413</v>
      </c>
      <c r="I483" s="170"/>
      <c r="J483" s="159"/>
    </row>
    <row r="484" spans="1:10" ht="16.5">
      <c r="A484" s="16" t="s">
        <v>1970</v>
      </c>
      <c r="B484" s="17" t="s">
        <v>5124</v>
      </c>
      <c r="C484" s="18" t="s">
        <v>4683</v>
      </c>
      <c r="D484" s="192"/>
      <c r="E484" s="192"/>
      <c r="F484" s="193">
        <f t="shared" si="14"/>
        <v>0</v>
      </c>
      <c r="G484" s="194">
        <f t="shared" si="15"/>
        <v>0</v>
      </c>
      <c r="H484" s="165">
        <v>0.50819999999999999</v>
      </c>
      <c r="I484" s="170"/>
      <c r="J484" s="159"/>
    </row>
    <row r="485" spans="1:10" ht="16.5">
      <c r="A485" s="16" t="s">
        <v>1971</v>
      </c>
      <c r="B485" s="17" t="s">
        <v>5125</v>
      </c>
      <c r="C485" s="18" t="s">
        <v>4683</v>
      </c>
      <c r="D485" s="192"/>
      <c r="E485" s="192"/>
      <c r="F485" s="193">
        <f t="shared" si="14"/>
        <v>0</v>
      </c>
      <c r="G485" s="194">
        <f t="shared" si="15"/>
        <v>0</v>
      </c>
      <c r="H485" s="165">
        <v>1.4401999999999999</v>
      </c>
      <c r="I485" s="170"/>
      <c r="J485" s="159"/>
    </row>
    <row r="486" spans="1:10" ht="16.5">
      <c r="A486" s="16" t="s">
        <v>1972</v>
      </c>
      <c r="B486" s="17" t="s">
        <v>5126</v>
      </c>
      <c r="C486" s="18" t="s">
        <v>4683</v>
      </c>
      <c r="D486" s="192"/>
      <c r="E486" s="192"/>
      <c r="F486" s="193">
        <f t="shared" si="14"/>
        <v>0</v>
      </c>
      <c r="G486" s="194">
        <f t="shared" si="15"/>
        <v>0</v>
      </c>
      <c r="H486" s="165">
        <v>1.6304000000000001</v>
      </c>
      <c r="I486" s="170"/>
      <c r="J486" s="159"/>
    </row>
    <row r="487" spans="1:10" ht="16.5">
      <c r="A487" s="16" t="s">
        <v>1973</v>
      </c>
      <c r="B487" s="17" t="s">
        <v>5127</v>
      </c>
      <c r="C487" s="18" t="s">
        <v>4683</v>
      </c>
      <c r="D487" s="192"/>
      <c r="E487" s="192"/>
      <c r="F487" s="193">
        <f t="shared" si="14"/>
        <v>0</v>
      </c>
      <c r="G487" s="194">
        <f t="shared" si="15"/>
        <v>0</v>
      </c>
      <c r="H487" s="165">
        <v>0.36549999999999999</v>
      </c>
      <c r="I487" s="170"/>
      <c r="J487" s="159"/>
    </row>
    <row r="488" spans="1:10" ht="16.5">
      <c r="A488" s="16" t="s">
        <v>1974</v>
      </c>
      <c r="B488" s="17" t="s">
        <v>5128</v>
      </c>
      <c r="C488" s="18" t="s">
        <v>4683</v>
      </c>
      <c r="D488" s="192"/>
      <c r="E488" s="192"/>
      <c r="F488" s="193">
        <f t="shared" si="14"/>
        <v>0</v>
      </c>
      <c r="G488" s="194">
        <f t="shared" si="15"/>
        <v>0</v>
      </c>
      <c r="H488" s="165">
        <v>0.4839</v>
      </c>
      <c r="I488" s="170"/>
      <c r="J488" s="159"/>
    </row>
    <row r="489" spans="1:10" ht="16.5">
      <c r="A489" s="16" t="s">
        <v>1975</v>
      </c>
      <c r="B489" s="17" t="s">
        <v>5129</v>
      </c>
      <c r="C489" s="18" t="s">
        <v>4683</v>
      </c>
      <c r="D489" s="192"/>
      <c r="E489" s="192"/>
      <c r="F489" s="193">
        <f t="shared" si="14"/>
        <v>0</v>
      </c>
      <c r="G489" s="194">
        <f t="shared" si="15"/>
        <v>0</v>
      </c>
      <c r="H489" s="165">
        <v>0.67659999999999998</v>
      </c>
      <c r="I489" s="170"/>
      <c r="J489" s="159"/>
    </row>
    <row r="490" spans="1:10" ht="16.5">
      <c r="A490" s="16" t="s">
        <v>1976</v>
      </c>
      <c r="B490" s="17" t="s">
        <v>5130</v>
      </c>
      <c r="C490" s="18" t="s">
        <v>4683</v>
      </c>
      <c r="D490" s="192"/>
      <c r="E490" s="192"/>
      <c r="F490" s="193">
        <f t="shared" si="14"/>
        <v>0</v>
      </c>
      <c r="G490" s="194">
        <f t="shared" si="15"/>
        <v>0</v>
      </c>
      <c r="H490" s="165">
        <v>0.3543</v>
      </c>
      <c r="I490" s="170"/>
      <c r="J490" s="159"/>
    </row>
    <row r="491" spans="1:10" ht="16.5">
      <c r="A491" s="16" t="s">
        <v>1977</v>
      </c>
      <c r="B491" s="17" t="s">
        <v>5131</v>
      </c>
      <c r="C491" s="18" t="s">
        <v>4683</v>
      </c>
      <c r="D491" s="192"/>
      <c r="E491" s="192"/>
      <c r="F491" s="193">
        <f t="shared" si="14"/>
        <v>0</v>
      </c>
      <c r="G491" s="194">
        <f t="shared" si="15"/>
        <v>0</v>
      </c>
      <c r="H491" s="165">
        <v>0.61929999999999996</v>
      </c>
      <c r="I491" s="170"/>
      <c r="J491" s="159"/>
    </row>
    <row r="492" spans="1:10" ht="16.5">
      <c r="A492" s="16" t="s">
        <v>1978</v>
      </c>
      <c r="B492" s="17" t="s">
        <v>5132</v>
      </c>
      <c r="C492" s="18" t="s">
        <v>4683</v>
      </c>
      <c r="D492" s="192"/>
      <c r="E492" s="192"/>
      <c r="F492" s="193">
        <f t="shared" si="14"/>
        <v>0</v>
      </c>
      <c r="G492" s="194">
        <f t="shared" si="15"/>
        <v>0</v>
      </c>
      <c r="H492" s="165">
        <v>0.55120000000000002</v>
      </c>
      <c r="I492" s="170"/>
      <c r="J492" s="159"/>
    </row>
    <row r="493" spans="1:10" ht="16.5">
      <c r="A493" s="16" t="s">
        <v>1979</v>
      </c>
      <c r="B493" s="17" t="s">
        <v>5133</v>
      </c>
      <c r="C493" s="18" t="s">
        <v>4683</v>
      </c>
      <c r="D493" s="192"/>
      <c r="E493" s="192"/>
      <c r="F493" s="193">
        <f t="shared" si="14"/>
        <v>0</v>
      </c>
      <c r="G493" s="194">
        <f t="shared" si="15"/>
        <v>0</v>
      </c>
      <c r="H493" s="165">
        <v>0.51049999999999995</v>
      </c>
      <c r="I493" s="170"/>
      <c r="J493" s="159"/>
    </row>
    <row r="494" spans="1:10" ht="16.5">
      <c r="A494" s="16" t="s">
        <v>1980</v>
      </c>
      <c r="B494" s="17" t="s">
        <v>5134</v>
      </c>
      <c r="C494" s="18" t="s">
        <v>4683</v>
      </c>
      <c r="D494" s="192"/>
      <c r="E494" s="192"/>
      <c r="F494" s="193">
        <f t="shared" si="14"/>
        <v>0</v>
      </c>
      <c r="G494" s="194">
        <f t="shared" si="15"/>
        <v>0</v>
      </c>
      <c r="H494" s="165">
        <v>0.1946</v>
      </c>
      <c r="I494" s="170"/>
      <c r="J494" s="159"/>
    </row>
    <row r="495" spans="1:10" ht="16.5">
      <c r="A495" s="16" t="s">
        <v>1981</v>
      </c>
      <c r="B495" s="17" t="s">
        <v>5135</v>
      </c>
      <c r="C495" s="18" t="s">
        <v>4683</v>
      </c>
      <c r="D495" s="192"/>
      <c r="E495" s="192"/>
      <c r="F495" s="193">
        <f t="shared" si="14"/>
        <v>0</v>
      </c>
      <c r="G495" s="194">
        <f t="shared" si="15"/>
        <v>0</v>
      </c>
      <c r="H495" s="165">
        <v>0.39450000000000002</v>
      </c>
      <c r="I495" s="170"/>
      <c r="J495" s="159"/>
    </row>
    <row r="496" spans="1:10" ht="16.5">
      <c r="A496" s="16" t="s">
        <v>1982</v>
      </c>
      <c r="B496" s="17" t="s">
        <v>5136</v>
      </c>
      <c r="C496" s="18" t="s">
        <v>4683</v>
      </c>
      <c r="D496" s="192"/>
      <c r="E496" s="192"/>
      <c r="F496" s="193">
        <f t="shared" si="14"/>
        <v>0</v>
      </c>
      <c r="G496" s="194">
        <f t="shared" si="15"/>
        <v>0</v>
      </c>
      <c r="H496" s="165">
        <v>1.1443000000000001</v>
      </c>
      <c r="I496" s="170"/>
      <c r="J496" s="159"/>
    </row>
    <row r="497" spans="1:10" ht="16.5">
      <c r="A497" s="16" t="s">
        <v>1983</v>
      </c>
      <c r="B497" s="17" t="s">
        <v>5137</v>
      </c>
      <c r="C497" s="18" t="s">
        <v>4683</v>
      </c>
      <c r="D497" s="192"/>
      <c r="E497" s="192"/>
      <c r="F497" s="193">
        <f t="shared" si="14"/>
        <v>0</v>
      </c>
      <c r="G497" s="194">
        <f t="shared" si="15"/>
        <v>0</v>
      </c>
      <c r="H497" s="165">
        <v>1.2377</v>
      </c>
      <c r="I497" s="170"/>
      <c r="J497" s="159"/>
    </row>
    <row r="498" spans="1:10" ht="16.5">
      <c r="A498" s="16" t="s">
        <v>1984</v>
      </c>
      <c r="B498" s="17" t="s">
        <v>5138</v>
      </c>
      <c r="C498" s="18" t="s">
        <v>4683</v>
      </c>
      <c r="D498" s="192"/>
      <c r="E498" s="192"/>
      <c r="F498" s="193">
        <f t="shared" si="14"/>
        <v>0</v>
      </c>
      <c r="G498" s="194">
        <f t="shared" si="15"/>
        <v>0</v>
      </c>
      <c r="H498" s="165">
        <v>0.63470000000000004</v>
      </c>
      <c r="I498" s="170"/>
      <c r="J498" s="159"/>
    </row>
    <row r="499" spans="1:10" ht="16.5">
      <c r="A499" s="16" t="s">
        <v>1985</v>
      </c>
      <c r="B499" s="17" t="s">
        <v>5139</v>
      </c>
      <c r="C499" s="18" t="s">
        <v>4683</v>
      </c>
      <c r="D499" s="192"/>
      <c r="E499" s="192"/>
      <c r="F499" s="193">
        <f t="shared" si="14"/>
        <v>0</v>
      </c>
      <c r="G499" s="194">
        <f t="shared" si="15"/>
        <v>0</v>
      </c>
      <c r="H499" s="165">
        <v>0.39889999999999998</v>
      </c>
      <c r="I499" s="170"/>
      <c r="J499" s="159"/>
    </row>
    <row r="500" spans="1:10" ht="16.5">
      <c r="A500" s="16" t="s">
        <v>1986</v>
      </c>
      <c r="B500" s="17" t="s">
        <v>5140</v>
      </c>
      <c r="C500" s="18" t="s">
        <v>4683</v>
      </c>
      <c r="D500" s="192"/>
      <c r="E500" s="192"/>
      <c r="F500" s="193">
        <f t="shared" si="14"/>
        <v>0</v>
      </c>
      <c r="G500" s="194">
        <f t="shared" si="15"/>
        <v>0</v>
      </c>
      <c r="H500" s="165">
        <v>0.45660000000000001</v>
      </c>
      <c r="I500" s="170"/>
      <c r="J500" s="159"/>
    </row>
    <row r="501" spans="1:10" ht="16.5">
      <c r="A501" s="16" t="s">
        <v>3536</v>
      </c>
      <c r="B501" s="17" t="s">
        <v>5141</v>
      </c>
      <c r="C501" s="18" t="s">
        <v>4683</v>
      </c>
      <c r="D501" s="192"/>
      <c r="E501" s="192"/>
      <c r="F501" s="193">
        <f t="shared" si="14"/>
        <v>0</v>
      </c>
      <c r="G501" s="194">
        <f t="shared" si="15"/>
        <v>0</v>
      </c>
      <c r="H501" s="165">
        <v>1</v>
      </c>
      <c r="I501" s="170" t="s">
        <v>4931</v>
      </c>
      <c r="J501" s="159"/>
    </row>
    <row r="502" spans="1:10" ht="16.5">
      <c r="A502" s="16" t="s">
        <v>1987</v>
      </c>
      <c r="B502" s="17" t="s">
        <v>5142</v>
      </c>
      <c r="C502" s="18" t="s">
        <v>4683</v>
      </c>
      <c r="D502" s="192"/>
      <c r="E502" s="192"/>
      <c r="F502" s="193">
        <f t="shared" si="14"/>
        <v>0</v>
      </c>
      <c r="G502" s="194">
        <f t="shared" si="15"/>
        <v>0</v>
      </c>
      <c r="H502" s="165">
        <v>0.50590000000000002</v>
      </c>
      <c r="I502" s="170"/>
      <c r="J502" s="159"/>
    </row>
    <row r="503" spans="1:10" ht="16.5">
      <c r="A503" s="16" t="s">
        <v>1988</v>
      </c>
      <c r="B503" s="17" t="s">
        <v>5143</v>
      </c>
      <c r="C503" s="18" t="s">
        <v>4683</v>
      </c>
      <c r="D503" s="192"/>
      <c r="E503" s="192"/>
      <c r="F503" s="193">
        <f t="shared" si="14"/>
        <v>0</v>
      </c>
      <c r="G503" s="194">
        <f t="shared" si="15"/>
        <v>0</v>
      </c>
      <c r="H503" s="165">
        <v>0.48230000000000001</v>
      </c>
      <c r="I503" s="170"/>
      <c r="J503" s="159"/>
    </row>
    <row r="504" spans="1:10" ht="16.5">
      <c r="A504" s="16" t="s">
        <v>1989</v>
      </c>
      <c r="B504" s="17" t="s">
        <v>5144</v>
      </c>
      <c r="C504" s="18" t="s">
        <v>4683</v>
      </c>
      <c r="D504" s="192"/>
      <c r="E504" s="192"/>
      <c r="F504" s="193">
        <f t="shared" si="14"/>
        <v>0</v>
      </c>
      <c r="G504" s="194">
        <f t="shared" si="15"/>
        <v>0</v>
      </c>
      <c r="H504" s="165">
        <v>0.36459999999999998</v>
      </c>
      <c r="I504" s="170"/>
      <c r="J504" s="159"/>
    </row>
    <row r="505" spans="1:10" ht="16.5">
      <c r="A505" s="16" t="s">
        <v>1990</v>
      </c>
      <c r="B505" s="17" t="s">
        <v>5145</v>
      </c>
      <c r="C505" s="18" t="s">
        <v>4683</v>
      </c>
      <c r="D505" s="192"/>
      <c r="E505" s="192"/>
      <c r="F505" s="193">
        <f t="shared" si="14"/>
        <v>0</v>
      </c>
      <c r="G505" s="194">
        <f t="shared" si="15"/>
        <v>0</v>
      </c>
      <c r="H505" s="165">
        <v>0.46100000000000002</v>
      </c>
      <c r="I505" s="170"/>
      <c r="J505" s="159"/>
    </row>
    <row r="506" spans="1:10" ht="16.5">
      <c r="A506" s="16" t="s">
        <v>1991</v>
      </c>
      <c r="B506" s="17" t="s">
        <v>5146</v>
      </c>
      <c r="C506" s="18" t="s">
        <v>4683</v>
      </c>
      <c r="D506" s="192"/>
      <c r="E506" s="192"/>
      <c r="F506" s="193">
        <f t="shared" si="14"/>
        <v>0</v>
      </c>
      <c r="G506" s="194">
        <f t="shared" si="15"/>
        <v>0</v>
      </c>
      <c r="H506" s="165">
        <v>0.27860000000000001</v>
      </c>
      <c r="I506" s="170"/>
      <c r="J506" s="159"/>
    </row>
    <row r="507" spans="1:10" ht="16.5">
      <c r="A507" s="16" t="s">
        <v>1992</v>
      </c>
      <c r="B507" s="17" t="s">
        <v>5147</v>
      </c>
      <c r="C507" s="18" t="s">
        <v>4683</v>
      </c>
      <c r="D507" s="192"/>
      <c r="E507" s="192"/>
      <c r="F507" s="193">
        <f t="shared" si="14"/>
        <v>0</v>
      </c>
      <c r="G507" s="194">
        <f t="shared" si="15"/>
        <v>0</v>
      </c>
      <c r="H507" s="165">
        <v>0.41539999999999999</v>
      </c>
      <c r="I507" s="170"/>
      <c r="J507" s="159"/>
    </row>
    <row r="508" spans="1:10" ht="16.5">
      <c r="A508" s="16" t="s">
        <v>1993</v>
      </c>
      <c r="B508" s="17" t="s">
        <v>5148</v>
      </c>
      <c r="C508" s="18" t="s">
        <v>4683</v>
      </c>
      <c r="D508" s="192"/>
      <c r="E508" s="192"/>
      <c r="F508" s="193">
        <f t="shared" si="14"/>
        <v>0</v>
      </c>
      <c r="G508" s="194">
        <f t="shared" si="15"/>
        <v>0</v>
      </c>
      <c r="H508" s="165">
        <v>0.44350000000000001</v>
      </c>
      <c r="I508" s="170"/>
      <c r="J508" s="159"/>
    </row>
    <row r="509" spans="1:10" ht="16.5">
      <c r="A509" s="16" t="s">
        <v>1994</v>
      </c>
      <c r="B509" s="17" t="s">
        <v>5149</v>
      </c>
      <c r="C509" s="18" t="s">
        <v>4683</v>
      </c>
      <c r="D509" s="192"/>
      <c r="E509" s="192"/>
      <c r="F509" s="193">
        <f t="shared" si="14"/>
        <v>0</v>
      </c>
      <c r="G509" s="194">
        <f t="shared" si="15"/>
        <v>0</v>
      </c>
      <c r="H509" s="165">
        <v>0.54759999999999998</v>
      </c>
      <c r="I509" s="170"/>
      <c r="J509" s="159"/>
    </row>
    <row r="510" spans="1:10" ht="16.5">
      <c r="A510" s="16" t="s">
        <v>1995</v>
      </c>
      <c r="B510" s="17" t="s">
        <v>5150</v>
      </c>
      <c r="C510" s="18" t="s">
        <v>4683</v>
      </c>
      <c r="D510" s="192"/>
      <c r="E510" s="192"/>
      <c r="F510" s="193">
        <f t="shared" si="14"/>
        <v>0</v>
      </c>
      <c r="G510" s="194">
        <f t="shared" si="15"/>
        <v>0</v>
      </c>
      <c r="H510" s="165">
        <v>0.49930000000000002</v>
      </c>
      <c r="I510" s="170"/>
      <c r="J510" s="159"/>
    </row>
    <row r="511" spans="1:10" ht="16.5">
      <c r="A511" s="16" t="s">
        <v>1996</v>
      </c>
      <c r="B511" s="17" t="s">
        <v>5151</v>
      </c>
      <c r="C511" s="18" t="s">
        <v>4683</v>
      </c>
      <c r="D511" s="192"/>
      <c r="E511" s="192"/>
      <c r="F511" s="193">
        <f t="shared" si="14"/>
        <v>0</v>
      </c>
      <c r="G511" s="194">
        <f t="shared" si="15"/>
        <v>0</v>
      </c>
      <c r="H511" s="165">
        <v>0.26819999999999999</v>
      </c>
      <c r="I511" s="170"/>
      <c r="J511" s="159"/>
    </row>
    <row r="512" spans="1:10" ht="16.5">
      <c r="A512" s="16" t="s">
        <v>1997</v>
      </c>
      <c r="B512" s="17" t="s">
        <v>5152</v>
      </c>
      <c r="C512" s="18" t="s">
        <v>4683</v>
      </c>
      <c r="D512" s="192"/>
      <c r="E512" s="192"/>
      <c r="F512" s="193">
        <f t="shared" si="14"/>
        <v>0</v>
      </c>
      <c r="G512" s="194">
        <f t="shared" si="15"/>
        <v>0</v>
      </c>
      <c r="H512" s="165">
        <v>0.41139999999999999</v>
      </c>
      <c r="I512" s="170"/>
      <c r="J512" s="159"/>
    </row>
    <row r="513" spans="1:10" ht="16.5">
      <c r="A513" s="16" t="s">
        <v>1998</v>
      </c>
      <c r="B513" s="17" t="s">
        <v>5153</v>
      </c>
      <c r="C513" s="18" t="s">
        <v>4683</v>
      </c>
      <c r="D513" s="192"/>
      <c r="E513" s="192"/>
      <c r="F513" s="193">
        <f t="shared" si="14"/>
        <v>0</v>
      </c>
      <c r="G513" s="194">
        <f t="shared" si="15"/>
        <v>0</v>
      </c>
      <c r="H513" s="165">
        <v>0.56389999999999996</v>
      </c>
      <c r="I513" s="170"/>
      <c r="J513" s="159"/>
    </row>
    <row r="514" spans="1:10" ht="16.5">
      <c r="A514" s="16" t="s">
        <v>1999</v>
      </c>
      <c r="B514" s="17" t="s">
        <v>5154</v>
      </c>
      <c r="C514" s="18" t="s">
        <v>4683</v>
      </c>
      <c r="D514" s="192"/>
      <c r="E514" s="192"/>
      <c r="F514" s="193">
        <f t="shared" si="14"/>
        <v>0</v>
      </c>
      <c r="G514" s="194">
        <f t="shared" si="15"/>
        <v>0</v>
      </c>
      <c r="H514" s="165">
        <v>0.44369999999999998</v>
      </c>
      <c r="I514" s="170"/>
      <c r="J514" s="159"/>
    </row>
    <row r="515" spans="1:10" ht="16.5">
      <c r="A515" s="16" t="s">
        <v>2000</v>
      </c>
      <c r="B515" s="17" t="s">
        <v>5155</v>
      </c>
      <c r="C515" s="18" t="s">
        <v>4683</v>
      </c>
      <c r="D515" s="192"/>
      <c r="E515" s="192"/>
      <c r="F515" s="193">
        <f t="shared" si="14"/>
        <v>0</v>
      </c>
      <c r="G515" s="194">
        <f t="shared" si="15"/>
        <v>0</v>
      </c>
      <c r="H515" s="165">
        <v>0.94979999999999998</v>
      </c>
      <c r="I515" s="170"/>
      <c r="J515" s="159"/>
    </row>
    <row r="516" spans="1:10" ht="16.5">
      <c r="A516" s="16" t="s">
        <v>2001</v>
      </c>
      <c r="B516" s="17" t="s">
        <v>5156</v>
      </c>
      <c r="C516" s="18" t="s">
        <v>4683</v>
      </c>
      <c r="D516" s="192"/>
      <c r="E516" s="192"/>
      <c r="F516" s="193">
        <f t="shared" si="14"/>
        <v>0</v>
      </c>
      <c r="G516" s="194">
        <f t="shared" si="15"/>
        <v>0</v>
      </c>
      <c r="H516" s="165">
        <v>0.41449999999999998</v>
      </c>
      <c r="I516" s="170"/>
      <c r="J516" s="159"/>
    </row>
    <row r="517" spans="1:10" ht="16.5">
      <c r="A517" s="16" t="s">
        <v>2002</v>
      </c>
      <c r="B517" s="17" t="s">
        <v>5157</v>
      </c>
      <c r="C517" s="18" t="s">
        <v>4683</v>
      </c>
      <c r="D517" s="192"/>
      <c r="E517" s="192"/>
      <c r="F517" s="193">
        <f t="shared" si="14"/>
        <v>0</v>
      </c>
      <c r="G517" s="194">
        <f t="shared" si="15"/>
        <v>0</v>
      </c>
      <c r="H517" s="165">
        <v>1.0795999999999999</v>
      </c>
      <c r="I517" s="170"/>
      <c r="J517" s="159"/>
    </row>
    <row r="518" spans="1:10" ht="16.5">
      <c r="A518" s="16" t="s">
        <v>2003</v>
      </c>
      <c r="B518" s="17" t="s">
        <v>5158</v>
      </c>
      <c r="C518" s="18" t="s">
        <v>4683</v>
      </c>
      <c r="D518" s="192"/>
      <c r="E518" s="192"/>
      <c r="F518" s="193">
        <f t="shared" si="14"/>
        <v>0</v>
      </c>
      <c r="G518" s="194">
        <f t="shared" si="15"/>
        <v>0</v>
      </c>
      <c r="H518" s="165">
        <v>0.6522</v>
      </c>
      <c r="I518" s="170"/>
      <c r="J518" s="159"/>
    </row>
    <row r="519" spans="1:10" ht="16.5">
      <c r="A519" s="16" t="s">
        <v>2004</v>
      </c>
      <c r="B519" s="17" t="s">
        <v>5159</v>
      </c>
      <c r="C519" s="18" t="s">
        <v>4683</v>
      </c>
      <c r="D519" s="192"/>
      <c r="E519" s="192"/>
      <c r="F519" s="193">
        <f t="shared" si="14"/>
        <v>0</v>
      </c>
      <c r="G519" s="194">
        <f t="shared" si="15"/>
        <v>0</v>
      </c>
      <c r="H519" s="165">
        <v>0.44579999999999997</v>
      </c>
      <c r="I519" s="170"/>
      <c r="J519" s="159"/>
    </row>
    <row r="520" spans="1:10" ht="16.5">
      <c r="A520" s="16" t="s">
        <v>2005</v>
      </c>
      <c r="B520" s="17" t="s">
        <v>5160</v>
      </c>
      <c r="C520" s="18" t="s">
        <v>4683</v>
      </c>
      <c r="D520" s="192"/>
      <c r="E520" s="192"/>
      <c r="F520" s="193">
        <f t="shared" ref="F520:F583" si="16">D520*E520</f>
        <v>0</v>
      </c>
      <c r="G520" s="194">
        <f t="shared" ref="G520:G583" si="17">IF($F$1191=0,0,F520/$F$1191)</f>
        <v>0</v>
      </c>
      <c r="H520" s="165">
        <v>0.89190000000000003</v>
      </c>
      <c r="I520" s="170"/>
      <c r="J520" s="159"/>
    </row>
    <row r="521" spans="1:10" ht="16.5">
      <c r="A521" s="16" t="s">
        <v>2006</v>
      </c>
      <c r="B521" s="17" t="s">
        <v>5161</v>
      </c>
      <c r="C521" s="18" t="s">
        <v>4683</v>
      </c>
      <c r="D521" s="192"/>
      <c r="E521" s="192"/>
      <c r="F521" s="193">
        <f t="shared" si="16"/>
        <v>0</v>
      </c>
      <c r="G521" s="194">
        <f t="shared" si="17"/>
        <v>0</v>
      </c>
      <c r="H521" s="165">
        <v>1.0183</v>
      </c>
      <c r="I521" s="170"/>
      <c r="J521" s="159"/>
    </row>
    <row r="522" spans="1:10" ht="16.5">
      <c r="A522" s="16" t="s">
        <v>2007</v>
      </c>
      <c r="B522" s="17" t="s">
        <v>5162</v>
      </c>
      <c r="C522" s="18" t="s">
        <v>4683</v>
      </c>
      <c r="D522" s="192"/>
      <c r="E522" s="192"/>
      <c r="F522" s="193">
        <f t="shared" si="16"/>
        <v>0</v>
      </c>
      <c r="G522" s="194">
        <f t="shared" si="17"/>
        <v>0</v>
      </c>
      <c r="H522" s="165">
        <v>0.84630000000000005</v>
      </c>
      <c r="I522" s="170"/>
      <c r="J522" s="159"/>
    </row>
    <row r="523" spans="1:10" ht="16.5">
      <c r="A523" s="16" t="s">
        <v>2008</v>
      </c>
      <c r="B523" s="17" t="s">
        <v>5163</v>
      </c>
      <c r="C523" s="18" t="s">
        <v>4683</v>
      </c>
      <c r="D523" s="192"/>
      <c r="E523" s="192"/>
      <c r="F523" s="193">
        <f t="shared" si="16"/>
        <v>0</v>
      </c>
      <c r="G523" s="194">
        <f t="shared" si="17"/>
        <v>0</v>
      </c>
      <c r="H523" s="165">
        <v>0.44130000000000003</v>
      </c>
      <c r="I523" s="170"/>
      <c r="J523" s="159"/>
    </row>
    <row r="524" spans="1:10" ht="16.5">
      <c r="A524" s="16" t="s">
        <v>2009</v>
      </c>
      <c r="B524" s="17" t="s">
        <v>5164</v>
      </c>
      <c r="C524" s="18" t="s">
        <v>4683</v>
      </c>
      <c r="D524" s="192"/>
      <c r="E524" s="192"/>
      <c r="F524" s="193">
        <f t="shared" si="16"/>
        <v>0</v>
      </c>
      <c r="G524" s="194">
        <f t="shared" si="17"/>
        <v>0</v>
      </c>
      <c r="H524" s="165">
        <v>0.86070000000000002</v>
      </c>
      <c r="I524" s="170"/>
      <c r="J524" s="159"/>
    </row>
    <row r="525" spans="1:10" ht="16.5">
      <c r="A525" s="16" t="s">
        <v>2010</v>
      </c>
      <c r="B525" s="17" t="s">
        <v>5165</v>
      </c>
      <c r="C525" s="18" t="s">
        <v>4683</v>
      </c>
      <c r="D525" s="192"/>
      <c r="E525" s="192"/>
      <c r="F525" s="193">
        <f t="shared" si="16"/>
        <v>0</v>
      </c>
      <c r="G525" s="194">
        <f t="shared" si="17"/>
        <v>0</v>
      </c>
      <c r="H525" s="165">
        <v>0.35649999999999998</v>
      </c>
      <c r="I525" s="170"/>
      <c r="J525" s="159"/>
    </row>
    <row r="526" spans="1:10" ht="16.5">
      <c r="A526" s="16" t="s">
        <v>2011</v>
      </c>
      <c r="B526" s="17" t="s">
        <v>5166</v>
      </c>
      <c r="C526" s="18" t="s">
        <v>4683</v>
      </c>
      <c r="D526" s="192"/>
      <c r="E526" s="192"/>
      <c r="F526" s="193">
        <f t="shared" si="16"/>
        <v>0</v>
      </c>
      <c r="G526" s="194">
        <f t="shared" si="17"/>
        <v>0</v>
      </c>
      <c r="H526" s="165">
        <v>0.5161</v>
      </c>
      <c r="I526" s="170"/>
      <c r="J526" s="159"/>
    </row>
    <row r="527" spans="1:10" ht="16.5">
      <c r="A527" s="16" t="s">
        <v>2012</v>
      </c>
      <c r="B527" s="17" t="s">
        <v>5167</v>
      </c>
      <c r="C527" s="18" t="s">
        <v>4683</v>
      </c>
      <c r="D527" s="192"/>
      <c r="E527" s="192"/>
      <c r="F527" s="193">
        <f t="shared" si="16"/>
        <v>0</v>
      </c>
      <c r="G527" s="194">
        <f t="shared" si="17"/>
        <v>0</v>
      </c>
      <c r="H527" s="165">
        <v>0.80279999999999996</v>
      </c>
      <c r="I527" s="170"/>
      <c r="J527" s="159"/>
    </row>
    <row r="528" spans="1:10" ht="16.5">
      <c r="A528" s="16" t="s">
        <v>2013</v>
      </c>
      <c r="B528" s="17" t="s">
        <v>5168</v>
      </c>
      <c r="C528" s="18" t="s">
        <v>4683</v>
      </c>
      <c r="D528" s="192"/>
      <c r="E528" s="192"/>
      <c r="F528" s="193">
        <f t="shared" si="16"/>
        <v>0</v>
      </c>
      <c r="G528" s="194">
        <f t="shared" si="17"/>
        <v>0</v>
      </c>
      <c r="H528" s="165">
        <v>0.65039999999999998</v>
      </c>
      <c r="I528" s="170"/>
      <c r="J528" s="159"/>
    </row>
    <row r="529" spans="1:10" ht="16.5">
      <c r="A529" s="16" t="s">
        <v>2014</v>
      </c>
      <c r="B529" s="17" t="s">
        <v>5169</v>
      </c>
      <c r="C529" s="18" t="s">
        <v>4683</v>
      </c>
      <c r="D529" s="192"/>
      <c r="E529" s="192"/>
      <c r="F529" s="193">
        <f t="shared" si="16"/>
        <v>0</v>
      </c>
      <c r="G529" s="194">
        <f t="shared" si="17"/>
        <v>0</v>
      </c>
      <c r="H529" s="165">
        <v>0.49440000000000001</v>
      </c>
      <c r="I529" s="170"/>
      <c r="J529" s="159"/>
    </row>
    <row r="530" spans="1:10" ht="16.5">
      <c r="A530" s="16" t="s">
        <v>2015</v>
      </c>
      <c r="B530" s="17" t="s">
        <v>5170</v>
      </c>
      <c r="C530" s="18" t="s">
        <v>4683</v>
      </c>
      <c r="D530" s="192"/>
      <c r="E530" s="192"/>
      <c r="F530" s="193">
        <f t="shared" si="16"/>
        <v>0</v>
      </c>
      <c r="G530" s="194">
        <f t="shared" si="17"/>
        <v>0</v>
      </c>
      <c r="H530" s="165">
        <v>0.57820000000000005</v>
      </c>
      <c r="I530" s="170"/>
      <c r="J530" s="159"/>
    </row>
    <row r="531" spans="1:10" ht="16.5">
      <c r="A531" s="16" t="s">
        <v>2016</v>
      </c>
      <c r="B531" s="17" t="s">
        <v>5171</v>
      </c>
      <c r="C531" s="18" t="s">
        <v>4683</v>
      </c>
      <c r="D531" s="192"/>
      <c r="E531" s="192"/>
      <c r="F531" s="193">
        <f t="shared" si="16"/>
        <v>0</v>
      </c>
      <c r="G531" s="194">
        <f t="shared" si="17"/>
        <v>0</v>
      </c>
      <c r="H531" s="165">
        <v>0.44340000000000002</v>
      </c>
      <c r="I531" s="170"/>
      <c r="J531" s="159"/>
    </row>
    <row r="532" spans="1:10" ht="16.5">
      <c r="A532" s="16" t="s">
        <v>2017</v>
      </c>
      <c r="B532" s="17" t="s">
        <v>5172</v>
      </c>
      <c r="C532" s="18" t="s">
        <v>4683</v>
      </c>
      <c r="D532" s="192"/>
      <c r="E532" s="192"/>
      <c r="F532" s="193">
        <f t="shared" si="16"/>
        <v>0</v>
      </c>
      <c r="G532" s="194">
        <f t="shared" si="17"/>
        <v>0</v>
      </c>
      <c r="H532" s="165">
        <v>0.59519999999999995</v>
      </c>
      <c r="I532" s="170"/>
      <c r="J532" s="159"/>
    </row>
    <row r="533" spans="1:10" ht="16.5">
      <c r="A533" s="16" t="s">
        <v>2018</v>
      </c>
      <c r="B533" s="17" t="s">
        <v>5173</v>
      </c>
      <c r="C533" s="18" t="s">
        <v>4683</v>
      </c>
      <c r="D533" s="192"/>
      <c r="E533" s="192"/>
      <c r="F533" s="193">
        <f t="shared" si="16"/>
        <v>0</v>
      </c>
      <c r="G533" s="194">
        <f t="shared" si="17"/>
        <v>0</v>
      </c>
      <c r="H533" s="165">
        <v>0.19270000000000001</v>
      </c>
      <c r="I533" s="170"/>
      <c r="J533" s="159"/>
    </row>
    <row r="534" spans="1:10" ht="16.5">
      <c r="A534" s="16" t="s">
        <v>2019</v>
      </c>
      <c r="B534" s="17" t="s">
        <v>5174</v>
      </c>
      <c r="C534" s="18" t="s">
        <v>4683</v>
      </c>
      <c r="D534" s="192"/>
      <c r="E534" s="192"/>
      <c r="F534" s="193">
        <f t="shared" si="16"/>
        <v>0</v>
      </c>
      <c r="G534" s="194">
        <f t="shared" si="17"/>
        <v>0</v>
      </c>
      <c r="H534" s="165">
        <v>0.57350000000000001</v>
      </c>
      <c r="I534" s="170"/>
      <c r="J534" s="159"/>
    </row>
    <row r="535" spans="1:10" ht="16.5">
      <c r="A535" s="16" t="s">
        <v>2020</v>
      </c>
      <c r="B535" s="17" t="s">
        <v>5175</v>
      </c>
      <c r="C535" s="18" t="s">
        <v>4683</v>
      </c>
      <c r="D535" s="192"/>
      <c r="E535" s="192"/>
      <c r="F535" s="193">
        <f t="shared" si="16"/>
        <v>0</v>
      </c>
      <c r="G535" s="194">
        <f t="shared" si="17"/>
        <v>0</v>
      </c>
      <c r="H535" s="165">
        <v>0.34670000000000001</v>
      </c>
      <c r="I535" s="170"/>
      <c r="J535" s="159"/>
    </row>
    <row r="536" spans="1:10" ht="16.5">
      <c r="A536" s="16" t="s">
        <v>2021</v>
      </c>
      <c r="B536" s="17" t="s">
        <v>5176</v>
      </c>
      <c r="C536" s="18" t="s">
        <v>4683</v>
      </c>
      <c r="D536" s="192"/>
      <c r="E536" s="192"/>
      <c r="F536" s="193">
        <f t="shared" si="16"/>
        <v>0</v>
      </c>
      <c r="G536" s="194">
        <f t="shared" si="17"/>
        <v>0</v>
      </c>
      <c r="H536" s="165">
        <v>0.70979999999999999</v>
      </c>
      <c r="I536" s="170"/>
      <c r="J536" s="159"/>
    </row>
    <row r="537" spans="1:10" ht="16.5">
      <c r="A537" s="16" t="s">
        <v>2022</v>
      </c>
      <c r="B537" s="17" t="s">
        <v>5177</v>
      </c>
      <c r="C537" s="18" t="s">
        <v>4683</v>
      </c>
      <c r="D537" s="192"/>
      <c r="E537" s="192"/>
      <c r="F537" s="193">
        <f t="shared" si="16"/>
        <v>0</v>
      </c>
      <c r="G537" s="194">
        <f t="shared" si="17"/>
        <v>0</v>
      </c>
      <c r="H537" s="165">
        <v>0.7389</v>
      </c>
      <c r="I537" s="170"/>
      <c r="J537" s="159"/>
    </row>
    <row r="538" spans="1:10" ht="16.5">
      <c r="A538" s="16" t="s">
        <v>2023</v>
      </c>
      <c r="B538" s="17" t="s">
        <v>5178</v>
      </c>
      <c r="C538" s="18" t="s">
        <v>4683</v>
      </c>
      <c r="D538" s="192"/>
      <c r="E538" s="192"/>
      <c r="F538" s="193">
        <f t="shared" si="16"/>
        <v>0</v>
      </c>
      <c r="G538" s="194">
        <f t="shared" si="17"/>
        <v>0</v>
      </c>
      <c r="H538" s="165">
        <v>0.67379999999999995</v>
      </c>
      <c r="I538" s="170"/>
      <c r="J538" s="159"/>
    </row>
    <row r="539" spans="1:10" ht="16.5">
      <c r="A539" s="16" t="s">
        <v>2024</v>
      </c>
      <c r="B539" s="17" t="s">
        <v>5179</v>
      </c>
      <c r="C539" s="18" t="s">
        <v>4683</v>
      </c>
      <c r="D539" s="192"/>
      <c r="E539" s="192"/>
      <c r="F539" s="193">
        <f t="shared" si="16"/>
        <v>0</v>
      </c>
      <c r="G539" s="194">
        <f t="shared" si="17"/>
        <v>0</v>
      </c>
      <c r="H539" s="165">
        <v>0.80279999999999996</v>
      </c>
      <c r="I539" s="170"/>
      <c r="J539" s="159"/>
    </row>
    <row r="540" spans="1:10" ht="16.5">
      <c r="A540" s="16" t="s">
        <v>2025</v>
      </c>
      <c r="B540" s="17" t="s">
        <v>5180</v>
      </c>
      <c r="C540" s="18" t="s">
        <v>4683</v>
      </c>
      <c r="D540" s="192"/>
      <c r="E540" s="192"/>
      <c r="F540" s="193">
        <f t="shared" si="16"/>
        <v>0</v>
      </c>
      <c r="G540" s="194">
        <f t="shared" si="17"/>
        <v>0</v>
      </c>
      <c r="H540" s="165">
        <v>0.90490000000000004</v>
      </c>
      <c r="I540" s="170"/>
      <c r="J540" s="159"/>
    </row>
    <row r="541" spans="1:10" ht="16.5">
      <c r="A541" s="16" t="s">
        <v>2026</v>
      </c>
      <c r="B541" s="17" t="s">
        <v>5181</v>
      </c>
      <c r="C541" s="18" t="s">
        <v>4683</v>
      </c>
      <c r="D541" s="192"/>
      <c r="E541" s="192"/>
      <c r="F541" s="193">
        <f t="shared" si="16"/>
        <v>0</v>
      </c>
      <c r="G541" s="194">
        <f t="shared" si="17"/>
        <v>0</v>
      </c>
      <c r="H541" s="165">
        <v>0.34150000000000003</v>
      </c>
      <c r="I541" s="170"/>
      <c r="J541" s="159"/>
    </row>
    <row r="542" spans="1:10" ht="16.5">
      <c r="A542" s="16" t="s">
        <v>2027</v>
      </c>
      <c r="B542" s="17" t="s">
        <v>5182</v>
      </c>
      <c r="C542" s="18" t="s">
        <v>4683</v>
      </c>
      <c r="D542" s="192"/>
      <c r="E542" s="192"/>
      <c r="F542" s="193">
        <f t="shared" si="16"/>
        <v>0</v>
      </c>
      <c r="G542" s="194">
        <f t="shared" si="17"/>
        <v>0</v>
      </c>
      <c r="H542" s="165">
        <v>0.79449999999999998</v>
      </c>
      <c r="I542" s="170"/>
      <c r="J542" s="159"/>
    </row>
    <row r="543" spans="1:10" ht="16.5">
      <c r="A543" s="16" t="s">
        <v>2028</v>
      </c>
      <c r="B543" s="17" t="s">
        <v>5183</v>
      </c>
      <c r="C543" s="18" t="s">
        <v>4683</v>
      </c>
      <c r="D543" s="192"/>
      <c r="E543" s="192"/>
      <c r="F543" s="193">
        <f t="shared" si="16"/>
        <v>0</v>
      </c>
      <c r="G543" s="194">
        <f t="shared" si="17"/>
        <v>0</v>
      </c>
      <c r="H543" s="165">
        <v>0.81969999999999998</v>
      </c>
      <c r="I543" s="170"/>
      <c r="J543" s="159"/>
    </row>
    <row r="544" spans="1:10" ht="16.5">
      <c r="A544" s="16" t="s">
        <v>2029</v>
      </c>
      <c r="B544" s="17" t="s">
        <v>5184</v>
      </c>
      <c r="C544" s="18" t="s">
        <v>4683</v>
      </c>
      <c r="D544" s="192"/>
      <c r="E544" s="192"/>
      <c r="F544" s="193">
        <f t="shared" si="16"/>
        <v>0</v>
      </c>
      <c r="G544" s="194">
        <f t="shared" si="17"/>
        <v>0</v>
      </c>
      <c r="H544" s="165">
        <v>1.0708</v>
      </c>
      <c r="I544" s="170"/>
      <c r="J544" s="159"/>
    </row>
    <row r="545" spans="1:10" ht="16.5">
      <c r="A545" s="16" t="s">
        <v>2030</v>
      </c>
      <c r="B545" s="17" t="s">
        <v>5185</v>
      </c>
      <c r="C545" s="18" t="s">
        <v>4683</v>
      </c>
      <c r="D545" s="192"/>
      <c r="E545" s="192"/>
      <c r="F545" s="193">
        <f t="shared" si="16"/>
        <v>0</v>
      </c>
      <c r="G545" s="194">
        <f t="shared" si="17"/>
        <v>0</v>
      </c>
      <c r="H545" s="165">
        <v>0.50249999999999995</v>
      </c>
      <c r="I545" s="170"/>
      <c r="J545" s="159"/>
    </row>
    <row r="546" spans="1:10" ht="16.5">
      <c r="A546" s="16" t="s">
        <v>2031</v>
      </c>
      <c r="B546" s="17" t="s">
        <v>5186</v>
      </c>
      <c r="C546" s="18" t="s">
        <v>4683</v>
      </c>
      <c r="D546" s="192"/>
      <c r="E546" s="192"/>
      <c r="F546" s="193">
        <f t="shared" si="16"/>
        <v>0</v>
      </c>
      <c r="G546" s="194">
        <f t="shared" si="17"/>
        <v>0</v>
      </c>
      <c r="H546" s="165">
        <v>0.32319999999999999</v>
      </c>
      <c r="I546" s="170"/>
      <c r="J546" s="159"/>
    </row>
    <row r="547" spans="1:10" ht="16.5">
      <c r="A547" s="16" t="s">
        <v>2032</v>
      </c>
      <c r="B547" s="17" t="s">
        <v>5187</v>
      </c>
      <c r="C547" s="18" t="s">
        <v>4683</v>
      </c>
      <c r="D547" s="192"/>
      <c r="E547" s="192"/>
      <c r="F547" s="193">
        <f t="shared" si="16"/>
        <v>0</v>
      </c>
      <c r="G547" s="194">
        <f t="shared" si="17"/>
        <v>0</v>
      </c>
      <c r="H547" s="165">
        <v>0.36120000000000002</v>
      </c>
      <c r="I547" s="170"/>
      <c r="J547" s="159"/>
    </row>
    <row r="548" spans="1:10" ht="16.5">
      <c r="A548" s="16" t="s">
        <v>3537</v>
      </c>
      <c r="B548" s="17" t="s">
        <v>5188</v>
      </c>
      <c r="C548" s="18" t="s">
        <v>4683</v>
      </c>
      <c r="D548" s="192"/>
      <c r="E548" s="192"/>
      <c r="F548" s="193">
        <f t="shared" si="16"/>
        <v>0</v>
      </c>
      <c r="G548" s="194">
        <f t="shared" si="17"/>
        <v>0</v>
      </c>
      <c r="H548" s="165">
        <v>1</v>
      </c>
      <c r="I548" s="170" t="s">
        <v>4931</v>
      </c>
      <c r="J548" s="159"/>
    </row>
    <row r="549" spans="1:10" ht="16.5">
      <c r="A549" s="16" t="s">
        <v>2033</v>
      </c>
      <c r="B549" s="17" t="s">
        <v>5189</v>
      </c>
      <c r="C549" s="18" t="s">
        <v>4683</v>
      </c>
      <c r="D549" s="192"/>
      <c r="E549" s="192"/>
      <c r="F549" s="193">
        <f t="shared" si="16"/>
        <v>0</v>
      </c>
      <c r="G549" s="194">
        <f t="shared" si="17"/>
        <v>0</v>
      </c>
      <c r="H549" s="165">
        <v>0.48470000000000002</v>
      </c>
      <c r="I549" s="170"/>
      <c r="J549" s="159"/>
    </row>
    <row r="550" spans="1:10" ht="16.5">
      <c r="A550" s="16" t="s">
        <v>2034</v>
      </c>
      <c r="B550" s="17" t="s">
        <v>5190</v>
      </c>
      <c r="C550" s="18" t="s">
        <v>4683</v>
      </c>
      <c r="D550" s="192"/>
      <c r="E550" s="192"/>
      <c r="F550" s="193">
        <f t="shared" si="16"/>
        <v>0</v>
      </c>
      <c r="G550" s="194">
        <f t="shared" si="17"/>
        <v>0</v>
      </c>
      <c r="H550" s="165">
        <v>1.4694</v>
      </c>
      <c r="I550" s="170"/>
      <c r="J550" s="159"/>
    </row>
    <row r="551" spans="1:10" ht="16.5">
      <c r="A551" s="16" t="s">
        <v>2035</v>
      </c>
      <c r="B551" s="17" t="s">
        <v>5191</v>
      </c>
      <c r="C551" s="18" t="s">
        <v>4683</v>
      </c>
      <c r="D551" s="192"/>
      <c r="E551" s="192"/>
      <c r="F551" s="193">
        <f t="shared" si="16"/>
        <v>0</v>
      </c>
      <c r="G551" s="194">
        <f t="shared" si="17"/>
        <v>0</v>
      </c>
      <c r="H551" s="165">
        <v>0.86360000000000003</v>
      </c>
      <c r="I551" s="170"/>
      <c r="J551" s="159"/>
    </row>
    <row r="552" spans="1:10" ht="16.5">
      <c r="A552" s="16" t="s">
        <v>2036</v>
      </c>
      <c r="B552" s="17" t="s">
        <v>5192</v>
      </c>
      <c r="C552" s="18" t="s">
        <v>4683</v>
      </c>
      <c r="D552" s="192"/>
      <c r="E552" s="192"/>
      <c r="F552" s="193">
        <f t="shared" si="16"/>
        <v>0</v>
      </c>
      <c r="G552" s="194">
        <f t="shared" si="17"/>
        <v>0</v>
      </c>
      <c r="H552" s="165">
        <v>0.49969999999999998</v>
      </c>
      <c r="I552" s="170"/>
      <c r="J552" s="159"/>
    </row>
    <row r="553" spans="1:10" ht="16.5">
      <c r="A553" s="16" t="s">
        <v>2037</v>
      </c>
      <c r="B553" s="17" t="s">
        <v>5193</v>
      </c>
      <c r="C553" s="18" t="s">
        <v>4683</v>
      </c>
      <c r="D553" s="192"/>
      <c r="E553" s="192"/>
      <c r="F553" s="193">
        <f t="shared" si="16"/>
        <v>0</v>
      </c>
      <c r="G553" s="194">
        <f t="shared" si="17"/>
        <v>0</v>
      </c>
      <c r="H553" s="165">
        <v>2.2225999999999999</v>
      </c>
      <c r="I553" s="170"/>
      <c r="J553" s="159"/>
    </row>
    <row r="554" spans="1:10" ht="16.5">
      <c r="A554" s="16" t="s">
        <v>2038</v>
      </c>
      <c r="B554" s="17" t="s">
        <v>5194</v>
      </c>
      <c r="C554" s="18" t="s">
        <v>4683</v>
      </c>
      <c r="D554" s="192"/>
      <c r="E554" s="192"/>
      <c r="F554" s="193">
        <f t="shared" si="16"/>
        <v>0</v>
      </c>
      <c r="G554" s="194">
        <f t="shared" si="17"/>
        <v>0</v>
      </c>
      <c r="H554" s="165">
        <v>0.58009999999999995</v>
      </c>
      <c r="I554" s="170"/>
      <c r="J554" s="159"/>
    </row>
    <row r="555" spans="1:10" ht="16.5">
      <c r="A555" s="16" t="s">
        <v>2039</v>
      </c>
      <c r="B555" s="17" t="s">
        <v>5195</v>
      </c>
      <c r="C555" s="18" t="s">
        <v>4683</v>
      </c>
      <c r="D555" s="192"/>
      <c r="E555" s="192"/>
      <c r="F555" s="193">
        <f t="shared" si="16"/>
        <v>0</v>
      </c>
      <c r="G555" s="194">
        <f t="shared" si="17"/>
        <v>0</v>
      </c>
      <c r="H555" s="165">
        <v>0.71419999999999995</v>
      </c>
      <c r="I555" s="170"/>
      <c r="J555" s="159"/>
    </row>
    <row r="556" spans="1:10" ht="16.5">
      <c r="A556" s="16" t="s">
        <v>2040</v>
      </c>
      <c r="B556" s="17" t="s">
        <v>5196</v>
      </c>
      <c r="C556" s="18" t="s">
        <v>4683</v>
      </c>
      <c r="D556" s="192"/>
      <c r="E556" s="192"/>
      <c r="F556" s="193">
        <f t="shared" si="16"/>
        <v>0</v>
      </c>
      <c r="G556" s="194">
        <f t="shared" si="17"/>
        <v>0</v>
      </c>
      <c r="H556" s="165">
        <v>1.4036</v>
      </c>
      <c r="I556" s="170"/>
      <c r="J556" s="159"/>
    </row>
    <row r="557" spans="1:10" ht="16.5">
      <c r="A557" s="16" t="s">
        <v>2041</v>
      </c>
      <c r="B557" s="17" t="s">
        <v>5197</v>
      </c>
      <c r="C557" s="18" t="s">
        <v>4683</v>
      </c>
      <c r="D557" s="192"/>
      <c r="E557" s="192"/>
      <c r="F557" s="193">
        <f t="shared" si="16"/>
        <v>0</v>
      </c>
      <c r="G557" s="194">
        <f t="shared" si="17"/>
        <v>0</v>
      </c>
      <c r="H557" s="165">
        <v>0.67090000000000005</v>
      </c>
      <c r="I557" s="170"/>
      <c r="J557" s="159"/>
    </row>
    <row r="558" spans="1:10" ht="16.5">
      <c r="A558" s="16" t="s">
        <v>2042</v>
      </c>
      <c r="B558" s="17" t="s">
        <v>5198</v>
      </c>
      <c r="C558" s="18" t="s">
        <v>4683</v>
      </c>
      <c r="D558" s="192"/>
      <c r="E558" s="192"/>
      <c r="F558" s="193">
        <f t="shared" si="16"/>
        <v>0</v>
      </c>
      <c r="G558" s="194">
        <f t="shared" si="17"/>
        <v>0</v>
      </c>
      <c r="H558" s="165">
        <v>1.1628000000000001</v>
      </c>
      <c r="I558" s="170"/>
      <c r="J558" s="159"/>
    </row>
    <row r="559" spans="1:10" ht="16.5">
      <c r="A559" s="16" t="s">
        <v>2043</v>
      </c>
      <c r="B559" s="17" t="s">
        <v>5199</v>
      </c>
      <c r="C559" s="18" t="s">
        <v>4683</v>
      </c>
      <c r="D559" s="192"/>
      <c r="E559" s="192"/>
      <c r="F559" s="193">
        <f t="shared" si="16"/>
        <v>0</v>
      </c>
      <c r="G559" s="194">
        <f t="shared" si="17"/>
        <v>0</v>
      </c>
      <c r="H559" s="165">
        <v>0.95779999999999998</v>
      </c>
      <c r="I559" s="170"/>
      <c r="J559" s="159"/>
    </row>
    <row r="560" spans="1:10" ht="16.5">
      <c r="A560" s="16" t="s">
        <v>2044</v>
      </c>
      <c r="B560" s="17" t="s">
        <v>5200</v>
      </c>
      <c r="C560" s="18" t="s">
        <v>4683</v>
      </c>
      <c r="D560" s="192"/>
      <c r="E560" s="192"/>
      <c r="F560" s="193">
        <f t="shared" si="16"/>
        <v>0</v>
      </c>
      <c r="G560" s="194">
        <f t="shared" si="17"/>
        <v>0</v>
      </c>
      <c r="H560" s="165">
        <v>1.595</v>
      </c>
      <c r="I560" s="170"/>
      <c r="J560" s="159"/>
    </row>
    <row r="561" spans="1:10" ht="16.5">
      <c r="A561" s="16" t="s">
        <v>2045</v>
      </c>
      <c r="B561" s="17" t="s">
        <v>5201</v>
      </c>
      <c r="C561" s="18" t="s">
        <v>4683</v>
      </c>
      <c r="D561" s="192"/>
      <c r="E561" s="192"/>
      <c r="F561" s="193">
        <f t="shared" si="16"/>
        <v>0</v>
      </c>
      <c r="G561" s="194">
        <f t="shared" si="17"/>
        <v>0</v>
      </c>
      <c r="H561" s="165">
        <v>1.1097999999999999</v>
      </c>
      <c r="I561" s="170"/>
      <c r="J561" s="159"/>
    </row>
    <row r="562" spans="1:10" ht="16.5">
      <c r="A562" s="16" t="s">
        <v>2046</v>
      </c>
      <c r="B562" s="17" t="s">
        <v>5202</v>
      </c>
      <c r="C562" s="18" t="s">
        <v>4683</v>
      </c>
      <c r="D562" s="192"/>
      <c r="E562" s="192"/>
      <c r="F562" s="193">
        <f t="shared" si="16"/>
        <v>0</v>
      </c>
      <c r="G562" s="194">
        <f t="shared" si="17"/>
        <v>0</v>
      </c>
      <c r="H562" s="165">
        <v>0.79459999999999997</v>
      </c>
      <c r="I562" s="170"/>
      <c r="J562" s="159"/>
    </row>
    <row r="563" spans="1:10" ht="16.5">
      <c r="A563" s="16" t="s">
        <v>2047</v>
      </c>
      <c r="B563" s="17" t="s">
        <v>5203</v>
      </c>
      <c r="C563" s="18" t="s">
        <v>4683</v>
      </c>
      <c r="D563" s="192"/>
      <c r="E563" s="192"/>
      <c r="F563" s="193">
        <f t="shared" si="16"/>
        <v>0</v>
      </c>
      <c r="G563" s="194">
        <f t="shared" si="17"/>
        <v>0</v>
      </c>
      <c r="H563" s="165">
        <v>1.1986000000000001</v>
      </c>
      <c r="I563" s="170"/>
      <c r="J563" s="159"/>
    </row>
    <row r="564" spans="1:10" ht="16.5">
      <c r="A564" s="16" t="s">
        <v>2048</v>
      </c>
      <c r="B564" s="17" t="s">
        <v>5204</v>
      </c>
      <c r="C564" s="18" t="s">
        <v>4683</v>
      </c>
      <c r="D564" s="192"/>
      <c r="E564" s="192"/>
      <c r="F564" s="193">
        <f t="shared" si="16"/>
        <v>0</v>
      </c>
      <c r="G564" s="194">
        <f t="shared" si="17"/>
        <v>0</v>
      </c>
      <c r="H564" s="165">
        <v>1.3163</v>
      </c>
      <c r="I564" s="170"/>
      <c r="J564" s="159"/>
    </row>
    <row r="565" spans="1:10" ht="16.5">
      <c r="A565" s="16" t="s">
        <v>2049</v>
      </c>
      <c r="B565" s="17" t="s">
        <v>5205</v>
      </c>
      <c r="C565" s="18" t="s">
        <v>4683</v>
      </c>
      <c r="D565" s="192"/>
      <c r="E565" s="192"/>
      <c r="F565" s="193">
        <f t="shared" si="16"/>
        <v>0</v>
      </c>
      <c r="G565" s="194">
        <f t="shared" si="17"/>
        <v>0</v>
      </c>
      <c r="H565" s="165">
        <v>0.89810000000000001</v>
      </c>
      <c r="I565" s="170"/>
      <c r="J565" s="159"/>
    </row>
    <row r="566" spans="1:10" ht="16.5">
      <c r="A566" s="16" t="s">
        <v>2050</v>
      </c>
      <c r="B566" s="17" t="s">
        <v>5206</v>
      </c>
      <c r="C566" s="18" t="s">
        <v>4683</v>
      </c>
      <c r="D566" s="192"/>
      <c r="E566" s="192"/>
      <c r="F566" s="193">
        <f t="shared" si="16"/>
        <v>0</v>
      </c>
      <c r="G566" s="194">
        <f t="shared" si="17"/>
        <v>0</v>
      </c>
      <c r="H566" s="165">
        <v>0.82609999999999995</v>
      </c>
      <c r="I566" s="170"/>
      <c r="J566" s="159"/>
    </row>
    <row r="567" spans="1:10" ht="16.5">
      <c r="A567" s="16" t="s">
        <v>2051</v>
      </c>
      <c r="B567" s="17" t="s">
        <v>5207</v>
      </c>
      <c r="C567" s="18" t="s">
        <v>4683</v>
      </c>
      <c r="D567" s="192"/>
      <c r="E567" s="192"/>
      <c r="F567" s="193">
        <f t="shared" si="16"/>
        <v>0</v>
      </c>
      <c r="G567" s="194">
        <f t="shared" si="17"/>
        <v>0</v>
      </c>
      <c r="H567" s="165">
        <v>1.0749</v>
      </c>
      <c r="I567" s="170"/>
      <c r="J567" s="159"/>
    </row>
    <row r="568" spans="1:10" ht="16.5">
      <c r="A568" s="16" t="s">
        <v>2052</v>
      </c>
      <c r="B568" s="17" t="s">
        <v>5208</v>
      </c>
      <c r="C568" s="18" t="s">
        <v>4683</v>
      </c>
      <c r="D568" s="192"/>
      <c r="E568" s="192"/>
      <c r="F568" s="193">
        <f t="shared" si="16"/>
        <v>0</v>
      </c>
      <c r="G568" s="194">
        <f t="shared" si="17"/>
        <v>0</v>
      </c>
      <c r="H568" s="165">
        <v>1.1632</v>
      </c>
      <c r="I568" s="170"/>
      <c r="J568" s="159"/>
    </row>
    <row r="569" spans="1:10" ht="16.5">
      <c r="A569" s="16" t="s">
        <v>2053</v>
      </c>
      <c r="B569" s="17" t="s">
        <v>5209</v>
      </c>
      <c r="C569" s="18" t="s">
        <v>4683</v>
      </c>
      <c r="D569" s="192"/>
      <c r="E569" s="192"/>
      <c r="F569" s="193">
        <f t="shared" si="16"/>
        <v>0</v>
      </c>
      <c r="G569" s="194">
        <f t="shared" si="17"/>
        <v>0</v>
      </c>
      <c r="H569" s="165">
        <v>1.0144</v>
      </c>
      <c r="I569" s="170"/>
      <c r="J569" s="159"/>
    </row>
    <row r="570" spans="1:10" ht="16.5">
      <c r="A570" s="16" t="s">
        <v>2054</v>
      </c>
      <c r="B570" s="17" t="s">
        <v>5210</v>
      </c>
      <c r="C570" s="18" t="s">
        <v>4683</v>
      </c>
      <c r="D570" s="192"/>
      <c r="E570" s="192"/>
      <c r="F570" s="193">
        <f t="shared" si="16"/>
        <v>0</v>
      </c>
      <c r="G570" s="194">
        <f t="shared" si="17"/>
        <v>0</v>
      </c>
      <c r="H570" s="165">
        <v>1.5167999999999999</v>
      </c>
      <c r="I570" s="170"/>
      <c r="J570" s="159"/>
    </row>
    <row r="571" spans="1:10" ht="16.5">
      <c r="A571" s="16" t="s">
        <v>2055</v>
      </c>
      <c r="B571" s="17" t="s">
        <v>5211</v>
      </c>
      <c r="C571" s="18" t="s">
        <v>4683</v>
      </c>
      <c r="D571" s="192"/>
      <c r="E571" s="192"/>
      <c r="F571" s="193">
        <f t="shared" si="16"/>
        <v>0</v>
      </c>
      <c r="G571" s="194">
        <f t="shared" si="17"/>
        <v>0</v>
      </c>
      <c r="H571" s="165">
        <v>0.64239999999999997</v>
      </c>
      <c r="I571" s="170"/>
      <c r="J571" s="159"/>
    </row>
    <row r="572" spans="1:10" ht="16.5">
      <c r="A572" s="16" t="s">
        <v>2056</v>
      </c>
      <c r="B572" s="17" t="s">
        <v>5212</v>
      </c>
      <c r="C572" s="18" t="s">
        <v>4683</v>
      </c>
      <c r="D572" s="192"/>
      <c r="E572" s="192"/>
      <c r="F572" s="193">
        <f t="shared" si="16"/>
        <v>0</v>
      </c>
      <c r="G572" s="194">
        <f t="shared" si="17"/>
        <v>0</v>
      </c>
      <c r="H572" s="165">
        <v>0.76170000000000004</v>
      </c>
      <c r="I572" s="170"/>
      <c r="J572" s="159"/>
    </row>
    <row r="573" spans="1:10" ht="16.5">
      <c r="A573" s="16" t="s">
        <v>2057</v>
      </c>
      <c r="B573" s="17" t="s">
        <v>5213</v>
      </c>
      <c r="C573" s="18" t="s">
        <v>4683</v>
      </c>
      <c r="D573" s="192"/>
      <c r="E573" s="192"/>
      <c r="F573" s="193">
        <f t="shared" si="16"/>
        <v>0</v>
      </c>
      <c r="G573" s="194">
        <f t="shared" si="17"/>
        <v>0</v>
      </c>
      <c r="H573" s="165">
        <v>0.625</v>
      </c>
      <c r="I573" s="170"/>
      <c r="J573" s="159"/>
    </row>
    <row r="574" spans="1:10" ht="16.5">
      <c r="A574" s="16" t="s">
        <v>2058</v>
      </c>
      <c r="B574" s="17" t="s">
        <v>5214</v>
      </c>
      <c r="C574" s="18" t="s">
        <v>4683</v>
      </c>
      <c r="D574" s="192"/>
      <c r="E574" s="192"/>
      <c r="F574" s="193">
        <f t="shared" si="16"/>
        <v>0</v>
      </c>
      <c r="G574" s="194">
        <f t="shared" si="17"/>
        <v>0</v>
      </c>
      <c r="H574" s="165">
        <v>1.5430999999999999</v>
      </c>
      <c r="I574" s="170"/>
      <c r="J574" s="159"/>
    </row>
    <row r="575" spans="1:10" ht="16.5">
      <c r="A575" s="16" t="s">
        <v>2059</v>
      </c>
      <c r="B575" s="17" t="s">
        <v>5215</v>
      </c>
      <c r="C575" s="18" t="s">
        <v>4683</v>
      </c>
      <c r="D575" s="192"/>
      <c r="E575" s="192"/>
      <c r="F575" s="193">
        <f t="shared" si="16"/>
        <v>0</v>
      </c>
      <c r="G575" s="194">
        <f t="shared" si="17"/>
        <v>0</v>
      </c>
      <c r="H575" s="165">
        <v>0.8458</v>
      </c>
      <c r="I575" s="170"/>
      <c r="J575" s="159"/>
    </row>
    <row r="576" spans="1:10" ht="16.5">
      <c r="A576" s="16" t="s">
        <v>2060</v>
      </c>
      <c r="B576" s="17" t="s">
        <v>5216</v>
      </c>
      <c r="C576" s="18" t="s">
        <v>4683</v>
      </c>
      <c r="D576" s="192"/>
      <c r="E576" s="192"/>
      <c r="F576" s="193">
        <f t="shared" si="16"/>
        <v>0</v>
      </c>
      <c r="G576" s="194">
        <f t="shared" si="17"/>
        <v>0</v>
      </c>
      <c r="H576" s="165">
        <v>0.90300000000000002</v>
      </c>
      <c r="I576" s="170"/>
      <c r="J576" s="159"/>
    </row>
    <row r="577" spans="1:10" ht="16.5">
      <c r="A577" s="16" t="s">
        <v>2061</v>
      </c>
      <c r="B577" s="17" t="s">
        <v>5217</v>
      </c>
      <c r="C577" s="18" t="s">
        <v>4683</v>
      </c>
      <c r="D577" s="192"/>
      <c r="E577" s="192"/>
      <c r="F577" s="193">
        <f t="shared" si="16"/>
        <v>0</v>
      </c>
      <c r="G577" s="194">
        <f t="shared" si="17"/>
        <v>0</v>
      </c>
      <c r="H577" s="165">
        <v>1.6392</v>
      </c>
      <c r="I577" s="170"/>
      <c r="J577" s="159"/>
    </row>
    <row r="578" spans="1:10" ht="16.5">
      <c r="A578" s="16" t="s">
        <v>2062</v>
      </c>
      <c r="B578" s="17" t="s">
        <v>5218</v>
      </c>
      <c r="C578" s="18" t="s">
        <v>4683</v>
      </c>
      <c r="D578" s="192"/>
      <c r="E578" s="192"/>
      <c r="F578" s="193">
        <f t="shared" si="16"/>
        <v>0</v>
      </c>
      <c r="G578" s="194">
        <f t="shared" si="17"/>
        <v>0</v>
      </c>
      <c r="H578" s="165">
        <v>1.5079</v>
      </c>
      <c r="I578" s="170"/>
      <c r="J578" s="159"/>
    </row>
    <row r="579" spans="1:10" ht="16.5">
      <c r="A579" s="16" t="s">
        <v>2063</v>
      </c>
      <c r="B579" s="17" t="s">
        <v>5219</v>
      </c>
      <c r="C579" s="18" t="s">
        <v>4683</v>
      </c>
      <c r="D579" s="192"/>
      <c r="E579" s="192"/>
      <c r="F579" s="193">
        <f t="shared" si="16"/>
        <v>0</v>
      </c>
      <c r="G579" s="194">
        <f t="shared" si="17"/>
        <v>0</v>
      </c>
      <c r="H579" s="165">
        <v>0.89829999999999999</v>
      </c>
      <c r="I579" s="170"/>
      <c r="J579" s="159"/>
    </row>
    <row r="580" spans="1:10" ht="16.5">
      <c r="A580" s="16" t="s">
        <v>2064</v>
      </c>
      <c r="B580" s="17" t="s">
        <v>5220</v>
      </c>
      <c r="C580" s="18" t="s">
        <v>4683</v>
      </c>
      <c r="D580" s="192"/>
      <c r="E580" s="192"/>
      <c r="F580" s="193">
        <f t="shared" si="16"/>
        <v>0</v>
      </c>
      <c r="G580" s="194">
        <f t="shared" si="17"/>
        <v>0</v>
      </c>
      <c r="H580" s="165">
        <v>1.4134</v>
      </c>
      <c r="I580" s="170"/>
      <c r="J580" s="159"/>
    </row>
    <row r="581" spans="1:10" ht="16.5">
      <c r="A581" s="16" t="s">
        <v>2065</v>
      </c>
      <c r="B581" s="17" t="s">
        <v>5221</v>
      </c>
      <c r="C581" s="18" t="s">
        <v>4683</v>
      </c>
      <c r="D581" s="192"/>
      <c r="E581" s="192"/>
      <c r="F581" s="193">
        <f t="shared" si="16"/>
        <v>0</v>
      </c>
      <c r="G581" s="194">
        <f t="shared" si="17"/>
        <v>0</v>
      </c>
      <c r="H581" s="165">
        <v>0.98619999999999997</v>
      </c>
      <c r="I581" s="170"/>
      <c r="J581" s="159"/>
    </row>
    <row r="582" spans="1:10" ht="16.5">
      <c r="A582" s="16" t="s">
        <v>2066</v>
      </c>
      <c r="B582" s="17" t="s">
        <v>5222</v>
      </c>
      <c r="C582" s="18" t="s">
        <v>4683</v>
      </c>
      <c r="D582" s="192"/>
      <c r="E582" s="192"/>
      <c r="F582" s="193">
        <f t="shared" si="16"/>
        <v>0</v>
      </c>
      <c r="G582" s="194">
        <f t="shared" si="17"/>
        <v>0</v>
      </c>
      <c r="H582" s="165">
        <v>0.58309999999999995</v>
      </c>
      <c r="I582" s="170"/>
      <c r="J582" s="159"/>
    </row>
    <row r="583" spans="1:10" ht="16.5">
      <c r="A583" s="16" t="s">
        <v>2067</v>
      </c>
      <c r="B583" s="17" t="s">
        <v>5223</v>
      </c>
      <c r="C583" s="18" t="s">
        <v>4683</v>
      </c>
      <c r="D583" s="192"/>
      <c r="E583" s="192"/>
      <c r="F583" s="193">
        <f t="shared" si="16"/>
        <v>0</v>
      </c>
      <c r="G583" s="194">
        <f t="shared" si="17"/>
        <v>0</v>
      </c>
      <c r="H583" s="165">
        <v>1.7095</v>
      </c>
      <c r="I583" s="170"/>
      <c r="J583" s="159"/>
    </row>
    <row r="584" spans="1:10" ht="16.5">
      <c r="A584" s="16" t="s">
        <v>2068</v>
      </c>
      <c r="B584" s="17" t="s">
        <v>5224</v>
      </c>
      <c r="C584" s="18" t="s">
        <v>4683</v>
      </c>
      <c r="D584" s="192"/>
      <c r="E584" s="192"/>
      <c r="F584" s="193">
        <f t="shared" ref="F584:F647" si="18">D584*E584</f>
        <v>0</v>
      </c>
      <c r="G584" s="194">
        <f t="shared" ref="G584:G647" si="19">IF($F$1191=0,0,F584/$F$1191)</f>
        <v>0</v>
      </c>
      <c r="H584" s="165">
        <v>1.5687</v>
      </c>
      <c r="I584" s="170"/>
      <c r="J584" s="159"/>
    </row>
    <row r="585" spans="1:10" ht="16.5">
      <c r="A585" s="16" t="s">
        <v>2069</v>
      </c>
      <c r="B585" s="17" t="s">
        <v>5225</v>
      </c>
      <c r="C585" s="18" t="s">
        <v>4683</v>
      </c>
      <c r="D585" s="192"/>
      <c r="E585" s="192"/>
      <c r="F585" s="193">
        <f t="shared" si="18"/>
        <v>0</v>
      </c>
      <c r="G585" s="194">
        <f t="shared" si="19"/>
        <v>0</v>
      </c>
      <c r="H585" s="165">
        <v>0.48930000000000001</v>
      </c>
      <c r="I585" s="170"/>
      <c r="J585" s="159"/>
    </row>
    <row r="586" spans="1:10" ht="16.5">
      <c r="A586" s="16" t="s">
        <v>2070</v>
      </c>
      <c r="B586" s="17" t="s">
        <v>5226</v>
      </c>
      <c r="C586" s="18" t="s">
        <v>4683</v>
      </c>
      <c r="D586" s="192"/>
      <c r="E586" s="192"/>
      <c r="F586" s="193">
        <f t="shared" si="18"/>
        <v>0</v>
      </c>
      <c r="G586" s="194">
        <f t="shared" si="19"/>
        <v>0</v>
      </c>
      <c r="H586" s="165">
        <v>0.42149999999999999</v>
      </c>
      <c r="I586" s="170"/>
      <c r="J586" s="159"/>
    </row>
    <row r="587" spans="1:10" ht="16.5">
      <c r="A587" s="16" t="s">
        <v>2071</v>
      </c>
      <c r="B587" s="17" t="s">
        <v>5227</v>
      </c>
      <c r="C587" s="18" t="s">
        <v>4683</v>
      </c>
      <c r="D587" s="192"/>
      <c r="E587" s="192"/>
      <c r="F587" s="193">
        <f t="shared" si="18"/>
        <v>0</v>
      </c>
      <c r="G587" s="194">
        <f t="shared" si="19"/>
        <v>0</v>
      </c>
      <c r="H587" s="165">
        <v>0.249</v>
      </c>
      <c r="I587" s="170"/>
      <c r="J587" s="159"/>
    </row>
    <row r="588" spans="1:10" ht="16.5">
      <c r="A588" s="16" t="s">
        <v>2072</v>
      </c>
      <c r="B588" s="17" t="s">
        <v>5228</v>
      </c>
      <c r="C588" s="18" t="s">
        <v>4683</v>
      </c>
      <c r="D588" s="192"/>
      <c r="E588" s="192"/>
      <c r="F588" s="193">
        <f t="shared" si="18"/>
        <v>0</v>
      </c>
      <c r="G588" s="194">
        <f t="shared" si="19"/>
        <v>0</v>
      </c>
      <c r="H588" s="165">
        <v>1.2762</v>
      </c>
      <c r="I588" s="170"/>
      <c r="J588" s="159"/>
    </row>
    <row r="589" spans="1:10" ht="16.5">
      <c r="A589" s="16" t="s">
        <v>2073</v>
      </c>
      <c r="B589" s="17" t="s">
        <v>5229</v>
      </c>
      <c r="C589" s="18" t="s">
        <v>4683</v>
      </c>
      <c r="D589" s="192"/>
      <c r="E589" s="192"/>
      <c r="F589" s="193">
        <f t="shared" si="18"/>
        <v>0</v>
      </c>
      <c r="G589" s="194">
        <f t="shared" si="19"/>
        <v>0</v>
      </c>
      <c r="H589" s="165">
        <v>1.2034</v>
      </c>
      <c r="I589" s="170"/>
      <c r="J589" s="159"/>
    </row>
    <row r="590" spans="1:10" ht="16.5">
      <c r="A590" s="16" t="s">
        <v>2074</v>
      </c>
      <c r="B590" s="17" t="s">
        <v>5230</v>
      </c>
      <c r="C590" s="18" t="s">
        <v>4683</v>
      </c>
      <c r="D590" s="192"/>
      <c r="E590" s="192"/>
      <c r="F590" s="193">
        <f t="shared" si="18"/>
        <v>0</v>
      </c>
      <c r="G590" s="194">
        <f t="shared" si="19"/>
        <v>0</v>
      </c>
      <c r="H590" s="165">
        <v>0.95950000000000002</v>
      </c>
      <c r="I590" s="170"/>
      <c r="J590" s="159"/>
    </row>
    <row r="591" spans="1:10" ht="16.5">
      <c r="A591" s="16" t="s">
        <v>2075</v>
      </c>
      <c r="B591" s="17" t="s">
        <v>5231</v>
      </c>
      <c r="C591" s="18" t="s">
        <v>4683</v>
      </c>
      <c r="D591" s="192"/>
      <c r="E591" s="192"/>
      <c r="F591" s="193">
        <f t="shared" si="18"/>
        <v>0</v>
      </c>
      <c r="G591" s="194">
        <f t="shared" si="19"/>
        <v>0</v>
      </c>
      <c r="H591" s="165">
        <v>1.2952999999999999</v>
      </c>
      <c r="I591" s="170"/>
      <c r="J591" s="159"/>
    </row>
    <row r="592" spans="1:10" ht="16.5">
      <c r="A592" s="16" t="s">
        <v>2076</v>
      </c>
      <c r="B592" s="17" t="s">
        <v>5232</v>
      </c>
      <c r="C592" s="18" t="s">
        <v>4683</v>
      </c>
      <c r="D592" s="192"/>
      <c r="E592" s="192"/>
      <c r="F592" s="193">
        <f t="shared" si="18"/>
        <v>0</v>
      </c>
      <c r="G592" s="194">
        <f t="shared" si="19"/>
        <v>0</v>
      </c>
      <c r="H592" s="165">
        <v>1.0575000000000001</v>
      </c>
      <c r="I592" s="170"/>
      <c r="J592" s="159"/>
    </row>
    <row r="593" spans="1:10" ht="16.5">
      <c r="A593" s="16" t="s">
        <v>2077</v>
      </c>
      <c r="B593" s="17" t="s">
        <v>5233</v>
      </c>
      <c r="C593" s="18" t="s">
        <v>4683</v>
      </c>
      <c r="D593" s="192"/>
      <c r="E593" s="192"/>
      <c r="F593" s="193">
        <f t="shared" si="18"/>
        <v>0</v>
      </c>
      <c r="G593" s="194">
        <f t="shared" si="19"/>
        <v>0</v>
      </c>
      <c r="H593" s="165">
        <v>0.83050000000000002</v>
      </c>
      <c r="I593" s="170"/>
      <c r="J593" s="159"/>
    </row>
    <row r="594" spans="1:10" ht="16.5">
      <c r="A594" s="16" t="s">
        <v>2078</v>
      </c>
      <c r="B594" s="17" t="s">
        <v>5234</v>
      </c>
      <c r="C594" s="18" t="s">
        <v>4683</v>
      </c>
      <c r="D594" s="192"/>
      <c r="E594" s="192"/>
      <c r="F594" s="193">
        <f t="shared" si="18"/>
        <v>0</v>
      </c>
      <c r="G594" s="194">
        <f t="shared" si="19"/>
        <v>0</v>
      </c>
      <c r="H594" s="165">
        <v>0.73050000000000004</v>
      </c>
      <c r="I594" s="170"/>
      <c r="J594" s="159"/>
    </row>
    <row r="595" spans="1:10" ht="16.5">
      <c r="A595" s="16" t="s">
        <v>2079</v>
      </c>
      <c r="B595" s="17" t="s">
        <v>5235</v>
      </c>
      <c r="C595" s="18" t="s">
        <v>4683</v>
      </c>
      <c r="D595" s="192"/>
      <c r="E595" s="192"/>
      <c r="F595" s="193">
        <f t="shared" si="18"/>
        <v>0</v>
      </c>
      <c r="G595" s="194">
        <f t="shared" si="19"/>
        <v>0</v>
      </c>
      <c r="H595" s="165">
        <v>0.73809999999999998</v>
      </c>
      <c r="I595" s="170"/>
      <c r="J595" s="159"/>
    </row>
    <row r="596" spans="1:10" ht="16.5">
      <c r="A596" s="16" t="s">
        <v>2080</v>
      </c>
      <c r="B596" s="17" t="s">
        <v>5236</v>
      </c>
      <c r="C596" s="18" t="s">
        <v>4683</v>
      </c>
      <c r="D596" s="192"/>
      <c r="E596" s="192"/>
      <c r="F596" s="193">
        <f t="shared" si="18"/>
        <v>0</v>
      </c>
      <c r="G596" s="194">
        <f t="shared" si="19"/>
        <v>0</v>
      </c>
      <c r="H596" s="165">
        <v>0.65939999999999999</v>
      </c>
      <c r="I596" s="170"/>
      <c r="J596" s="159"/>
    </row>
    <row r="597" spans="1:10" ht="16.5">
      <c r="A597" s="16" t="s">
        <v>2081</v>
      </c>
      <c r="B597" s="17" t="s">
        <v>5237</v>
      </c>
      <c r="C597" s="18" t="s">
        <v>4683</v>
      </c>
      <c r="D597" s="192"/>
      <c r="E597" s="192"/>
      <c r="F597" s="193">
        <f t="shared" si="18"/>
        <v>0</v>
      </c>
      <c r="G597" s="194">
        <f t="shared" si="19"/>
        <v>0</v>
      </c>
      <c r="H597" s="165">
        <v>0.39489999999999997</v>
      </c>
      <c r="I597" s="170"/>
      <c r="J597" s="159"/>
    </row>
    <row r="598" spans="1:10" ht="16.5">
      <c r="A598" s="16" t="s">
        <v>2082</v>
      </c>
      <c r="B598" s="17" t="s">
        <v>5238</v>
      </c>
      <c r="C598" s="18" t="s">
        <v>4683</v>
      </c>
      <c r="D598" s="192"/>
      <c r="E598" s="192"/>
      <c r="F598" s="193">
        <f t="shared" si="18"/>
        <v>0</v>
      </c>
      <c r="G598" s="194">
        <f t="shared" si="19"/>
        <v>0</v>
      </c>
      <c r="H598" s="165">
        <v>1.4298999999999999</v>
      </c>
      <c r="I598" s="170"/>
      <c r="J598" s="159"/>
    </row>
    <row r="599" spans="1:10" ht="16.5">
      <c r="A599" s="16" t="s">
        <v>2083</v>
      </c>
      <c r="B599" s="17" t="s">
        <v>5239</v>
      </c>
      <c r="C599" s="18" t="s">
        <v>4683</v>
      </c>
      <c r="D599" s="192"/>
      <c r="E599" s="192"/>
      <c r="F599" s="193">
        <f t="shared" si="18"/>
        <v>0</v>
      </c>
      <c r="G599" s="194">
        <f t="shared" si="19"/>
        <v>0</v>
      </c>
      <c r="H599" s="165">
        <v>1.4191</v>
      </c>
      <c r="I599" s="170"/>
      <c r="J599" s="159"/>
    </row>
    <row r="600" spans="1:10" ht="16.5">
      <c r="A600" s="16" t="s">
        <v>2084</v>
      </c>
      <c r="B600" s="17" t="s">
        <v>5240</v>
      </c>
      <c r="C600" s="18" t="s">
        <v>4683</v>
      </c>
      <c r="D600" s="192"/>
      <c r="E600" s="192"/>
      <c r="F600" s="193">
        <f t="shared" si="18"/>
        <v>0</v>
      </c>
      <c r="G600" s="194">
        <f t="shared" si="19"/>
        <v>0</v>
      </c>
      <c r="H600" s="165">
        <v>1.4589000000000001</v>
      </c>
      <c r="I600" s="170"/>
      <c r="J600" s="159"/>
    </row>
    <row r="601" spans="1:10" ht="16.5">
      <c r="A601" s="16" t="s">
        <v>2085</v>
      </c>
      <c r="B601" s="17" t="s">
        <v>5241</v>
      </c>
      <c r="C601" s="18" t="s">
        <v>4683</v>
      </c>
      <c r="D601" s="192"/>
      <c r="E601" s="192"/>
      <c r="F601" s="193">
        <f t="shared" si="18"/>
        <v>0</v>
      </c>
      <c r="G601" s="194">
        <f t="shared" si="19"/>
        <v>0</v>
      </c>
      <c r="H601" s="165">
        <v>1.5751999999999999</v>
      </c>
      <c r="I601" s="170"/>
      <c r="J601" s="159"/>
    </row>
    <row r="602" spans="1:10" ht="16.5">
      <c r="A602" s="16" t="s">
        <v>2086</v>
      </c>
      <c r="B602" s="17" t="s">
        <v>5242</v>
      </c>
      <c r="C602" s="18" t="s">
        <v>4683</v>
      </c>
      <c r="D602" s="192"/>
      <c r="E602" s="192"/>
      <c r="F602" s="193">
        <f t="shared" si="18"/>
        <v>0</v>
      </c>
      <c r="G602" s="194">
        <f t="shared" si="19"/>
        <v>0</v>
      </c>
      <c r="H602" s="165">
        <v>1.3919999999999999</v>
      </c>
      <c r="I602" s="170"/>
      <c r="J602" s="159"/>
    </row>
    <row r="603" spans="1:10" ht="16.5">
      <c r="A603" s="16" t="s">
        <v>2087</v>
      </c>
      <c r="B603" s="17" t="s">
        <v>5243</v>
      </c>
      <c r="C603" s="18" t="s">
        <v>4683</v>
      </c>
      <c r="D603" s="192"/>
      <c r="E603" s="192"/>
      <c r="F603" s="193">
        <f t="shared" si="18"/>
        <v>0</v>
      </c>
      <c r="G603" s="194">
        <f t="shared" si="19"/>
        <v>0</v>
      </c>
      <c r="H603" s="165">
        <v>1.0661</v>
      </c>
      <c r="I603" s="170"/>
      <c r="J603" s="159"/>
    </row>
    <row r="604" spans="1:10" ht="16.5">
      <c r="A604" s="16" t="s">
        <v>2813</v>
      </c>
      <c r="B604" s="17" t="s">
        <v>5244</v>
      </c>
      <c r="C604" s="18" t="s">
        <v>4683</v>
      </c>
      <c r="D604" s="192"/>
      <c r="E604" s="192"/>
      <c r="F604" s="193">
        <f t="shared" si="18"/>
        <v>0</v>
      </c>
      <c r="G604" s="194">
        <f t="shared" si="19"/>
        <v>0</v>
      </c>
      <c r="H604" s="165">
        <v>1</v>
      </c>
      <c r="I604" s="170" t="s">
        <v>4931</v>
      </c>
      <c r="J604" s="159"/>
    </row>
    <row r="605" spans="1:10" ht="16.5">
      <c r="A605" s="16" t="s">
        <v>2088</v>
      </c>
      <c r="B605" s="17" t="s">
        <v>5245</v>
      </c>
      <c r="C605" s="18" t="s">
        <v>4683</v>
      </c>
      <c r="D605" s="192"/>
      <c r="E605" s="192"/>
      <c r="F605" s="193">
        <f t="shared" si="18"/>
        <v>0</v>
      </c>
      <c r="G605" s="194">
        <f t="shared" si="19"/>
        <v>0</v>
      </c>
      <c r="H605" s="165">
        <v>1.5646</v>
      </c>
      <c r="I605" s="170"/>
      <c r="J605" s="159"/>
    </row>
    <row r="606" spans="1:10" ht="16.5">
      <c r="A606" s="16" t="s">
        <v>2089</v>
      </c>
      <c r="B606" s="17" t="s">
        <v>5246</v>
      </c>
      <c r="C606" s="18" t="s">
        <v>4683</v>
      </c>
      <c r="D606" s="192"/>
      <c r="E606" s="192"/>
      <c r="F606" s="193">
        <f t="shared" si="18"/>
        <v>0</v>
      </c>
      <c r="G606" s="194">
        <f t="shared" si="19"/>
        <v>0</v>
      </c>
      <c r="H606" s="165">
        <v>0.1474</v>
      </c>
      <c r="I606" s="170"/>
      <c r="J606" s="159"/>
    </row>
    <row r="607" spans="1:10" ht="16.5">
      <c r="A607" s="16" t="s">
        <v>2716</v>
      </c>
      <c r="B607" s="17" t="s">
        <v>5247</v>
      </c>
      <c r="C607" s="18" t="s">
        <v>4683</v>
      </c>
      <c r="D607" s="192"/>
      <c r="E607" s="192"/>
      <c r="F607" s="193">
        <f t="shared" si="18"/>
        <v>0</v>
      </c>
      <c r="G607" s="194">
        <f t="shared" si="19"/>
        <v>0</v>
      </c>
      <c r="H607" s="165">
        <v>1.7102999999999999</v>
      </c>
      <c r="I607" s="170"/>
      <c r="J607" s="159"/>
    </row>
    <row r="608" spans="1:10" ht="16.5">
      <c r="A608" s="16" t="s">
        <v>2090</v>
      </c>
      <c r="B608" s="17" t="s">
        <v>5248</v>
      </c>
      <c r="C608" s="18" t="s">
        <v>4683</v>
      </c>
      <c r="D608" s="192"/>
      <c r="E608" s="192"/>
      <c r="F608" s="193">
        <f t="shared" si="18"/>
        <v>0</v>
      </c>
      <c r="G608" s="194">
        <f t="shared" si="19"/>
        <v>0</v>
      </c>
      <c r="H608" s="165">
        <v>1.4883</v>
      </c>
      <c r="I608" s="170"/>
      <c r="J608" s="159"/>
    </row>
    <row r="609" spans="1:10" ht="16.5">
      <c r="A609" s="16" t="s">
        <v>2091</v>
      </c>
      <c r="B609" s="17" t="s">
        <v>5249</v>
      </c>
      <c r="C609" s="18" t="s">
        <v>4683</v>
      </c>
      <c r="D609" s="192"/>
      <c r="E609" s="192"/>
      <c r="F609" s="193">
        <f t="shared" si="18"/>
        <v>0</v>
      </c>
      <c r="G609" s="194">
        <f t="shared" si="19"/>
        <v>0</v>
      </c>
      <c r="H609" s="165">
        <v>-5.5500000000000001E-2</v>
      </c>
      <c r="I609" s="170"/>
      <c r="J609" s="159"/>
    </row>
    <row r="610" spans="1:10" ht="16.5">
      <c r="A610" s="16" t="s">
        <v>2092</v>
      </c>
      <c r="B610" s="17" t="s">
        <v>5250</v>
      </c>
      <c r="C610" s="18" t="s">
        <v>4683</v>
      </c>
      <c r="D610" s="192"/>
      <c r="E610" s="192"/>
      <c r="F610" s="193">
        <f t="shared" si="18"/>
        <v>0</v>
      </c>
      <c r="G610" s="194">
        <f t="shared" si="19"/>
        <v>0</v>
      </c>
      <c r="H610" s="165">
        <v>1.0572999999999999</v>
      </c>
      <c r="I610" s="170"/>
      <c r="J610" s="159"/>
    </row>
    <row r="611" spans="1:10" ht="16.5">
      <c r="A611" s="16" t="s">
        <v>2093</v>
      </c>
      <c r="B611" s="17" t="s">
        <v>5251</v>
      </c>
      <c r="C611" s="18" t="s">
        <v>4683</v>
      </c>
      <c r="D611" s="192"/>
      <c r="E611" s="192"/>
      <c r="F611" s="193">
        <f t="shared" si="18"/>
        <v>0</v>
      </c>
      <c r="G611" s="194">
        <f t="shared" si="19"/>
        <v>0</v>
      </c>
      <c r="H611" s="165">
        <v>1.6707000000000001</v>
      </c>
      <c r="I611" s="170"/>
      <c r="J611" s="159"/>
    </row>
    <row r="612" spans="1:10" ht="16.5">
      <c r="A612" s="16" t="s">
        <v>2094</v>
      </c>
      <c r="B612" s="17" t="s">
        <v>5252</v>
      </c>
      <c r="C612" s="18" t="s">
        <v>4683</v>
      </c>
      <c r="D612" s="192"/>
      <c r="E612" s="192"/>
      <c r="F612" s="193">
        <f t="shared" si="18"/>
        <v>0</v>
      </c>
      <c r="G612" s="194">
        <f t="shared" si="19"/>
        <v>0</v>
      </c>
      <c r="H612" s="165">
        <v>0.62480000000000002</v>
      </c>
      <c r="I612" s="170"/>
      <c r="J612" s="159"/>
    </row>
    <row r="613" spans="1:10" ht="16.5">
      <c r="A613" s="16" t="s">
        <v>2095</v>
      </c>
      <c r="B613" s="17" t="s">
        <v>5253</v>
      </c>
      <c r="C613" s="18" t="s">
        <v>4683</v>
      </c>
      <c r="D613" s="192"/>
      <c r="E613" s="192"/>
      <c r="F613" s="193">
        <f t="shared" si="18"/>
        <v>0</v>
      </c>
      <c r="G613" s="194">
        <f t="shared" si="19"/>
        <v>0</v>
      </c>
      <c r="H613" s="165">
        <v>0.43319999999999997</v>
      </c>
      <c r="I613" s="170"/>
      <c r="J613" s="159"/>
    </row>
    <row r="614" spans="1:10" ht="16.5">
      <c r="A614" s="16" t="s">
        <v>2096</v>
      </c>
      <c r="B614" s="17" t="s">
        <v>5254</v>
      </c>
      <c r="C614" s="18" t="s">
        <v>4683</v>
      </c>
      <c r="D614" s="192"/>
      <c r="E614" s="192"/>
      <c r="F614" s="193">
        <f t="shared" si="18"/>
        <v>0</v>
      </c>
      <c r="G614" s="194">
        <f t="shared" si="19"/>
        <v>0</v>
      </c>
      <c r="H614" s="165">
        <v>0.42980000000000002</v>
      </c>
      <c r="I614" s="170"/>
      <c r="J614" s="159"/>
    </row>
    <row r="615" spans="1:10" ht="16.5">
      <c r="A615" s="16" t="s">
        <v>2097</v>
      </c>
      <c r="B615" s="17" t="s">
        <v>5255</v>
      </c>
      <c r="C615" s="18" t="s">
        <v>4683</v>
      </c>
      <c r="D615" s="192"/>
      <c r="E615" s="192"/>
      <c r="F615" s="193">
        <f t="shared" si="18"/>
        <v>0</v>
      </c>
      <c r="G615" s="194">
        <f t="shared" si="19"/>
        <v>0</v>
      </c>
      <c r="H615" s="165">
        <v>0.86650000000000005</v>
      </c>
      <c r="I615" s="170"/>
      <c r="J615" s="159"/>
    </row>
    <row r="616" spans="1:10" ht="16.5">
      <c r="A616" s="16" t="s">
        <v>2098</v>
      </c>
      <c r="B616" s="17" t="s">
        <v>5256</v>
      </c>
      <c r="C616" s="18" t="s">
        <v>4683</v>
      </c>
      <c r="D616" s="192"/>
      <c r="E616" s="192"/>
      <c r="F616" s="193">
        <f t="shared" si="18"/>
        <v>0</v>
      </c>
      <c r="G616" s="194">
        <f t="shared" si="19"/>
        <v>0</v>
      </c>
      <c r="H616" s="165">
        <v>0.4199</v>
      </c>
      <c r="I616" s="170"/>
      <c r="J616" s="159"/>
    </row>
    <row r="617" spans="1:10" ht="16.5">
      <c r="A617" s="16" t="s">
        <v>2099</v>
      </c>
      <c r="B617" s="17" t="s">
        <v>5257</v>
      </c>
      <c r="C617" s="18" t="s">
        <v>4683</v>
      </c>
      <c r="D617" s="192"/>
      <c r="E617" s="192"/>
      <c r="F617" s="193">
        <f t="shared" si="18"/>
        <v>0</v>
      </c>
      <c r="G617" s="194">
        <f t="shared" si="19"/>
        <v>0</v>
      </c>
      <c r="H617" s="165">
        <v>1.3742000000000001</v>
      </c>
      <c r="I617" s="170"/>
      <c r="J617" s="159"/>
    </row>
    <row r="618" spans="1:10" ht="16.5">
      <c r="A618" s="16" t="s">
        <v>2100</v>
      </c>
      <c r="B618" s="17" t="s">
        <v>5258</v>
      </c>
      <c r="C618" s="18" t="s">
        <v>4683</v>
      </c>
      <c r="D618" s="192"/>
      <c r="E618" s="192"/>
      <c r="F618" s="193">
        <f t="shared" si="18"/>
        <v>0</v>
      </c>
      <c r="G618" s="194">
        <f t="shared" si="19"/>
        <v>0</v>
      </c>
      <c r="H618" s="165">
        <v>1.4460999999999999</v>
      </c>
      <c r="I618" s="170"/>
      <c r="J618" s="159"/>
    </row>
    <row r="619" spans="1:10" ht="16.5">
      <c r="A619" s="16" t="s">
        <v>2101</v>
      </c>
      <c r="B619" s="17" t="s">
        <v>5259</v>
      </c>
      <c r="C619" s="18" t="s">
        <v>4683</v>
      </c>
      <c r="D619" s="192"/>
      <c r="E619" s="192"/>
      <c r="F619" s="193">
        <f t="shared" si="18"/>
        <v>0</v>
      </c>
      <c r="G619" s="194">
        <f t="shared" si="19"/>
        <v>0</v>
      </c>
      <c r="H619" s="165">
        <v>1.0787</v>
      </c>
      <c r="I619" s="170"/>
      <c r="J619" s="159"/>
    </row>
    <row r="620" spans="1:10" ht="16.5">
      <c r="A620" s="16" t="s">
        <v>2102</v>
      </c>
      <c r="B620" s="17" t="s">
        <v>5260</v>
      </c>
      <c r="C620" s="18" t="s">
        <v>4683</v>
      </c>
      <c r="D620" s="192"/>
      <c r="E620" s="192"/>
      <c r="F620" s="193">
        <f t="shared" si="18"/>
        <v>0</v>
      </c>
      <c r="G620" s="194">
        <f t="shared" si="19"/>
        <v>0</v>
      </c>
      <c r="H620" s="165">
        <v>1.0128999999999999</v>
      </c>
      <c r="I620" s="170"/>
      <c r="J620" s="159"/>
    </row>
    <row r="621" spans="1:10" ht="16.5">
      <c r="A621" s="16" t="s">
        <v>2103</v>
      </c>
      <c r="B621" s="17" t="s">
        <v>5261</v>
      </c>
      <c r="C621" s="18" t="s">
        <v>4683</v>
      </c>
      <c r="D621" s="192"/>
      <c r="E621" s="192"/>
      <c r="F621" s="193">
        <f t="shared" si="18"/>
        <v>0</v>
      </c>
      <c r="G621" s="194">
        <f t="shared" si="19"/>
        <v>0</v>
      </c>
      <c r="H621" s="165">
        <v>1.0457000000000001</v>
      </c>
      <c r="I621" s="170"/>
      <c r="J621" s="159"/>
    </row>
    <row r="622" spans="1:10" ht="16.5">
      <c r="A622" s="16" t="s">
        <v>2104</v>
      </c>
      <c r="B622" s="17" t="s">
        <v>5262</v>
      </c>
      <c r="C622" s="18" t="s">
        <v>4683</v>
      </c>
      <c r="D622" s="192"/>
      <c r="E622" s="192"/>
      <c r="F622" s="193">
        <f t="shared" si="18"/>
        <v>0</v>
      </c>
      <c r="G622" s="194">
        <f t="shared" si="19"/>
        <v>0</v>
      </c>
      <c r="H622" s="165">
        <v>1.3041</v>
      </c>
      <c r="I622" s="170"/>
      <c r="J622" s="159"/>
    </row>
    <row r="623" spans="1:10" ht="16.5">
      <c r="A623" s="16" t="s">
        <v>2105</v>
      </c>
      <c r="B623" s="17" t="s">
        <v>5263</v>
      </c>
      <c r="C623" s="18" t="s">
        <v>4683</v>
      </c>
      <c r="D623" s="192"/>
      <c r="E623" s="192"/>
      <c r="F623" s="193">
        <f t="shared" si="18"/>
        <v>0</v>
      </c>
      <c r="G623" s="194">
        <f t="shared" si="19"/>
        <v>0</v>
      </c>
      <c r="H623" s="165">
        <v>1.2318</v>
      </c>
      <c r="I623" s="170"/>
      <c r="J623" s="159"/>
    </row>
    <row r="624" spans="1:10" ht="16.5">
      <c r="A624" s="16" t="s">
        <v>2106</v>
      </c>
      <c r="B624" s="17" t="s">
        <v>5264</v>
      </c>
      <c r="C624" s="18" t="s">
        <v>4683</v>
      </c>
      <c r="D624" s="192"/>
      <c r="E624" s="192"/>
      <c r="F624" s="193">
        <f t="shared" si="18"/>
        <v>0</v>
      </c>
      <c r="G624" s="194">
        <f t="shared" si="19"/>
        <v>0</v>
      </c>
      <c r="H624" s="165">
        <v>1.4491000000000001</v>
      </c>
      <c r="I624" s="170"/>
      <c r="J624" s="159"/>
    </row>
    <row r="625" spans="1:10" ht="16.5">
      <c r="A625" s="16" t="s">
        <v>2107</v>
      </c>
      <c r="B625" s="17" t="s">
        <v>5265</v>
      </c>
      <c r="C625" s="18" t="s">
        <v>4683</v>
      </c>
      <c r="D625" s="192"/>
      <c r="E625" s="192"/>
      <c r="F625" s="193">
        <f t="shared" si="18"/>
        <v>0</v>
      </c>
      <c r="G625" s="194">
        <f t="shared" si="19"/>
        <v>0</v>
      </c>
      <c r="H625" s="165">
        <v>1.4273</v>
      </c>
      <c r="I625" s="170"/>
      <c r="J625" s="159"/>
    </row>
    <row r="626" spans="1:10" ht="16.5">
      <c r="A626" s="16" t="s">
        <v>2108</v>
      </c>
      <c r="B626" s="17" t="s">
        <v>5266</v>
      </c>
      <c r="C626" s="18" t="s">
        <v>4683</v>
      </c>
      <c r="D626" s="192"/>
      <c r="E626" s="192"/>
      <c r="F626" s="193">
        <f t="shared" si="18"/>
        <v>0</v>
      </c>
      <c r="G626" s="194">
        <f t="shared" si="19"/>
        <v>0</v>
      </c>
      <c r="H626" s="165">
        <v>0.58050000000000002</v>
      </c>
      <c r="I626" s="170"/>
      <c r="J626" s="159"/>
    </row>
    <row r="627" spans="1:10" ht="16.5">
      <c r="A627" s="16" t="s">
        <v>2109</v>
      </c>
      <c r="B627" s="17" t="s">
        <v>5267</v>
      </c>
      <c r="C627" s="18" t="s">
        <v>4683</v>
      </c>
      <c r="D627" s="192"/>
      <c r="E627" s="192"/>
      <c r="F627" s="193">
        <f t="shared" si="18"/>
        <v>0</v>
      </c>
      <c r="G627" s="194">
        <f t="shared" si="19"/>
        <v>0</v>
      </c>
      <c r="H627" s="165">
        <v>1.0748</v>
      </c>
      <c r="I627" s="170"/>
      <c r="J627" s="159"/>
    </row>
    <row r="628" spans="1:10" ht="16.5">
      <c r="A628" s="16" t="s">
        <v>2110</v>
      </c>
      <c r="B628" s="17" t="s">
        <v>5268</v>
      </c>
      <c r="C628" s="18" t="s">
        <v>4683</v>
      </c>
      <c r="D628" s="192"/>
      <c r="E628" s="192"/>
      <c r="F628" s="193">
        <f t="shared" si="18"/>
        <v>0</v>
      </c>
      <c r="G628" s="194">
        <f t="shared" si="19"/>
        <v>0</v>
      </c>
      <c r="H628" s="165">
        <v>0.64680000000000004</v>
      </c>
      <c r="I628" s="170"/>
      <c r="J628" s="159"/>
    </row>
    <row r="629" spans="1:10" ht="16.5">
      <c r="A629" s="16" t="s">
        <v>2111</v>
      </c>
      <c r="B629" s="17" t="s">
        <v>5269</v>
      </c>
      <c r="C629" s="18" t="s">
        <v>4683</v>
      </c>
      <c r="D629" s="192"/>
      <c r="E629" s="192"/>
      <c r="F629" s="193">
        <f t="shared" si="18"/>
        <v>0</v>
      </c>
      <c r="G629" s="194">
        <f t="shared" si="19"/>
        <v>0</v>
      </c>
      <c r="H629" s="165">
        <v>1.4460999999999999</v>
      </c>
      <c r="I629" s="170"/>
      <c r="J629" s="159"/>
    </row>
    <row r="630" spans="1:10" ht="16.5">
      <c r="A630" s="16" t="s">
        <v>2112</v>
      </c>
      <c r="B630" s="17" t="s">
        <v>5270</v>
      </c>
      <c r="C630" s="18" t="s">
        <v>4683</v>
      </c>
      <c r="D630" s="192"/>
      <c r="E630" s="192"/>
      <c r="F630" s="193">
        <f t="shared" si="18"/>
        <v>0</v>
      </c>
      <c r="G630" s="194">
        <f t="shared" si="19"/>
        <v>0</v>
      </c>
      <c r="H630" s="165">
        <v>1.5386</v>
      </c>
      <c r="I630" s="170"/>
      <c r="J630" s="159"/>
    </row>
    <row r="631" spans="1:10" ht="16.5">
      <c r="A631" s="16" t="s">
        <v>2113</v>
      </c>
      <c r="B631" s="17" t="s">
        <v>5271</v>
      </c>
      <c r="C631" s="18" t="s">
        <v>4683</v>
      </c>
      <c r="D631" s="192"/>
      <c r="E631" s="192"/>
      <c r="F631" s="193">
        <f t="shared" si="18"/>
        <v>0</v>
      </c>
      <c r="G631" s="194">
        <f t="shared" si="19"/>
        <v>0</v>
      </c>
      <c r="H631" s="165">
        <v>0.49880000000000002</v>
      </c>
      <c r="I631" s="170"/>
      <c r="J631" s="159"/>
    </row>
    <row r="632" spans="1:10" ht="16.5">
      <c r="A632" s="16" t="s">
        <v>2114</v>
      </c>
      <c r="B632" s="17" t="s">
        <v>5272</v>
      </c>
      <c r="C632" s="18" t="s">
        <v>4683</v>
      </c>
      <c r="D632" s="192"/>
      <c r="E632" s="192"/>
      <c r="F632" s="193">
        <f t="shared" si="18"/>
        <v>0</v>
      </c>
      <c r="G632" s="194">
        <f t="shared" si="19"/>
        <v>0</v>
      </c>
      <c r="H632" s="165">
        <v>1.3480000000000001</v>
      </c>
      <c r="I632" s="170"/>
      <c r="J632" s="159"/>
    </row>
    <row r="633" spans="1:10" ht="16.5">
      <c r="A633" s="16" t="s">
        <v>2115</v>
      </c>
      <c r="B633" s="17" t="s">
        <v>5273</v>
      </c>
      <c r="C633" s="18" t="s">
        <v>4683</v>
      </c>
      <c r="D633" s="192"/>
      <c r="E633" s="192"/>
      <c r="F633" s="193">
        <f t="shared" si="18"/>
        <v>0</v>
      </c>
      <c r="G633" s="194">
        <f t="shared" si="19"/>
        <v>0</v>
      </c>
      <c r="H633" s="165">
        <v>0.9627</v>
      </c>
      <c r="I633" s="170"/>
      <c r="J633" s="159"/>
    </row>
    <row r="634" spans="1:10" ht="16.5">
      <c r="A634" s="16" t="s">
        <v>2116</v>
      </c>
      <c r="B634" s="17" t="s">
        <v>5274</v>
      </c>
      <c r="C634" s="18" t="s">
        <v>4683</v>
      </c>
      <c r="D634" s="192"/>
      <c r="E634" s="192"/>
      <c r="F634" s="193">
        <f t="shared" si="18"/>
        <v>0</v>
      </c>
      <c r="G634" s="194">
        <f t="shared" si="19"/>
        <v>0</v>
      </c>
      <c r="H634" s="165">
        <v>1.6180000000000001</v>
      </c>
      <c r="I634" s="170"/>
      <c r="J634" s="159"/>
    </row>
    <row r="635" spans="1:10" ht="16.5">
      <c r="A635" s="16" t="s">
        <v>2117</v>
      </c>
      <c r="B635" s="17" t="s">
        <v>5275</v>
      </c>
      <c r="C635" s="18" t="s">
        <v>4683</v>
      </c>
      <c r="D635" s="192"/>
      <c r="E635" s="192"/>
      <c r="F635" s="193">
        <f t="shared" si="18"/>
        <v>0</v>
      </c>
      <c r="G635" s="194">
        <f t="shared" si="19"/>
        <v>0</v>
      </c>
      <c r="H635" s="165">
        <v>1.6346000000000001</v>
      </c>
      <c r="I635" s="170"/>
      <c r="J635" s="159"/>
    </row>
    <row r="636" spans="1:10" ht="16.5">
      <c r="A636" s="16" t="s">
        <v>2118</v>
      </c>
      <c r="B636" s="17" t="s">
        <v>5276</v>
      </c>
      <c r="C636" s="18" t="s">
        <v>4683</v>
      </c>
      <c r="D636" s="192"/>
      <c r="E636" s="192"/>
      <c r="F636" s="193">
        <f t="shared" si="18"/>
        <v>0</v>
      </c>
      <c r="G636" s="194">
        <f t="shared" si="19"/>
        <v>0</v>
      </c>
      <c r="H636" s="165">
        <v>1.145</v>
      </c>
      <c r="I636" s="170"/>
      <c r="J636" s="159"/>
    </row>
    <row r="637" spans="1:10" ht="16.5">
      <c r="A637" s="16" t="s">
        <v>2119</v>
      </c>
      <c r="B637" s="17" t="s">
        <v>5277</v>
      </c>
      <c r="C637" s="18" t="s">
        <v>4683</v>
      </c>
      <c r="D637" s="192"/>
      <c r="E637" s="192"/>
      <c r="F637" s="193">
        <f t="shared" si="18"/>
        <v>0</v>
      </c>
      <c r="G637" s="194">
        <f t="shared" si="19"/>
        <v>0</v>
      </c>
      <c r="H637" s="165">
        <v>0.55640000000000001</v>
      </c>
      <c r="I637" s="170"/>
      <c r="J637" s="159"/>
    </row>
    <row r="638" spans="1:10" ht="16.5">
      <c r="A638" s="16" t="s">
        <v>2120</v>
      </c>
      <c r="B638" s="17" t="s">
        <v>5278</v>
      </c>
      <c r="C638" s="18" t="s">
        <v>4683</v>
      </c>
      <c r="D638" s="192"/>
      <c r="E638" s="192"/>
      <c r="F638" s="193">
        <f t="shared" si="18"/>
        <v>0</v>
      </c>
      <c r="G638" s="194">
        <f t="shared" si="19"/>
        <v>0</v>
      </c>
      <c r="H638" s="165">
        <v>1.4729000000000001</v>
      </c>
      <c r="I638" s="170"/>
      <c r="J638" s="159"/>
    </row>
    <row r="639" spans="1:10" ht="16.5">
      <c r="A639" s="16" t="s">
        <v>2121</v>
      </c>
      <c r="B639" s="17" t="s">
        <v>5279</v>
      </c>
      <c r="C639" s="18" t="s">
        <v>4683</v>
      </c>
      <c r="D639" s="192"/>
      <c r="E639" s="192"/>
      <c r="F639" s="193">
        <f t="shared" si="18"/>
        <v>0</v>
      </c>
      <c r="G639" s="194">
        <f t="shared" si="19"/>
        <v>0</v>
      </c>
      <c r="H639" s="165">
        <v>0.92889999999999995</v>
      </c>
      <c r="I639" s="170"/>
      <c r="J639" s="159"/>
    </row>
    <row r="640" spans="1:10" ht="16.5">
      <c r="A640" s="16" t="s">
        <v>2122</v>
      </c>
      <c r="B640" s="17" t="s">
        <v>5280</v>
      </c>
      <c r="C640" s="18" t="s">
        <v>4683</v>
      </c>
      <c r="D640" s="192"/>
      <c r="E640" s="192"/>
      <c r="F640" s="193">
        <f t="shared" si="18"/>
        <v>0</v>
      </c>
      <c r="G640" s="194">
        <f t="shared" si="19"/>
        <v>0</v>
      </c>
      <c r="H640" s="165">
        <v>0.44900000000000001</v>
      </c>
      <c r="I640" s="170"/>
      <c r="J640" s="159"/>
    </row>
    <row r="641" spans="1:10" ht="16.5">
      <c r="A641" s="16" t="s">
        <v>2123</v>
      </c>
      <c r="B641" s="17" t="s">
        <v>5281</v>
      </c>
      <c r="C641" s="18" t="s">
        <v>4683</v>
      </c>
      <c r="D641" s="192"/>
      <c r="E641" s="192"/>
      <c r="F641" s="193">
        <f t="shared" si="18"/>
        <v>0</v>
      </c>
      <c r="G641" s="194">
        <f t="shared" si="19"/>
        <v>0</v>
      </c>
      <c r="H641" s="165">
        <v>1.0158</v>
      </c>
      <c r="I641" s="170"/>
      <c r="J641" s="159"/>
    </row>
    <row r="642" spans="1:10" ht="16.5">
      <c r="A642" s="16" t="s">
        <v>2124</v>
      </c>
      <c r="B642" s="17" t="s">
        <v>5282</v>
      </c>
      <c r="C642" s="18" t="s">
        <v>4683</v>
      </c>
      <c r="D642" s="192"/>
      <c r="E642" s="192"/>
      <c r="F642" s="193">
        <f t="shared" si="18"/>
        <v>0</v>
      </c>
      <c r="G642" s="194">
        <f t="shared" si="19"/>
        <v>0</v>
      </c>
      <c r="H642" s="165">
        <v>1.1011</v>
      </c>
      <c r="I642" s="170"/>
      <c r="J642" s="159"/>
    </row>
    <row r="643" spans="1:10" ht="16.5">
      <c r="A643" s="16" t="s">
        <v>2125</v>
      </c>
      <c r="B643" s="17" t="s">
        <v>5283</v>
      </c>
      <c r="C643" s="18" t="s">
        <v>4683</v>
      </c>
      <c r="D643" s="192"/>
      <c r="E643" s="192"/>
      <c r="F643" s="193">
        <f t="shared" si="18"/>
        <v>0</v>
      </c>
      <c r="G643" s="194">
        <f t="shared" si="19"/>
        <v>0</v>
      </c>
      <c r="H643" s="165">
        <v>1.3146</v>
      </c>
      <c r="I643" s="170"/>
      <c r="J643" s="159"/>
    </row>
    <row r="644" spans="1:10" ht="16.5">
      <c r="A644" s="16" t="s">
        <v>2126</v>
      </c>
      <c r="B644" s="17" t="s">
        <v>5284</v>
      </c>
      <c r="C644" s="18" t="s">
        <v>4683</v>
      </c>
      <c r="D644" s="192"/>
      <c r="E644" s="192"/>
      <c r="F644" s="193">
        <f t="shared" si="18"/>
        <v>0</v>
      </c>
      <c r="G644" s="194">
        <f t="shared" si="19"/>
        <v>0</v>
      </c>
      <c r="H644" s="165">
        <v>0.35270000000000001</v>
      </c>
      <c r="I644" s="170"/>
      <c r="J644" s="159"/>
    </row>
    <row r="645" spans="1:10" ht="16.5">
      <c r="A645" s="16" t="s">
        <v>2127</v>
      </c>
      <c r="B645" s="17" t="s">
        <v>5285</v>
      </c>
      <c r="C645" s="18" t="s">
        <v>4683</v>
      </c>
      <c r="D645" s="192"/>
      <c r="E645" s="192"/>
      <c r="F645" s="193">
        <f t="shared" si="18"/>
        <v>0</v>
      </c>
      <c r="G645" s="194">
        <f t="shared" si="19"/>
        <v>0</v>
      </c>
      <c r="H645" s="165">
        <v>1.8468</v>
      </c>
      <c r="I645" s="170"/>
      <c r="J645" s="159"/>
    </row>
    <row r="646" spans="1:10" ht="16.5">
      <c r="A646" s="16" t="s">
        <v>2128</v>
      </c>
      <c r="B646" s="17" t="s">
        <v>5286</v>
      </c>
      <c r="C646" s="18" t="s">
        <v>4683</v>
      </c>
      <c r="D646" s="192"/>
      <c r="E646" s="192"/>
      <c r="F646" s="193">
        <f t="shared" si="18"/>
        <v>0</v>
      </c>
      <c r="G646" s="194">
        <f t="shared" si="19"/>
        <v>0</v>
      </c>
      <c r="H646" s="165">
        <v>1.3596999999999999</v>
      </c>
      <c r="I646" s="170"/>
      <c r="J646" s="159"/>
    </row>
    <row r="647" spans="1:10" ht="16.5">
      <c r="A647" s="16" t="s">
        <v>2129</v>
      </c>
      <c r="B647" s="17" t="s">
        <v>5287</v>
      </c>
      <c r="C647" s="18" t="s">
        <v>4683</v>
      </c>
      <c r="D647" s="192"/>
      <c r="E647" s="192"/>
      <c r="F647" s="193">
        <f t="shared" si="18"/>
        <v>0</v>
      </c>
      <c r="G647" s="194">
        <f t="shared" si="19"/>
        <v>0</v>
      </c>
      <c r="H647" s="165">
        <v>0.9516</v>
      </c>
      <c r="I647" s="170"/>
      <c r="J647" s="159"/>
    </row>
    <row r="648" spans="1:10" ht="16.5">
      <c r="A648" s="16" t="s">
        <v>2130</v>
      </c>
      <c r="B648" s="17" t="s">
        <v>5288</v>
      </c>
      <c r="C648" s="18" t="s">
        <v>4683</v>
      </c>
      <c r="D648" s="192"/>
      <c r="E648" s="192"/>
      <c r="F648" s="193">
        <f t="shared" ref="F648:F711" si="20">D648*E648</f>
        <v>0</v>
      </c>
      <c r="G648" s="194">
        <f t="shared" ref="G648:G711" si="21">IF($F$1191=0,0,F648/$F$1191)</f>
        <v>0</v>
      </c>
      <c r="H648" s="165">
        <v>1.1022000000000001</v>
      </c>
      <c r="I648" s="170"/>
      <c r="J648" s="159"/>
    </row>
    <row r="649" spans="1:10" ht="16.5">
      <c r="A649" s="16" t="s">
        <v>2131</v>
      </c>
      <c r="B649" s="17" t="s">
        <v>5289</v>
      </c>
      <c r="C649" s="18" t="s">
        <v>4683</v>
      </c>
      <c r="D649" s="192"/>
      <c r="E649" s="192"/>
      <c r="F649" s="193">
        <f t="shared" si="20"/>
        <v>0</v>
      </c>
      <c r="G649" s="194">
        <f t="shared" si="21"/>
        <v>0</v>
      </c>
      <c r="H649" s="165">
        <v>0.83679999999999999</v>
      </c>
      <c r="I649" s="170"/>
      <c r="J649" s="159"/>
    </row>
    <row r="650" spans="1:10" ht="16.5">
      <c r="A650" s="16" t="s">
        <v>2717</v>
      </c>
      <c r="B650" s="17" t="s">
        <v>5290</v>
      </c>
      <c r="C650" s="18" t="s">
        <v>4683</v>
      </c>
      <c r="D650" s="192"/>
      <c r="E650" s="192"/>
      <c r="F650" s="193">
        <f t="shared" si="20"/>
        <v>0</v>
      </c>
      <c r="G650" s="194">
        <f t="shared" si="21"/>
        <v>0</v>
      </c>
      <c r="H650" s="165">
        <v>0.71970000000000001</v>
      </c>
      <c r="I650" s="170"/>
      <c r="J650" s="159"/>
    </row>
    <row r="651" spans="1:10" ht="16.5">
      <c r="A651" s="16" t="s">
        <v>2132</v>
      </c>
      <c r="B651" s="17" t="s">
        <v>5291</v>
      </c>
      <c r="C651" s="18" t="s">
        <v>4683</v>
      </c>
      <c r="D651" s="192"/>
      <c r="E651" s="192"/>
      <c r="F651" s="193">
        <f t="shared" si="20"/>
        <v>0</v>
      </c>
      <c r="G651" s="194">
        <f t="shared" si="21"/>
        <v>0</v>
      </c>
      <c r="H651" s="165">
        <v>1.9534</v>
      </c>
      <c r="I651" s="170"/>
      <c r="J651" s="159"/>
    </row>
    <row r="652" spans="1:10" ht="16.5">
      <c r="A652" s="16" t="s">
        <v>2133</v>
      </c>
      <c r="B652" s="17" t="s">
        <v>5292</v>
      </c>
      <c r="C652" s="18" t="s">
        <v>4683</v>
      </c>
      <c r="D652" s="192"/>
      <c r="E652" s="192"/>
      <c r="F652" s="193">
        <f t="shared" si="20"/>
        <v>0</v>
      </c>
      <c r="G652" s="194">
        <f t="shared" si="21"/>
        <v>0</v>
      </c>
      <c r="H652" s="165">
        <v>1.2587999999999999</v>
      </c>
      <c r="I652" s="170"/>
      <c r="J652" s="159"/>
    </row>
    <row r="653" spans="1:10" ht="16.5">
      <c r="A653" s="16" t="s">
        <v>2134</v>
      </c>
      <c r="B653" s="17" t="s">
        <v>5293</v>
      </c>
      <c r="C653" s="18" t="s">
        <v>4683</v>
      </c>
      <c r="D653" s="192"/>
      <c r="E653" s="192"/>
      <c r="F653" s="193">
        <f t="shared" si="20"/>
        <v>0</v>
      </c>
      <c r="G653" s="194">
        <f t="shared" si="21"/>
        <v>0</v>
      </c>
      <c r="H653" s="165">
        <v>0.4632</v>
      </c>
      <c r="I653" s="170"/>
      <c r="J653" s="159"/>
    </row>
    <row r="654" spans="1:10" ht="16.5">
      <c r="A654" s="16" t="s">
        <v>2135</v>
      </c>
      <c r="B654" s="17" t="s">
        <v>5294</v>
      </c>
      <c r="C654" s="18" t="s">
        <v>4683</v>
      </c>
      <c r="D654" s="192"/>
      <c r="E654" s="192"/>
      <c r="F654" s="193">
        <f t="shared" si="20"/>
        <v>0</v>
      </c>
      <c r="G654" s="194">
        <f t="shared" si="21"/>
        <v>0</v>
      </c>
      <c r="H654" s="165">
        <v>1.0082</v>
      </c>
      <c r="I654" s="170"/>
      <c r="J654" s="159"/>
    </row>
    <row r="655" spans="1:10" ht="16.5">
      <c r="A655" s="16" t="s">
        <v>2136</v>
      </c>
      <c r="B655" s="17" t="s">
        <v>5295</v>
      </c>
      <c r="C655" s="18" t="s">
        <v>4683</v>
      </c>
      <c r="D655" s="192"/>
      <c r="E655" s="192"/>
      <c r="F655" s="193">
        <f t="shared" si="20"/>
        <v>0</v>
      </c>
      <c r="G655" s="194">
        <f t="shared" si="21"/>
        <v>0</v>
      </c>
      <c r="H655" s="165">
        <v>0.91679999999999995</v>
      </c>
      <c r="I655" s="170"/>
      <c r="J655" s="159"/>
    </row>
    <row r="656" spans="1:10" ht="16.5">
      <c r="A656" s="16" t="s">
        <v>2137</v>
      </c>
      <c r="B656" s="17" t="s">
        <v>5296</v>
      </c>
      <c r="C656" s="18" t="s">
        <v>4683</v>
      </c>
      <c r="D656" s="192"/>
      <c r="E656" s="192"/>
      <c r="F656" s="193">
        <f t="shared" si="20"/>
        <v>0</v>
      </c>
      <c r="G656" s="194">
        <f t="shared" si="21"/>
        <v>0</v>
      </c>
      <c r="H656" s="165">
        <v>1.3912</v>
      </c>
      <c r="I656" s="170"/>
      <c r="J656" s="159"/>
    </row>
    <row r="657" spans="1:10" ht="16.5">
      <c r="A657" s="16" t="s">
        <v>2138</v>
      </c>
      <c r="B657" s="17" t="s">
        <v>5297</v>
      </c>
      <c r="C657" s="18" t="s">
        <v>4683</v>
      </c>
      <c r="D657" s="192"/>
      <c r="E657" s="192"/>
      <c r="F657" s="193">
        <f t="shared" si="20"/>
        <v>0</v>
      </c>
      <c r="G657" s="194">
        <f t="shared" si="21"/>
        <v>0</v>
      </c>
      <c r="H657" s="165">
        <v>1.5615000000000001</v>
      </c>
      <c r="I657" s="170"/>
      <c r="J657" s="159"/>
    </row>
    <row r="658" spans="1:10" ht="16.5">
      <c r="A658" s="16" t="s">
        <v>2139</v>
      </c>
      <c r="B658" s="17" t="s">
        <v>5298</v>
      </c>
      <c r="C658" s="18" t="s">
        <v>4683</v>
      </c>
      <c r="D658" s="192"/>
      <c r="E658" s="192"/>
      <c r="F658" s="193">
        <f t="shared" si="20"/>
        <v>0</v>
      </c>
      <c r="G658" s="194">
        <f t="shared" si="21"/>
        <v>0</v>
      </c>
      <c r="H658" s="165">
        <v>1.8633999999999999</v>
      </c>
      <c r="I658" s="170"/>
      <c r="J658" s="159"/>
    </row>
    <row r="659" spans="1:10" ht="16.5">
      <c r="A659" s="16" t="s">
        <v>2140</v>
      </c>
      <c r="B659" s="17" t="s">
        <v>5299</v>
      </c>
      <c r="C659" s="18" t="s">
        <v>4683</v>
      </c>
      <c r="D659" s="192"/>
      <c r="E659" s="192"/>
      <c r="F659" s="193">
        <f t="shared" si="20"/>
        <v>0</v>
      </c>
      <c r="G659" s="194">
        <f t="shared" si="21"/>
        <v>0</v>
      </c>
      <c r="H659" s="165">
        <v>1.0156000000000001</v>
      </c>
      <c r="I659" s="170"/>
      <c r="J659" s="159"/>
    </row>
    <row r="660" spans="1:10" ht="16.5">
      <c r="A660" s="16" t="s">
        <v>2141</v>
      </c>
      <c r="B660" s="17" t="s">
        <v>5300</v>
      </c>
      <c r="C660" s="18" t="s">
        <v>4683</v>
      </c>
      <c r="D660" s="192"/>
      <c r="E660" s="192"/>
      <c r="F660" s="193">
        <f t="shared" si="20"/>
        <v>0</v>
      </c>
      <c r="G660" s="194">
        <f t="shared" si="21"/>
        <v>0</v>
      </c>
      <c r="H660" s="165">
        <v>0.80820000000000003</v>
      </c>
      <c r="I660" s="170"/>
      <c r="J660" s="159"/>
    </row>
    <row r="661" spans="1:10" ht="16.5">
      <c r="A661" s="16" t="s">
        <v>2142</v>
      </c>
      <c r="B661" s="17" t="s">
        <v>5301</v>
      </c>
      <c r="C661" s="18" t="s">
        <v>4683</v>
      </c>
      <c r="D661" s="192"/>
      <c r="E661" s="192"/>
      <c r="F661" s="193">
        <f t="shared" si="20"/>
        <v>0</v>
      </c>
      <c r="G661" s="194">
        <f t="shared" si="21"/>
        <v>0</v>
      </c>
      <c r="H661" s="165">
        <v>1.3076000000000001</v>
      </c>
      <c r="I661" s="170"/>
      <c r="J661" s="159"/>
    </row>
    <row r="662" spans="1:10" ht="16.5">
      <c r="A662" s="16" t="s">
        <v>2143</v>
      </c>
      <c r="B662" s="17" t="s">
        <v>5302</v>
      </c>
      <c r="C662" s="18" t="s">
        <v>4683</v>
      </c>
      <c r="D662" s="192"/>
      <c r="E662" s="192"/>
      <c r="F662" s="193">
        <f t="shared" si="20"/>
        <v>0</v>
      </c>
      <c r="G662" s="194">
        <f t="shared" si="21"/>
        <v>0</v>
      </c>
      <c r="H662" s="165">
        <v>1.444</v>
      </c>
      <c r="I662" s="170"/>
      <c r="J662" s="159"/>
    </row>
    <row r="663" spans="1:10" ht="16.5">
      <c r="A663" s="16" t="s">
        <v>2144</v>
      </c>
      <c r="B663" s="17" t="s">
        <v>5303</v>
      </c>
      <c r="C663" s="18" t="s">
        <v>4683</v>
      </c>
      <c r="D663" s="192"/>
      <c r="E663" s="192"/>
      <c r="F663" s="193">
        <f t="shared" si="20"/>
        <v>0</v>
      </c>
      <c r="G663" s="194">
        <f t="shared" si="21"/>
        <v>0</v>
      </c>
      <c r="H663" s="165">
        <v>0.42959999999999998</v>
      </c>
      <c r="I663" s="170"/>
      <c r="J663" s="159"/>
    </row>
    <row r="664" spans="1:10" ht="16.5">
      <c r="A664" s="16" t="s">
        <v>2145</v>
      </c>
      <c r="B664" s="17" t="s">
        <v>5304</v>
      </c>
      <c r="C664" s="18" t="s">
        <v>4683</v>
      </c>
      <c r="D664" s="192"/>
      <c r="E664" s="192"/>
      <c r="F664" s="193">
        <f t="shared" si="20"/>
        <v>0</v>
      </c>
      <c r="G664" s="194">
        <f t="shared" si="21"/>
        <v>0</v>
      </c>
      <c r="H664" s="165">
        <v>1.2635000000000001</v>
      </c>
      <c r="I664" s="170"/>
      <c r="J664" s="159"/>
    </row>
    <row r="665" spans="1:10" ht="16.5">
      <c r="A665" s="16" t="s">
        <v>2146</v>
      </c>
      <c r="B665" s="17" t="s">
        <v>5305</v>
      </c>
      <c r="C665" s="18" t="s">
        <v>4683</v>
      </c>
      <c r="D665" s="192"/>
      <c r="E665" s="192"/>
      <c r="F665" s="193">
        <f t="shared" si="20"/>
        <v>0</v>
      </c>
      <c r="G665" s="194">
        <f t="shared" si="21"/>
        <v>0</v>
      </c>
      <c r="H665" s="165">
        <v>1.3332999999999999</v>
      </c>
      <c r="I665" s="170"/>
      <c r="J665" s="159"/>
    </row>
    <row r="666" spans="1:10" ht="16.5">
      <c r="A666" s="16" t="s">
        <v>2147</v>
      </c>
      <c r="B666" s="17" t="s">
        <v>5306</v>
      </c>
      <c r="C666" s="18" t="s">
        <v>4683</v>
      </c>
      <c r="D666" s="192"/>
      <c r="E666" s="192"/>
      <c r="F666" s="193">
        <f t="shared" si="20"/>
        <v>0</v>
      </c>
      <c r="G666" s="194">
        <f t="shared" si="21"/>
        <v>0</v>
      </c>
      <c r="H666" s="165">
        <v>1.3757999999999999</v>
      </c>
      <c r="I666" s="170"/>
      <c r="J666" s="159"/>
    </row>
    <row r="667" spans="1:10" ht="16.5">
      <c r="A667" s="16" t="s">
        <v>2148</v>
      </c>
      <c r="B667" s="17" t="s">
        <v>5307</v>
      </c>
      <c r="C667" s="18" t="s">
        <v>4683</v>
      </c>
      <c r="D667" s="192"/>
      <c r="E667" s="192"/>
      <c r="F667" s="193">
        <f t="shared" si="20"/>
        <v>0</v>
      </c>
      <c r="G667" s="194">
        <f t="shared" si="21"/>
        <v>0</v>
      </c>
      <c r="H667" s="165">
        <v>1.6312</v>
      </c>
      <c r="I667" s="170"/>
      <c r="J667" s="159"/>
    </row>
    <row r="668" spans="1:10" ht="16.5">
      <c r="A668" s="16" t="s">
        <v>2149</v>
      </c>
      <c r="B668" s="17" t="s">
        <v>5308</v>
      </c>
      <c r="C668" s="18" t="s">
        <v>4683</v>
      </c>
      <c r="D668" s="192"/>
      <c r="E668" s="192"/>
      <c r="F668" s="193">
        <f t="shared" si="20"/>
        <v>0</v>
      </c>
      <c r="G668" s="194">
        <f t="shared" si="21"/>
        <v>0</v>
      </c>
      <c r="H668" s="165">
        <v>0.7379</v>
      </c>
      <c r="I668" s="170"/>
      <c r="J668" s="159"/>
    </row>
    <row r="669" spans="1:10" ht="16.5">
      <c r="A669" s="16" t="s">
        <v>2150</v>
      </c>
      <c r="B669" s="17" t="s">
        <v>5309</v>
      </c>
      <c r="C669" s="18" t="s">
        <v>4683</v>
      </c>
      <c r="D669" s="192"/>
      <c r="E669" s="192"/>
      <c r="F669" s="193">
        <f t="shared" si="20"/>
        <v>0</v>
      </c>
      <c r="G669" s="194">
        <f t="shared" si="21"/>
        <v>0</v>
      </c>
      <c r="H669" s="165">
        <v>0.53859999999999997</v>
      </c>
      <c r="I669" s="170"/>
      <c r="J669" s="159"/>
    </row>
    <row r="670" spans="1:10" ht="16.5">
      <c r="A670" s="16" t="s">
        <v>2151</v>
      </c>
      <c r="B670" s="17" t="s">
        <v>1292</v>
      </c>
      <c r="C670" s="18" t="s">
        <v>4683</v>
      </c>
      <c r="D670" s="192"/>
      <c r="E670" s="192"/>
      <c r="F670" s="193">
        <f t="shared" si="20"/>
        <v>0</v>
      </c>
      <c r="G670" s="194">
        <f t="shared" si="21"/>
        <v>0</v>
      </c>
      <c r="H670" s="165">
        <v>0.72299999999999998</v>
      </c>
      <c r="I670" s="170"/>
      <c r="J670" s="159"/>
    </row>
    <row r="671" spans="1:10" ht="16.5">
      <c r="A671" s="16" t="s">
        <v>2152</v>
      </c>
      <c r="B671" s="17" t="s">
        <v>5310</v>
      </c>
      <c r="C671" s="18" t="s">
        <v>4683</v>
      </c>
      <c r="D671" s="192"/>
      <c r="E671" s="192"/>
      <c r="F671" s="193">
        <f t="shared" si="20"/>
        <v>0</v>
      </c>
      <c r="G671" s="194">
        <f t="shared" si="21"/>
        <v>0</v>
      </c>
      <c r="H671" s="165">
        <v>1.0841000000000001</v>
      </c>
      <c r="I671" s="170"/>
      <c r="J671" s="159"/>
    </row>
    <row r="672" spans="1:10" ht="16.5">
      <c r="A672" s="16" t="s">
        <v>2153</v>
      </c>
      <c r="B672" s="17" t="s">
        <v>5311</v>
      </c>
      <c r="C672" s="18" t="s">
        <v>4683</v>
      </c>
      <c r="D672" s="192"/>
      <c r="E672" s="192"/>
      <c r="F672" s="193">
        <f t="shared" si="20"/>
        <v>0</v>
      </c>
      <c r="G672" s="194">
        <f t="shared" si="21"/>
        <v>0</v>
      </c>
      <c r="H672" s="165">
        <v>0.80069999999999997</v>
      </c>
      <c r="I672" s="170"/>
      <c r="J672" s="159"/>
    </row>
    <row r="673" spans="1:10" ht="16.5">
      <c r="A673" s="16" t="s">
        <v>2154</v>
      </c>
      <c r="B673" s="17" t="s">
        <v>5312</v>
      </c>
      <c r="C673" s="18" t="s">
        <v>4683</v>
      </c>
      <c r="D673" s="192"/>
      <c r="E673" s="192"/>
      <c r="F673" s="193">
        <f t="shared" si="20"/>
        <v>0</v>
      </c>
      <c r="G673" s="194">
        <f t="shared" si="21"/>
        <v>0</v>
      </c>
      <c r="H673" s="165">
        <v>1.1994</v>
      </c>
      <c r="I673" s="170"/>
      <c r="J673" s="159"/>
    </row>
    <row r="674" spans="1:10" ht="16.5">
      <c r="A674" s="16" t="s">
        <v>2155</v>
      </c>
      <c r="B674" s="17" t="s">
        <v>5313</v>
      </c>
      <c r="C674" s="18" t="s">
        <v>4683</v>
      </c>
      <c r="D674" s="192"/>
      <c r="E674" s="192"/>
      <c r="F674" s="193">
        <f t="shared" si="20"/>
        <v>0</v>
      </c>
      <c r="G674" s="194">
        <f t="shared" si="21"/>
        <v>0</v>
      </c>
      <c r="H674" s="165">
        <v>1.4841</v>
      </c>
      <c r="I674" s="170"/>
      <c r="J674" s="159"/>
    </row>
    <row r="675" spans="1:10" ht="16.5">
      <c r="A675" s="16" t="s">
        <v>2156</v>
      </c>
      <c r="B675" s="17" t="s">
        <v>5314</v>
      </c>
      <c r="C675" s="18" t="s">
        <v>4683</v>
      </c>
      <c r="D675" s="192"/>
      <c r="E675" s="192"/>
      <c r="F675" s="193">
        <f t="shared" si="20"/>
        <v>0</v>
      </c>
      <c r="G675" s="194">
        <f t="shared" si="21"/>
        <v>0</v>
      </c>
      <c r="H675" s="165">
        <v>0.53620000000000001</v>
      </c>
      <c r="I675" s="170"/>
      <c r="J675" s="159"/>
    </row>
    <row r="676" spans="1:10" ht="16.5">
      <c r="A676" s="16" t="s">
        <v>2157</v>
      </c>
      <c r="B676" s="17" t="s">
        <v>5315</v>
      </c>
      <c r="C676" s="18" t="s">
        <v>4683</v>
      </c>
      <c r="D676" s="192"/>
      <c r="E676" s="192"/>
      <c r="F676" s="193">
        <f t="shared" si="20"/>
        <v>0</v>
      </c>
      <c r="G676" s="194">
        <f t="shared" si="21"/>
        <v>0</v>
      </c>
      <c r="H676" s="165">
        <v>0.56040000000000001</v>
      </c>
      <c r="I676" s="170"/>
      <c r="J676" s="159"/>
    </row>
    <row r="677" spans="1:10" ht="16.5">
      <c r="A677" s="16" t="s">
        <v>2158</v>
      </c>
      <c r="B677" s="17" t="s">
        <v>5316</v>
      </c>
      <c r="C677" s="18" t="s">
        <v>4683</v>
      </c>
      <c r="D677" s="192"/>
      <c r="E677" s="192"/>
      <c r="F677" s="193">
        <f t="shared" si="20"/>
        <v>0</v>
      </c>
      <c r="G677" s="194">
        <f t="shared" si="21"/>
        <v>0</v>
      </c>
      <c r="H677" s="165">
        <v>0.95940000000000003</v>
      </c>
      <c r="I677" s="170"/>
      <c r="J677" s="159"/>
    </row>
    <row r="678" spans="1:10" ht="16.5">
      <c r="A678" s="16" t="s">
        <v>2159</v>
      </c>
      <c r="B678" s="17" t="s">
        <v>5317</v>
      </c>
      <c r="C678" s="18" t="s">
        <v>4683</v>
      </c>
      <c r="D678" s="192"/>
      <c r="E678" s="192"/>
      <c r="F678" s="193">
        <f t="shared" si="20"/>
        <v>0</v>
      </c>
      <c r="G678" s="194">
        <f t="shared" si="21"/>
        <v>0</v>
      </c>
      <c r="H678" s="165">
        <v>1.4115</v>
      </c>
      <c r="I678" s="170"/>
      <c r="J678" s="159"/>
    </row>
    <row r="679" spans="1:10" ht="16.5">
      <c r="A679" s="16" t="s">
        <v>2160</v>
      </c>
      <c r="B679" s="17" t="s">
        <v>5318</v>
      </c>
      <c r="C679" s="18" t="s">
        <v>4683</v>
      </c>
      <c r="D679" s="192"/>
      <c r="E679" s="192"/>
      <c r="F679" s="193">
        <f t="shared" si="20"/>
        <v>0</v>
      </c>
      <c r="G679" s="194">
        <f t="shared" si="21"/>
        <v>0</v>
      </c>
      <c r="H679" s="165">
        <v>0.16520000000000001</v>
      </c>
      <c r="I679" s="170"/>
      <c r="J679" s="159"/>
    </row>
    <row r="680" spans="1:10" ht="16.5">
      <c r="A680" s="16" t="s">
        <v>2161</v>
      </c>
      <c r="B680" s="17" t="s">
        <v>5319</v>
      </c>
      <c r="C680" s="18" t="s">
        <v>4683</v>
      </c>
      <c r="D680" s="192"/>
      <c r="E680" s="192"/>
      <c r="F680" s="193">
        <f t="shared" si="20"/>
        <v>0</v>
      </c>
      <c r="G680" s="194">
        <f t="shared" si="21"/>
        <v>0</v>
      </c>
      <c r="H680" s="165">
        <v>0.59830000000000005</v>
      </c>
      <c r="I680" s="170"/>
      <c r="J680" s="159"/>
    </row>
    <row r="681" spans="1:10" ht="16.5">
      <c r="A681" s="16" t="s">
        <v>2162</v>
      </c>
      <c r="B681" s="17" t="s">
        <v>5320</v>
      </c>
      <c r="C681" s="18" t="s">
        <v>4683</v>
      </c>
      <c r="D681" s="192"/>
      <c r="E681" s="192"/>
      <c r="F681" s="193">
        <f t="shared" si="20"/>
        <v>0</v>
      </c>
      <c r="G681" s="194">
        <f t="shared" si="21"/>
        <v>0</v>
      </c>
      <c r="H681" s="165">
        <v>1.0446</v>
      </c>
      <c r="I681" s="170"/>
      <c r="J681" s="159"/>
    </row>
    <row r="682" spans="1:10" ht="16.5">
      <c r="A682" s="16" t="s">
        <v>2163</v>
      </c>
      <c r="B682" s="17" t="s">
        <v>5321</v>
      </c>
      <c r="C682" s="18" t="s">
        <v>4683</v>
      </c>
      <c r="D682" s="192"/>
      <c r="E682" s="192"/>
      <c r="F682" s="193">
        <f t="shared" si="20"/>
        <v>0</v>
      </c>
      <c r="G682" s="194">
        <f t="shared" si="21"/>
        <v>0</v>
      </c>
      <c r="H682" s="165">
        <v>1.4367000000000001</v>
      </c>
      <c r="I682" s="170"/>
      <c r="J682" s="159"/>
    </row>
    <row r="683" spans="1:10" ht="16.5">
      <c r="A683" s="16" t="s">
        <v>2164</v>
      </c>
      <c r="B683" s="17" t="s">
        <v>5322</v>
      </c>
      <c r="C683" s="18" t="s">
        <v>4683</v>
      </c>
      <c r="D683" s="192"/>
      <c r="E683" s="192"/>
      <c r="F683" s="193">
        <f t="shared" si="20"/>
        <v>0</v>
      </c>
      <c r="G683" s="194">
        <f t="shared" si="21"/>
        <v>0</v>
      </c>
      <c r="H683" s="165">
        <v>1.4128000000000001</v>
      </c>
      <c r="I683" s="170"/>
      <c r="J683" s="159"/>
    </row>
    <row r="684" spans="1:10" ht="16.5">
      <c r="A684" s="16" t="s">
        <v>3538</v>
      </c>
      <c r="B684" s="17" t="s">
        <v>5323</v>
      </c>
      <c r="C684" s="18" t="s">
        <v>4683</v>
      </c>
      <c r="D684" s="192"/>
      <c r="E684" s="192"/>
      <c r="F684" s="193">
        <f t="shared" si="20"/>
        <v>0</v>
      </c>
      <c r="G684" s="194">
        <f t="shared" si="21"/>
        <v>0</v>
      </c>
      <c r="H684" s="165">
        <v>1</v>
      </c>
      <c r="I684" s="170" t="s">
        <v>4931</v>
      </c>
      <c r="J684" s="159"/>
    </row>
    <row r="685" spans="1:10" ht="16.5">
      <c r="A685" s="16" t="s">
        <v>2165</v>
      </c>
      <c r="B685" s="17" t="s">
        <v>5324</v>
      </c>
      <c r="C685" s="18" t="s">
        <v>4683</v>
      </c>
      <c r="D685" s="192"/>
      <c r="E685" s="192"/>
      <c r="F685" s="193">
        <f t="shared" si="20"/>
        <v>0</v>
      </c>
      <c r="G685" s="194">
        <f t="shared" si="21"/>
        <v>0</v>
      </c>
      <c r="H685" s="165">
        <v>0.21579999999999999</v>
      </c>
      <c r="I685" s="170"/>
      <c r="J685" s="159"/>
    </row>
    <row r="686" spans="1:10" ht="16.5">
      <c r="A686" s="16" t="s">
        <v>2166</v>
      </c>
      <c r="B686" s="17" t="s">
        <v>5325</v>
      </c>
      <c r="C686" s="18" t="s">
        <v>4683</v>
      </c>
      <c r="D686" s="192"/>
      <c r="E686" s="192"/>
      <c r="F686" s="193">
        <f t="shared" si="20"/>
        <v>0</v>
      </c>
      <c r="G686" s="194">
        <f t="shared" si="21"/>
        <v>0</v>
      </c>
      <c r="H686" s="165">
        <v>-0.18679999999999999</v>
      </c>
      <c r="I686" s="170"/>
      <c r="J686" s="159"/>
    </row>
    <row r="687" spans="1:10" ht="16.5">
      <c r="A687" s="16" t="s">
        <v>2167</v>
      </c>
      <c r="B687" s="17" t="s">
        <v>5326</v>
      </c>
      <c r="C687" s="18" t="s">
        <v>4683</v>
      </c>
      <c r="D687" s="192"/>
      <c r="E687" s="192"/>
      <c r="F687" s="193">
        <f t="shared" si="20"/>
        <v>0</v>
      </c>
      <c r="G687" s="194">
        <f t="shared" si="21"/>
        <v>0</v>
      </c>
      <c r="H687" s="165">
        <v>0.56930000000000003</v>
      </c>
      <c r="I687" s="170"/>
      <c r="J687" s="159"/>
    </row>
    <row r="688" spans="1:10" ht="16.5">
      <c r="A688" s="16" t="s">
        <v>2168</v>
      </c>
      <c r="B688" s="17" t="s">
        <v>5327</v>
      </c>
      <c r="C688" s="18" t="s">
        <v>4683</v>
      </c>
      <c r="D688" s="192"/>
      <c r="E688" s="192"/>
      <c r="F688" s="193">
        <f t="shared" si="20"/>
        <v>0</v>
      </c>
      <c r="G688" s="194">
        <f t="shared" si="21"/>
        <v>0</v>
      </c>
      <c r="H688" s="165">
        <v>0.63780000000000003</v>
      </c>
      <c r="I688" s="170"/>
      <c r="J688" s="159"/>
    </row>
    <row r="689" spans="1:10" ht="16.5">
      <c r="A689" s="16" t="s">
        <v>2169</v>
      </c>
      <c r="B689" s="17" t="s">
        <v>5328</v>
      </c>
      <c r="C689" s="18" t="s">
        <v>4683</v>
      </c>
      <c r="D689" s="192"/>
      <c r="E689" s="192"/>
      <c r="F689" s="193">
        <f t="shared" si="20"/>
        <v>0</v>
      </c>
      <c r="G689" s="194">
        <f t="shared" si="21"/>
        <v>0</v>
      </c>
      <c r="H689" s="165">
        <v>-0.29720000000000002</v>
      </c>
      <c r="I689" s="170"/>
      <c r="J689" s="159"/>
    </row>
    <row r="690" spans="1:10" ht="16.5">
      <c r="A690" s="16" t="s">
        <v>2170</v>
      </c>
      <c r="B690" s="17" t="s">
        <v>5329</v>
      </c>
      <c r="C690" s="18" t="s">
        <v>4683</v>
      </c>
      <c r="D690" s="192"/>
      <c r="E690" s="192"/>
      <c r="F690" s="193">
        <f t="shared" si="20"/>
        <v>0</v>
      </c>
      <c r="G690" s="194">
        <f t="shared" si="21"/>
        <v>0</v>
      </c>
      <c r="H690" s="165">
        <v>0.50060000000000004</v>
      </c>
      <c r="I690" s="170"/>
      <c r="J690" s="159"/>
    </row>
    <row r="691" spans="1:10" ht="16.5">
      <c r="A691" s="16" t="s">
        <v>2171</v>
      </c>
      <c r="B691" s="17" t="s">
        <v>5330</v>
      </c>
      <c r="C691" s="18" t="s">
        <v>4683</v>
      </c>
      <c r="D691" s="192"/>
      <c r="E691" s="192"/>
      <c r="F691" s="193">
        <f t="shared" si="20"/>
        <v>0</v>
      </c>
      <c r="G691" s="194">
        <f t="shared" si="21"/>
        <v>0</v>
      </c>
      <c r="H691" s="165">
        <v>0.72929999999999995</v>
      </c>
      <c r="I691" s="170"/>
      <c r="J691" s="159"/>
    </row>
    <row r="692" spans="1:10" ht="16.5">
      <c r="A692" s="16" t="s">
        <v>2172</v>
      </c>
      <c r="B692" s="17" t="s">
        <v>5331</v>
      </c>
      <c r="C692" s="18" t="s">
        <v>4683</v>
      </c>
      <c r="D692" s="192"/>
      <c r="E692" s="192"/>
      <c r="F692" s="193">
        <f t="shared" si="20"/>
        <v>0</v>
      </c>
      <c r="G692" s="194">
        <f t="shared" si="21"/>
        <v>0</v>
      </c>
      <c r="H692" s="165">
        <v>-0.27739999999999998</v>
      </c>
      <c r="I692" s="170"/>
      <c r="J692" s="159"/>
    </row>
    <row r="693" spans="1:10" ht="16.5">
      <c r="A693" s="16" t="s">
        <v>2173</v>
      </c>
      <c r="B693" s="17" t="s">
        <v>5332</v>
      </c>
      <c r="C693" s="18" t="s">
        <v>4683</v>
      </c>
      <c r="D693" s="192"/>
      <c r="E693" s="192"/>
      <c r="F693" s="193">
        <f t="shared" si="20"/>
        <v>0</v>
      </c>
      <c r="G693" s="194">
        <f t="shared" si="21"/>
        <v>0</v>
      </c>
      <c r="H693" s="165">
        <v>0.61129999999999995</v>
      </c>
      <c r="I693" s="170"/>
      <c r="J693" s="159"/>
    </row>
    <row r="694" spans="1:10" ht="16.5">
      <c r="A694" s="16" t="s">
        <v>2174</v>
      </c>
      <c r="B694" s="17" t="s">
        <v>5333</v>
      </c>
      <c r="C694" s="18" t="s">
        <v>4683</v>
      </c>
      <c r="D694" s="192"/>
      <c r="E694" s="192"/>
      <c r="F694" s="193">
        <f t="shared" si="20"/>
        <v>0</v>
      </c>
      <c r="G694" s="194">
        <f t="shared" si="21"/>
        <v>0</v>
      </c>
      <c r="H694" s="165">
        <v>0.43490000000000001</v>
      </c>
      <c r="I694" s="170"/>
      <c r="J694" s="159"/>
    </row>
    <row r="695" spans="1:10" ht="16.5">
      <c r="A695" s="16" t="s">
        <v>2175</v>
      </c>
      <c r="B695" s="17" t="s">
        <v>5334</v>
      </c>
      <c r="C695" s="18" t="s">
        <v>4683</v>
      </c>
      <c r="D695" s="192"/>
      <c r="E695" s="192"/>
      <c r="F695" s="193">
        <f t="shared" si="20"/>
        <v>0</v>
      </c>
      <c r="G695" s="194">
        <f t="shared" si="21"/>
        <v>0</v>
      </c>
      <c r="H695" s="165">
        <v>0.45029999999999998</v>
      </c>
      <c r="I695" s="170"/>
      <c r="J695" s="159"/>
    </row>
    <row r="696" spans="1:10" ht="16.5">
      <c r="A696" s="16" t="s">
        <v>2176</v>
      </c>
      <c r="B696" s="17" t="s">
        <v>5335</v>
      </c>
      <c r="C696" s="18" t="s">
        <v>4683</v>
      </c>
      <c r="D696" s="192"/>
      <c r="E696" s="192"/>
      <c r="F696" s="193">
        <f t="shared" si="20"/>
        <v>0</v>
      </c>
      <c r="G696" s="194">
        <f t="shared" si="21"/>
        <v>0</v>
      </c>
      <c r="H696" s="165">
        <v>0.875</v>
      </c>
      <c r="I696" s="170"/>
      <c r="J696" s="159"/>
    </row>
    <row r="697" spans="1:10" ht="16.5">
      <c r="A697" s="16" t="s">
        <v>2177</v>
      </c>
      <c r="B697" s="17" t="s">
        <v>5336</v>
      </c>
      <c r="C697" s="18" t="s">
        <v>4683</v>
      </c>
      <c r="D697" s="192"/>
      <c r="E697" s="192"/>
      <c r="F697" s="193">
        <f t="shared" si="20"/>
        <v>0</v>
      </c>
      <c r="G697" s="194">
        <f t="shared" si="21"/>
        <v>0</v>
      </c>
      <c r="H697" s="165">
        <v>0.74890000000000001</v>
      </c>
      <c r="I697" s="170"/>
      <c r="J697" s="159"/>
    </row>
    <row r="698" spans="1:10" ht="16.5">
      <c r="A698" s="16" t="s">
        <v>2178</v>
      </c>
      <c r="B698" s="17" t="s">
        <v>5337</v>
      </c>
      <c r="C698" s="18" t="s">
        <v>4683</v>
      </c>
      <c r="D698" s="192"/>
      <c r="E698" s="192"/>
      <c r="F698" s="193">
        <f t="shared" si="20"/>
        <v>0</v>
      </c>
      <c r="G698" s="194">
        <f t="shared" si="21"/>
        <v>0</v>
      </c>
      <c r="H698" s="165">
        <v>0.67090000000000005</v>
      </c>
      <c r="I698" s="170"/>
      <c r="J698" s="159"/>
    </row>
    <row r="699" spans="1:10" ht="16.5">
      <c r="A699" s="16" t="s">
        <v>2179</v>
      </c>
      <c r="B699" s="17" t="s">
        <v>5338</v>
      </c>
      <c r="C699" s="18" t="s">
        <v>4683</v>
      </c>
      <c r="D699" s="192"/>
      <c r="E699" s="192"/>
      <c r="F699" s="193">
        <f t="shared" si="20"/>
        <v>0</v>
      </c>
      <c r="G699" s="194">
        <f t="shared" si="21"/>
        <v>0</v>
      </c>
      <c r="H699" s="165">
        <v>0.84989999999999999</v>
      </c>
      <c r="I699" s="170"/>
      <c r="J699" s="159"/>
    </row>
    <row r="700" spans="1:10" ht="16.5">
      <c r="A700" s="16" t="s">
        <v>2180</v>
      </c>
      <c r="B700" s="17" t="s">
        <v>5339</v>
      </c>
      <c r="C700" s="18" t="s">
        <v>4683</v>
      </c>
      <c r="D700" s="192"/>
      <c r="E700" s="192"/>
      <c r="F700" s="193">
        <f t="shared" si="20"/>
        <v>0</v>
      </c>
      <c r="G700" s="194">
        <f t="shared" si="21"/>
        <v>0</v>
      </c>
      <c r="H700" s="165">
        <v>0.68669999999999998</v>
      </c>
      <c r="I700" s="170"/>
      <c r="J700" s="159"/>
    </row>
    <row r="701" spans="1:10" ht="16.5">
      <c r="A701" s="16" t="s">
        <v>2181</v>
      </c>
      <c r="B701" s="17" t="s">
        <v>5340</v>
      </c>
      <c r="C701" s="18" t="s">
        <v>4683</v>
      </c>
      <c r="D701" s="192"/>
      <c r="E701" s="192"/>
      <c r="F701" s="193">
        <f t="shared" si="20"/>
        <v>0</v>
      </c>
      <c r="G701" s="194">
        <f t="shared" si="21"/>
        <v>0</v>
      </c>
      <c r="H701" s="165">
        <v>0.73219999999999996</v>
      </c>
      <c r="I701" s="170"/>
      <c r="J701" s="159"/>
    </row>
    <row r="702" spans="1:10" ht="16.5">
      <c r="A702" s="16" t="s">
        <v>3539</v>
      </c>
      <c r="B702" s="17" t="s">
        <v>5341</v>
      </c>
      <c r="C702" s="18" t="s">
        <v>4683</v>
      </c>
      <c r="D702" s="192"/>
      <c r="E702" s="192"/>
      <c r="F702" s="193">
        <f t="shared" si="20"/>
        <v>0</v>
      </c>
      <c r="G702" s="194">
        <f t="shared" si="21"/>
        <v>0</v>
      </c>
      <c r="H702" s="165">
        <v>1</v>
      </c>
      <c r="I702" s="170" t="s">
        <v>4931</v>
      </c>
      <c r="J702" s="159"/>
    </row>
    <row r="703" spans="1:10" ht="16.5">
      <c r="A703" s="16" t="s">
        <v>2182</v>
      </c>
      <c r="B703" s="17" t="s">
        <v>5342</v>
      </c>
      <c r="C703" s="18" t="s">
        <v>4683</v>
      </c>
      <c r="D703" s="192"/>
      <c r="E703" s="192"/>
      <c r="F703" s="193">
        <f t="shared" si="20"/>
        <v>0</v>
      </c>
      <c r="G703" s="194">
        <f t="shared" si="21"/>
        <v>0</v>
      </c>
      <c r="H703" s="165">
        <v>0.99019999999999997</v>
      </c>
      <c r="I703" s="170"/>
      <c r="J703" s="159"/>
    </row>
    <row r="704" spans="1:10" ht="16.5">
      <c r="A704" s="16" t="s">
        <v>2183</v>
      </c>
      <c r="B704" s="17" t="s">
        <v>5343</v>
      </c>
      <c r="C704" s="18" t="s">
        <v>4683</v>
      </c>
      <c r="D704" s="192"/>
      <c r="E704" s="192"/>
      <c r="F704" s="193">
        <f t="shared" si="20"/>
        <v>0</v>
      </c>
      <c r="G704" s="194">
        <f t="shared" si="21"/>
        <v>0</v>
      </c>
      <c r="H704" s="165">
        <v>0.8085</v>
      </c>
      <c r="I704" s="170"/>
      <c r="J704" s="159"/>
    </row>
    <row r="705" spans="1:10" ht="16.5">
      <c r="A705" s="16" t="s">
        <v>2184</v>
      </c>
      <c r="B705" s="17" t="s">
        <v>5344</v>
      </c>
      <c r="C705" s="18" t="s">
        <v>4683</v>
      </c>
      <c r="D705" s="192"/>
      <c r="E705" s="192"/>
      <c r="F705" s="193">
        <f t="shared" si="20"/>
        <v>0</v>
      </c>
      <c r="G705" s="194">
        <f t="shared" si="21"/>
        <v>0</v>
      </c>
      <c r="H705" s="165">
        <v>0.80669999999999997</v>
      </c>
      <c r="I705" s="170"/>
      <c r="J705" s="159"/>
    </row>
    <row r="706" spans="1:10" ht="16.5">
      <c r="A706" s="16" t="s">
        <v>2185</v>
      </c>
      <c r="B706" s="17" t="s">
        <v>5345</v>
      </c>
      <c r="C706" s="18" t="s">
        <v>4683</v>
      </c>
      <c r="D706" s="192"/>
      <c r="E706" s="192"/>
      <c r="F706" s="193">
        <f t="shared" si="20"/>
        <v>0</v>
      </c>
      <c r="G706" s="194">
        <f t="shared" si="21"/>
        <v>0</v>
      </c>
      <c r="H706" s="165">
        <v>1.0526</v>
      </c>
      <c r="I706" s="170"/>
      <c r="J706" s="159"/>
    </row>
    <row r="707" spans="1:10" ht="16.5">
      <c r="A707" s="16" t="s">
        <v>2186</v>
      </c>
      <c r="B707" s="17" t="s">
        <v>5346</v>
      </c>
      <c r="C707" s="18" t="s">
        <v>4683</v>
      </c>
      <c r="D707" s="192"/>
      <c r="E707" s="192"/>
      <c r="F707" s="193">
        <f t="shared" si="20"/>
        <v>0</v>
      </c>
      <c r="G707" s="194">
        <f t="shared" si="21"/>
        <v>0</v>
      </c>
      <c r="H707" s="165">
        <v>0.94430000000000003</v>
      </c>
      <c r="I707" s="170"/>
      <c r="J707" s="159"/>
    </row>
    <row r="708" spans="1:10" ht="16.5">
      <c r="A708" s="16" t="s">
        <v>2187</v>
      </c>
      <c r="B708" s="17" t="s">
        <v>5347</v>
      </c>
      <c r="C708" s="18" t="s">
        <v>4683</v>
      </c>
      <c r="D708" s="192"/>
      <c r="E708" s="192"/>
      <c r="F708" s="193">
        <f t="shared" si="20"/>
        <v>0</v>
      </c>
      <c r="G708" s="194">
        <f t="shared" si="21"/>
        <v>0</v>
      </c>
      <c r="H708" s="165">
        <v>0.96130000000000004</v>
      </c>
      <c r="I708" s="170"/>
      <c r="J708" s="159"/>
    </row>
    <row r="709" spans="1:10" ht="16.5">
      <c r="A709" s="16" t="s">
        <v>2188</v>
      </c>
      <c r="B709" s="17" t="s">
        <v>5348</v>
      </c>
      <c r="C709" s="18" t="s">
        <v>4683</v>
      </c>
      <c r="D709" s="192"/>
      <c r="E709" s="192"/>
      <c r="F709" s="193">
        <f t="shared" si="20"/>
        <v>0</v>
      </c>
      <c r="G709" s="194">
        <f t="shared" si="21"/>
        <v>0</v>
      </c>
      <c r="H709" s="165">
        <v>0.67069999999999996</v>
      </c>
      <c r="I709" s="170"/>
      <c r="J709" s="159"/>
    </row>
    <row r="710" spans="1:10" ht="16.5">
      <c r="A710" s="16" t="s">
        <v>2189</v>
      </c>
      <c r="B710" s="17" t="s">
        <v>5349</v>
      </c>
      <c r="C710" s="18" t="s">
        <v>4683</v>
      </c>
      <c r="D710" s="192"/>
      <c r="E710" s="192"/>
      <c r="F710" s="193">
        <f t="shared" si="20"/>
        <v>0</v>
      </c>
      <c r="G710" s="194">
        <f t="shared" si="21"/>
        <v>0</v>
      </c>
      <c r="H710" s="165">
        <v>0.53129999999999999</v>
      </c>
      <c r="I710" s="170"/>
      <c r="J710" s="159"/>
    </row>
    <row r="711" spans="1:10" ht="16.5">
      <c r="A711" s="16" t="s">
        <v>2190</v>
      </c>
      <c r="B711" s="17" t="s">
        <v>5350</v>
      </c>
      <c r="C711" s="18" t="s">
        <v>4683</v>
      </c>
      <c r="D711" s="192"/>
      <c r="E711" s="192"/>
      <c r="F711" s="193">
        <f t="shared" si="20"/>
        <v>0</v>
      </c>
      <c r="G711" s="194">
        <f t="shared" si="21"/>
        <v>0</v>
      </c>
      <c r="H711" s="165">
        <v>0.31030000000000002</v>
      </c>
      <c r="I711" s="170"/>
      <c r="J711" s="159"/>
    </row>
    <row r="712" spans="1:10" ht="16.5">
      <c r="A712" s="16" t="s">
        <v>2191</v>
      </c>
      <c r="B712" s="17" t="s">
        <v>5351</v>
      </c>
      <c r="C712" s="18" t="s">
        <v>4683</v>
      </c>
      <c r="D712" s="192"/>
      <c r="E712" s="192"/>
      <c r="F712" s="193">
        <f t="shared" ref="F712:F775" si="22">D712*E712</f>
        <v>0</v>
      </c>
      <c r="G712" s="194">
        <f t="shared" ref="G712:G775" si="23">IF($F$1191=0,0,F712/$F$1191)</f>
        <v>0</v>
      </c>
      <c r="H712" s="165">
        <v>0.54069999999999996</v>
      </c>
      <c r="I712" s="170"/>
      <c r="J712" s="159"/>
    </row>
    <row r="713" spans="1:10" ht="16.5">
      <c r="A713" s="16" t="s">
        <v>2192</v>
      </c>
      <c r="B713" s="17" t="s">
        <v>5352</v>
      </c>
      <c r="C713" s="18" t="s">
        <v>4683</v>
      </c>
      <c r="D713" s="192"/>
      <c r="E713" s="192"/>
      <c r="F713" s="193">
        <f t="shared" si="22"/>
        <v>0</v>
      </c>
      <c r="G713" s="194">
        <f t="shared" si="23"/>
        <v>0</v>
      </c>
      <c r="H713" s="165">
        <v>0.66600000000000004</v>
      </c>
      <c r="I713" s="170"/>
      <c r="J713" s="159"/>
    </row>
    <row r="714" spans="1:10" ht="16.5">
      <c r="A714" s="16" t="s">
        <v>2193</v>
      </c>
      <c r="B714" s="17" t="s">
        <v>5353</v>
      </c>
      <c r="C714" s="18" t="s">
        <v>4683</v>
      </c>
      <c r="D714" s="192"/>
      <c r="E714" s="192"/>
      <c r="F714" s="193">
        <f t="shared" si="22"/>
        <v>0</v>
      </c>
      <c r="G714" s="194">
        <f t="shared" si="23"/>
        <v>0</v>
      </c>
      <c r="H714" s="165">
        <v>1.3149999999999999</v>
      </c>
      <c r="I714" s="170"/>
      <c r="J714" s="159"/>
    </row>
    <row r="715" spans="1:10" ht="16.5">
      <c r="A715" s="16" t="s">
        <v>2194</v>
      </c>
      <c r="B715" s="17" t="s">
        <v>5354</v>
      </c>
      <c r="C715" s="18" t="s">
        <v>4683</v>
      </c>
      <c r="D715" s="192"/>
      <c r="E715" s="192"/>
      <c r="F715" s="193">
        <f t="shared" si="22"/>
        <v>0</v>
      </c>
      <c r="G715" s="194">
        <f t="shared" si="23"/>
        <v>0</v>
      </c>
      <c r="H715" s="165">
        <v>1.1854</v>
      </c>
      <c r="I715" s="170"/>
      <c r="J715" s="159"/>
    </row>
    <row r="716" spans="1:10" ht="16.5">
      <c r="A716" s="16" t="s">
        <v>2195</v>
      </c>
      <c r="B716" s="17" t="s">
        <v>5355</v>
      </c>
      <c r="C716" s="18" t="s">
        <v>4683</v>
      </c>
      <c r="D716" s="192"/>
      <c r="E716" s="192"/>
      <c r="F716" s="193">
        <f t="shared" si="22"/>
        <v>0</v>
      </c>
      <c r="G716" s="194">
        <f t="shared" si="23"/>
        <v>0</v>
      </c>
      <c r="H716" s="165">
        <v>0.95720000000000005</v>
      </c>
      <c r="I716" s="170"/>
      <c r="J716" s="159"/>
    </row>
    <row r="717" spans="1:10" ht="16.5">
      <c r="A717" s="16" t="s">
        <v>2196</v>
      </c>
      <c r="B717" s="17" t="s">
        <v>5356</v>
      </c>
      <c r="C717" s="18" t="s">
        <v>4683</v>
      </c>
      <c r="D717" s="192"/>
      <c r="E717" s="192"/>
      <c r="F717" s="193">
        <f t="shared" si="22"/>
        <v>0</v>
      </c>
      <c r="G717" s="194">
        <f t="shared" si="23"/>
        <v>0</v>
      </c>
      <c r="H717" s="165">
        <v>0.59840000000000004</v>
      </c>
      <c r="I717" s="170"/>
      <c r="J717" s="159"/>
    </row>
    <row r="718" spans="1:10" ht="16.5">
      <c r="A718" s="16" t="s">
        <v>2197</v>
      </c>
      <c r="B718" s="17" t="s">
        <v>5357</v>
      </c>
      <c r="C718" s="18" t="s">
        <v>4683</v>
      </c>
      <c r="D718" s="192"/>
      <c r="E718" s="192"/>
      <c r="F718" s="193">
        <f t="shared" si="22"/>
        <v>0</v>
      </c>
      <c r="G718" s="194">
        <f t="shared" si="23"/>
        <v>0</v>
      </c>
      <c r="H718" s="165">
        <v>1.5588</v>
      </c>
      <c r="I718" s="170"/>
      <c r="J718" s="159"/>
    </row>
    <row r="719" spans="1:10" ht="16.5">
      <c r="A719" s="16" t="s">
        <v>2718</v>
      </c>
      <c r="B719" s="17" t="s">
        <v>5358</v>
      </c>
      <c r="C719" s="18" t="s">
        <v>4683</v>
      </c>
      <c r="D719" s="192"/>
      <c r="E719" s="192"/>
      <c r="F719" s="193">
        <f t="shared" si="22"/>
        <v>0</v>
      </c>
      <c r="G719" s="194">
        <f t="shared" si="23"/>
        <v>0</v>
      </c>
      <c r="H719" s="165">
        <v>0.4718</v>
      </c>
      <c r="I719" s="170"/>
      <c r="J719" s="159"/>
    </row>
    <row r="720" spans="1:10" ht="16.5">
      <c r="A720" s="16" t="s">
        <v>2198</v>
      </c>
      <c r="B720" s="17" t="s">
        <v>5359</v>
      </c>
      <c r="C720" s="18" t="s">
        <v>4683</v>
      </c>
      <c r="D720" s="192"/>
      <c r="E720" s="192"/>
      <c r="F720" s="193">
        <f t="shared" si="22"/>
        <v>0</v>
      </c>
      <c r="G720" s="194">
        <f t="shared" si="23"/>
        <v>0</v>
      </c>
      <c r="H720" s="165">
        <v>0.82930000000000004</v>
      </c>
      <c r="I720" s="170"/>
      <c r="J720" s="159"/>
    </row>
    <row r="721" spans="1:10" ht="16.5">
      <c r="A721" s="16" t="s">
        <v>2199</v>
      </c>
      <c r="B721" s="17" t="s">
        <v>5360</v>
      </c>
      <c r="C721" s="18" t="s">
        <v>4683</v>
      </c>
      <c r="D721" s="192"/>
      <c r="E721" s="192"/>
      <c r="F721" s="193">
        <f t="shared" si="22"/>
        <v>0</v>
      </c>
      <c r="G721" s="194">
        <f t="shared" si="23"/>
        <v>0</v>
      </c>
      <c r="H721" s="165">
        <v>0.85509999999999997</v>
      </c>
      <c r="I721" s="170"/>
      <c r="J721" s="159"/>
    </row>
    <row r="722" spans="1:10" ht="16.5">
      <c r="A722" s="16" t="s">
        <v>2200</v>
      </c>
      <c r="B722" s="17" t="s">
        <v>5361</v>
      </c>
      <c r="C722" s="18" t="s">
        <v>4683</v>
      </c>
      <c r="D722" s="192"/>
      <c r="E722" s="192"/>
      <c r="F722" s="193">
        <f t="shared" si="22"/>
        <v>0</v>
      </c>
      <c r="G722" s="194">
        <f t="shared" si="23"/>
        <v>0</v>
      </c>
      <c r="H722" s="165">
        <v>0.52569999999999995</v>
      </c>
      <c r="I722" s="170"/>
      <c r="J722" s="159"/>
    </row>
    <row r="723" spans="1:10" ht="16.5">
      <c r="A723" s="16" t="s">
        <v>2201</v>
      </c>
      <c r="B723" s="17" t="s">
        <v>5362</v>
      </c>
      <c r="C723" s="18" t="s">
        <v>4683</v>
      </c>
      <c r="D723" s="192"/>
      <c r="E723" s="192"/>
      <c r="F723" s="193">
        <f t="shared" si="22"/>
        <v>0</v>
      </c>
      <c r="G723" s="194">
        <f t="shared" si="23"/>
        <v>0</v>
      </c>
      <c r="H723" s="165">
        <v>1.4632000000000001</v>
      </c>
      <c r="I723" s="170"/>
      <c r="J723" s="159"/>
    </row>
    <row r="724" spans="1:10" ht="16.5">
      <c r="A724" s="16" t="s">
        <v>2202</v>
      </c>
      <c r="B724" s="17" t="s">
        <v>5363</v>
      </c>
      <c r="C724" s="18" t="s">
        <v>4683</v>
      </c>
      <c r="D724" s="192"/>
      <c r="E724" s="192"/>
      <c r="F724" s="193">
        <f t="shared" si="22"/>
        <v>0</v>
      </c>
      <c r="G724" s="194">
        <f t="shared" si="23"/>
        <v>0</v>
      </c>
      <c r="H724" s="165">
        <v>0.26679999999999998</v>
      </c>
      <c r="I724" s="170"/>
      <c r="J724" s="159"/>
    </row>
    <row r="725" spans="1:10" ht="16.5">
      <c r="A725" s="16" t="s">
        <v>2203</v>
      </c>
      <c r="B725" s="17" t="s">
        <v>5364</v>
      </c>
      <c r="C725" s="18" t="s">
        <v>4683</v>
      </c>
      <c r="D725" s="192"/>
      <c r="E725" s="192"/>
      <c r="F725" s="193">
        <f t="shared" si="22"/>
        <v>0</v>
      </c>
      <c r="G725" s="194">
        <f t="shared" si="23"/>
        <v>0</v>
      </c>
      <c r="H725" s="165">
        <v>0.72119999999999995</v>
      </c>
      <c r="I725" s="170"/>
      <c r="J725" s="159"/>
    </row>
    <row r="726" spans="1:10" ht="16.5">
      <c r="A726" s="16" t="s">
        <v>2204</v>
      </c>
      <c r="B726" s="17" t="s">
        <v>5365</v>
      </c>
      <c r="C726" s="18" t="s">
        <v>4683</v>
      </c>
      <c r="D726" s="192"/>
      <c r="E726" s="192"/>
      <c r="F726" s="193">
        <f t="shared" si="22"/>
        <v>0</v>
      </c>
      <c r="G726" s="194">
        <f t="shared" si="23"/>
        <v>0</v>
      </c>
      <c r="H726" s="165">
        <v>0.49740000000000001</v>
      </c>
      <c r="I726" s="170"/>
      <c r="J726" s="159"/>
    </row>
    <row r="727" spans="1:10" ht="16.5">
      <c r="A727" s="16" t="s">
        <v>2205</v>
      </c>
      <c r="B727" s="17" t="s">
        <v>5366</v>
      </c>
      <c r="C727" s="18" t="s">
        <v>4683</v>
      </c>
      <c r="D727" s="192"/>
      <c r="E727" s="192"/>
      <c r="F727" s="193">
        <f t="shared" si="22"/>
        <v>0</v>
      </c>
      <c r="G727" s="194">
        <f t="shared" si="23"/>
        <v>0</v>
      </c>
      <c r="H727" s="165">
        <v>0.49099999999999999</v>
      </c>
      <c r="I727" s="170"/>
      <c r="J727" s="159"/>
    </row>
    <row r="728" spans="1:10" ht="16.5">
      <c r="A728" s="16" t="s">
        <v>2206</v>
      </c>
      <c r="B728" s="17" t="s">
        <v>5367</v>
      </c>
      <c r="C728" s="18" t="s">
        <v>4683</v>
      </c>
      <c r="D728" s="192"/>
      <c r="E728" s="192"/>
      <c r="F728" s="193">
        <f t="shared" si="22"/>
        <v>0</v>
      </c>
      <c r="G728" s="194">
        <f t="shared" si="23"/>
        <v>0</v>
      </c>
      <c r="H728" s="165">
        <v>0.37</v>
      </c>
      <c r="I728" s="170"/>
      <c r="J728" s="159"/>
    </row>
    <row r="729" spans="1:10" ht="16.5">
      <c r="A729" s="16" t="s">
        <v>3540</v>
      </c>
      <c r="B729" s="17" t="s">
        <v>5368</v>
      </c>
      <c r="C729" s="18" t="s">
        <v>4683</v>
      </c>
      <c r="D729" s="192"/>
      <c r="E729" s="192"/>
      <c r="F729" s="193">
        <f t="shared" si="22"/>
        <v>0</v>
      </c>
      <c r="G729" s="194">
        <f t="shared" si="23"/>
        <v>0</v>
      </c>
      <c r="H729" s="165">
        <v>1</v>
      </c>
      <c r="I729" s="170" t="s">
        <v>4931</v>
      </c>
      <c r="J729" s="159"/>
    </row>
    <row r="730" spans="1:10" ht="16.5">
      <c r="A730" s="16" t="s">
        <v>2207</v>
      </c>
      <c r="B730" s="17" t="s">
        <v>5369</v>
      </c>
      <c r="C730" s="18" t="s">
        <v>4683</v>
      </c>
      <c r="D730" s="192"/>
      <c r="E730" s="192"/>
      <c r="F730" s="193">
        <f t="shared" si="22"/>
        <v>0</v>
      </c>
      <c r="G730" s="194">
        <f t="shared" si="23"/>
        <v>0</v>
      </c>
      <c r="H730" s="165">
        <v>0.46079999999999999</v>
      </c>
      <c r="I730" s="170"/>
      <c r="J730" s="159"/>
    </row>
    <row r="731" spans="1:10" ht="16.5">
      <c r="A731" s="16" t="s">
        <v>2208</v>
      </c>
      <c r="B731" s="17" t="s">
        <v>5370</v>
      </c>
      <c r="C731" s="18" t="s">
        <v>4683</v>
      </c>
      <c r="D731" s="192"/>
      <c r="E731" s="192"/>
      <c r="F731" s="193">
        <f t="shared" si="22"/>
        <v>0</v>
      </c>
      <c r="G731" s="194">
        <f t="shared" si="23"/>
        <v>0</v>
      </c>
      <c r="H731" s="165">
        <v>0.17799999999999999</v>
      </c>
      <c r="I731" s="170"/>
      <c r="J731" s="159"/>
    </row>
    <row r="732" spans="1:10" ht="16.5">
      <c r="A732" s="16" t="s">
        <v>2209</v>
      </c>
      <c r="B732" s="17" t="s">
        <v>5371</v>
      </c>
      <c r="C732" s="18" t="s">
        <v>4683</v>
      </c>
      <c r="D732" s="192"/>
      <c r="E732" s="192"/>
      <c r="F732" s="193">
        <f t="shared" si="22"/>
        <v>0</v>
      </c>
      <c r="G732" s="194">
        <f t="shared" si="23"/>
        <v>0</v>
      </c>
      <c r="H732" s="165">
        <v>0.98050000000000004</v>
      </c>
      <c r="I732" s="170"/>
      <c r="J732" s="159"/>
    </row>
    <row r="733" spans="1:10" ht="16.5">
      <c r="A733" s="16" t="s">
        <v>2210</v>
      </c>
      <c r="B733" s="17" t="s">
        <v>5372</v>
      </c>
      <c r="C733" s="18" t="s">
        <v>4683</v>
      </c>
      <c r="D733" s="192"/>
      <c r="E733" s="192"/>
      <c r="F733" s="193">
        <f t="shared" si="22"/>
        <v>0</v>
      </c>
      <c r="G733" s="194">
        <f t="shared" si="23"/>
        <v>0</v>
      </c>
      <c r="H733" s="165">
        <v>1.3270999999999999</v>
      </c>
      <c r="I733" s="170"/>
      <c r="J733" s="159"/>
    </row>
    <row r="734" spans="1:10" ht="16.5">
      <c r="A734" s="16" t="s">
        <v>2211</v>
      </c>
      <c r="B734" s="17" t="s">
        <v>5373</v>
      </c>
      <c r="C734" s="18" t="s">
        <v>4683</v>
      </c>
      <c r="D734" s="192"/>
      <c r="E734" s="192"/>
      <c r="F734" s="193">
        <f t="shared" si="22"/>
        <v>0</v>
      </c>
      <c r="G734" s="194">
        <f t="shared" si="23"/>
        <v>0</v>
      </c>
      <c r="H734" s="165">
        <v>0.80820000000000003</v>
      </c>
      <c r="I734" s="170"/>
      <c r="J734" s="159"/>
    </row>
    <row r="735" spans="1:10" ht="16.5">
      <c r="A735" s="16" t="s">
        <v>2212</v>
      </c>
      <c r="B735" s="17" t="s">
        <v>5374</v>
      </c>
      <c r="C735" s="18" t="s">
        <v>4683</v>
      </c>
      <c r="D735" s="192"/>
      <c r="E735" s="192"/>
      <c r="F735" s="193">
        <f t="shared" si="22"/>
        <v>0</v>
      </c>
      <c r="G735" s="194">
        <f t="shared" si="23"/>
        <v>0</v>
      </c>
      <c r="H735" s="165">
        <v>0.94059999999999999</v>
      </c>
      <c r="I735" s="170"/>
      <c r="J735" s="159"/>
    </row>
    <row r="736" spans="1:10" ht="16.5">
      <c r="A736" s="16" t="s">
        <v>2213</v>
      </c>
      <c r="B736" s="17" t="s">
        <v>5375</v>
      </c>
      <c r="C736" s="18" t="s">
        <v>4683</v>
      </c>
      <c r="D736" s="192"/>
      <c r="E736" s="192"/>
      <c r="F736" s="193">
        <f t="shared" si="22"/>
        <v>0</v>
      </c>
      <c r="G736" s="194">
        <f t="shared" si="23"/>
        <v>0</v>
      </c>
      <c r="H736" s="165">
        <v>1.377</v>
      </c>
      <c r="I736" s="170"/>
      <c r="J736" s="159"/>
    </row>
    <row r="737" spans="1:10" ht="16.5">
      <c r="A737" s="16" t="s">
        <v>2214</v>
      </c>
      <c r="B737" s="17" t="s">
        <v>5376</v>
      </c>
      <c r="C737" s="18" t="s">
        <v>4683</v>
      </c>
      <c r="D737" s="192"/>
      <c r="E737" s="192"/>
      <c r="F737" s="193">
        <f t="shared" si="22"/>
        <v>0</v>
      </c>
      <c r="G737" s="194">
        <f t="shared" si="23"/>
        <v>0</v>
      </c>
      <c r="H737" s="165">
        <v>1.2436</v>
      </c>
      <c r="I737" s="170"/>
      <c r="J737" s="159"/>
    </row>
    <row r="738" spans="1:10" ht="16.5">
      <c r="A738" s="16" t="s">
        <v>2215</v>
      </c>
      <c r="B738" s="17" t="s">
        <v>5377</v>
      </c>
      <c r="C738" s="18" t="s">
        <v>4683</v>
      </c>
      <c r="D738" s="192"/>
      <c r="E738" s="192"/>
      <c r="F738" s="193">
        <f t="shared" si="22"/>
        <v>0</v>
      </c>
      <c r="G738" s="194">
        <f t="shared" si="23"/>
        <v>0</v>
      </c>
      <c r="H738" s="165">
        <v>1.0656000000000001</v>
      </c>
      <c r="I738" s="170"/>
      <c r="J738" s="159"/>
    </row>
    <row r="739" spans="1:10" ht="16.5">
      <c r="A739" s="16" t="s">
        <v>2216</v>
      </c>
      <c r="B739" s="17" t="s">
        <v>5378</v>
      </c>
      <c r="C739" s="18" t="s">
        <v>4683</v>
      </c>
      <c r="D739" s="192"/>
      <c r="E739" s="192"/>
      <c r="F739" s="193">
        <f t="shared" si="22"/>
        <v>0</v>
      </c>
      <c r="G739" s="194">
        <f t="shared" si="23"/>
        <v>0</v>
      </c>
      <c r="H739" s="165">
        <v>1.4433</v>
      </c>
      <c r="I739" s="170"/>
      <c r="J739" s="159"/>
    </row>
    <row r="740" spans="1:10" ht="16.5">
      <c r="A740" s="16" t="s">
        <v>2217</v>
      </c>
      <c r="B740" s="17" t="s">
        <v>5379</v>
      </c>
      <c r="C740" s="18" t="s">
        <v>4683</v>
      </c>
      <c r="D740" s="192"/>
      <c r="E740" s="192"/>
      <c r="F740" s="193">
        <f t="shared" si="22"/>
        <v>0</v>
      </c>
      <c r="G740" s="194">
        <f t="shared" si="23"/>
        <v>0</v>
      </c>
      <c r="H740" s="165">
        <v>0.88949999999999996</v>
      </c>
      <c r="I740" s="170"/>
      <c r="J740" s="159"/>
    </row>
    <row r="741" spans="1:10" ht="16.5">
      <c r="A741" s="16" t="s">
        <v>2218</v>
      </c>
      <c r="B741" s="17" t="s">
        <v>5380</v>
      </c>
      <c r="C741" s="18" t="s">
        <v>4683</v>
      </c>
      <c r="D741" s="192"/>
      <c r="E741" s="192"/>
      <c r="F741" s="193">
        <f t="shared" si="22"/>
        <v>0</v>
      </c>
      <c r="G741" s="194">
        <f t="shared" si="23"/>
        <v>0</v>
      </c>
      <c r="H741" s="165">
        <v>0.17</v>
      </c>
      <c r="I741" s="170"/>
      <c r="J741" s="159"/>
    </row>
    <row r="742" spans="1:10" ht="16.5">
      <c r="A742" s="16" t="s">
        <v>2219</v>
      </c>
      <c r="B742" s="17" t="s">
        <v>5381</v>
      </c>
      <c r="C742" s="18" t="s">
        <v>4683</v>
      </c>
      <c r="D742" s="192"/>
      <c r="E742" s="192"/>
      <c r="F742" s="193">
        <f t="shared" si="22"/>
        <v>0</v>
      </c>
      <c r="G742" s="194">
        <f t="shared" si="23"/>
        <v>0</v>
      </c>
      <c r="H742" s="165">
        <v>0.74239999999999995</v>
      </c>
      <c r="I742" s="170"/>
      <c r="J742" s="159"/>
    </row>
    <row r="743" spans="1:10" ht="16.5">
      <c r="A743" s="16" t="s">
        <v>2220</v>
      </c>
      <c r="B743" s="17" t="s">
        <v>5382</v>
      </c>
      <c r="C743" s="18" t="s">
        <v>4683</v>
      </c>
      <c r="D743" s="192"/>
      <c r="E743" s="192"/>
      <c r="F743" s="193">
        <f t="shared" si="22"/>
        <v>0</v>
      </c>
      <c r="G743" s="194">
        <f t="shared" si="23"/>
        <v>0</v>
      </c>
      <c r="H743" s="165">
        <v>1.4040999999999999</v>
      </c>
      <c r="I743" s="170"/>
      <c r="J743" s="159"/>
    </row>
    <row r="744" spans="1:10" ht="16.5">
      <c r="A744" s="16" t="s">
        <v>2221</v>
      </c>
      <c r="B744" s="17" t="s">
        <v>5383</v>
      </c>
      <c r="C744" s="18" t="s">
        <v>4683</v>
      </c>
      <c r="D744" s="192"/>
      <c r="E744" s="192"/>
      <c r="F744" s="193">
        <f t="shared" si="22"/>
        <v>0</v>
      </c>
      <c r="G744" s="194">
        <f t="shared" si="23"/>
        <v>0</v>
      </c>
      <c r="H744" s="165">
        <v>1.337</v>
      </c>
      <c r="I744" s="170"/>
      <c r="J744" s="159"/>
    </row>
    <row r="745" spans="1:10" ht="16.5">
      <c r="A745" s="16" t="s">
        <v>2222</v>
      </c>
      <c r="B745" s="17" t="s">
        <v>5384</v>
      </c>
      <c r="C745" s="18" t="s">
        <v>4683</v>
      </c>
      <c r="D745" s="192"/>
      <c r="E745" s="192"/>
      <c r="F745" s="193">
        <f t="shared" si="22"/>
        <v>0</v>
      </c>
      <c r="G745" s="194">
        <f t="shared" si="23"/>
        <v>0</v>
      </c>
      <c r="H745" s="165">
        <v>1.5021</v>
      </c>
      <c r="I745" s="170"/>
      <c r="J745" s="159"/>
    </row>
    <row r="746" spans="1:10" ht="16.5">
      <c r="A746" s="16" t="s">
        <v>2223</v>
      </c>
      <c r="B746" s="17" t="s">
        <v>5385</v>
      </c>
      <c r="C746" s="18" t="s">
        <v>4683</v>
      </c>
      <c r="D746" s="192"/>
      <c r="E746" s="192"/>
      <c r="F746" s="193">
        <f t="shared" si="22"/>
        <v>0</v>
      </c>
      <c r="G746" s="194">
        <f t="shared" si="23"/>
        <v>0</v>
      </c>
      <c r="H746" s="165">
        <v>0.85589999999999999</v>
      </c>
      <c r="I746" s="170"/>
      <c r="J746" s="159"/>
    </row>
    <row r="747" spans="1:10" ht="16.5">
      <c r="A747" s="16" t="s">
        <v>2224</v>
      </c>
      <c r="B747" s="17" t="s">
        <v>5386</v>
      </c>
      <c r="C747" s="18" t="s">
        <v>4683</v>
      </c>
      <c r="D747" s="192"/>
      <c r="E747" s="192"/>
      <c r="F747" s="193">
        <f t="shared" si="22"/>
        <v>0</v>
      </c>
      <c r="G747" s="194">
        <f t="shared" si="23"/>
        <v>0</v>
      </c>
      <c r="H747" s="165">
        <v>1.2188000000000001</v>
      </c>
      <c r="I747" s="170"/>
      <c r="J747" s="159"/>
    </row>
    <row r="748" spans="1:10" ht="16.5">
      <c r="A748" s="16" t="s">
        <v>2225</v>
      </c>
      <c r="B748" s="17" t="s">
        <v>5387</v>
      </c>
      <c r="C748" s="18" t="s">
        <v>4683</v>
      </c>
      <c r="D748" s="192"/>
      <c r="E748" s="192"/>
      <c r="F748" s="193">
        <f t="shared" si="22"/>
        <v>0</v>
      </c>
      <c r="G748" s="194">
        <f t="shared" si="23"/>
        <v>0</v>
      </c>
      <c r="H748" s="165">
        <v>2.1787999999999998</v>
      </c>
      <c r="I748" s="170"/>
      <c r="J748" s="159"/>
    </row>
    <row r="749" spans="1:10" ht="16.5">
      <c r="A749" s="16" t="s">
        <v>2226</v>
      </c>
      <c r="B749" s="17" t="s">
        <v>5388</v>
      </c>
      <c r="C749" s="18" t="s">
        <v>4683</v>
      </c>
      <c r="D749" s="192"/>
      <c r="E749" s="192"/>
      <c r="F749" s="193">
        <f t="shared" si="22"/>
        <v>0</v>
      </c>
      <c r="G749" s="194">
        <f t="shared" si="23"/>
        <v>0</v>
      </c>
      <c r="H749" s="165">
        <v>1.8845000000000001</v>
      </c>
      <c r="I749" s="170"/>
      <c r="J749" s="159"/>
    </row>
    <row r="750" spans="1:10" ht="16.5">
      <c r="A750" s="16" t="s">
        <v>2227</v>
      </c>
      <c r="B750" s="17" t="s">
        <v>5389</v>
      </c>
      <c r="C750" s="18" t="s">
        <v>4683</v>
      </c>
      <c r="D750" s="192"/>
      <c r="E750" s="192"/>
      <c r="F750" s="193">
        <f t="shared" si="22"/>
        <v>0</v>
      </c>
      <c r="G750" s="194">
        <f t="shared" si="23"/>
        <v>0</v>
      </c>
      <c r="H750" s="165">
        <v>1.2775000000000001</v>
      </c>
      <c r="I750" s="170"/>
      <c r="J750" s="159"/>
    </row>
    <row r="751" spans="1:10" ht="16.5">
      <c r="A751" s="16" t="s">
        <v>2228</v>
      </c>
      <c r="B751" s="17" t="s">
        <v>5390</v>
      </c>
      <c r="C751" s="18" t="s">
        <v>4683</v>
      </c>
      <c r="D751" s="192"/>
      <c r="E751" s="192"/>
      <c r="F751" s="193">
        <f t="shared" si="22"/>
        <v>0</v>
      </c>
      <c r="G751" s="194">
        <f t="shared" si="23"/>
        <v>0</v>
      </c>
      <c r="H751" s="165">
        <v>1.4460999999999999</v>
      </c>
      <c r="I751" s="170"/>
      <c r="J751" s="159"/>
    </row>
    <row r="752" spans="1:10" ht="16.5">
      <c r="A752" s="16" t="s">
        <v>2229</v>
      </c>
      <c r="B752" s="17" t="s">
        <v>5391</v>
      </c>
      <c r="C752" s="18" t="s">
        <v>4683</v>
      </c>
      <c r="D752" s="192"/>
      <c r="E752" s="192"/>
      <c r="F752" s="193">
        <f t="shared" si="22"/>
        <v>0</v>
      </c>
      <c r="G752" s="194">
        <f t="shared" si="23"/>
        <v>0</v>
      </c>
      <c r="H752" s="165">
        <v>1.121</v>
      </c>
      <c r="I752" s="170"/>
      <c r="J752" s="159"/>
    </row>
    <row r="753" spans="1:10" ht="16.5">
      <c r="A753" s="16" t="s">
        <v>2230</v>
      </c>
      <c r="B753" s="17" t="s">
        <v>5392</v>
      </c>
      <c r="C753" s="18" t="s">
        <v>4683</v>
      </c>
      <c r="D753" s="192"/>
      <c r="E753" s="192"/>
      <c r="F753" s="193">
        <f t="shared" si="22"/>
        <v>0</v>
      </c>
      <c r="G753" s="194">
        <f t="shared" si="23"/>
        <v>0</v>
      </c>
      <c r="H753" s="165">
        <v>1.6174999999999999</v>
      </c>
      <c r="I753" s="170"/>
      <c r="J753" s="159"/>
    </row>
    <row r="754" spans="1:10" ht="16.5">
      <c r="A754" s="16" t="s">
        <v>2231</v>
      </c>
      <c r="B754" s="17" t="s">
        <v>5393</v>
      </c>
      <c r="C754" s="18" t="s">
        <v>4683</v>
      </c>
      <c r="D754" s="192"/>
      <c r="E754" s="192"/>
      <c r="F754" s="193">
        <f t="shared" si="22"/>
        <v>0</v>
      </c>
      <c r="G754" s="194">
        <f t="shared" si="23"/>
        <v>0</v>
      </c>
      <c r="H754" s="165">
        <v>0.48930000000000001</v>
      </c>
      <c r="I754" s="170"/>
      <c r="J754" s="159"/>
    </row>
    <row r="755" spans="1:10" ht="16.5">
      <c r="A755" s="16" t="s">
        <v>2232</v>
      </c>
      <c r="B755" s="17" t="s">
        <v>5394</v>
      </c>
      <c r="C755" s="18" t="s">
        <v>4683</v>
      </c>
      <c r="D755" s="192"/>
      <c r="E755" s="192"/>
      <c r="F755" s="193">
        <f t="shared" si="22"/>
        <v>0</v>
      </c>
      <c r="G755" s="194">
        <f t="shared" si="23"/>
        <v>0</v>
      </c>
      <c r="H755" s="165">
        <v>0.63590000000000002</v>
      </c>
      <c r="I755" s="170"/>
      <c r="J755" s="159"/>
    </row>
    <row r="756" spans="1:10" ht="16.5">
      <c r="A756" s="16" t="s">
        <v>2233</v>
      </c>
      <c r="B756" s="17" t="s">
        <v>5395</v>
      </c>
      <c r="C756" s="18" t="s">
        <v>4683</v>
      </c>
      <c r="D756" s="192"/>
      <c r="E756" s="192"/>
      <c r="F756" s="193">
        <f t="shared" si="22"/>
        <v>0</v>
      </c>
      <c r="G756" s="194">
        <f t="shared" si="23"/>
        <v>0</v>
      </c>
      <c r="H756" s="165">
        <v>0.3715</v>
      </c>
      <c r="I756" s="170"/>
    </row>
    <row r="757" spans="1:10" ht="16.5">
      <c r="A757" s="16" t="s">
        <v>2234</v>
      </c>
      <c r="B757" s="17" t="s">
        <v>5396</v>
      </c>
      <c r="C757" s="18" t="s">
        <v>4683</v>
      </c>
      <c r="D757" s="192"/>
      <c r="E757" s="192"/>
      <c r="F757" s="193">
        <f t="shared" si="22"/>
        <v>0</v>
      </c>
      <c r="G757" s="194">
        <f t="shared" si="23"/>
        <v>0</v>
      </c>
      <c r="H757" s="165">
        <v>0.59409999999999996</v>
      </c>
      <c r="I757" s="170"/>
      <c r="J757" s="159"/>
    </row>
    <row r="758" spans="1:10" ht="16.5">
      <c r="A758" s="16" t="s">
        <v>2235</v>
      </c>
      <c r="B758" s="17" t="s">
        <v>5397</v>
      </c>
      <c r="C758" s="18" t="s">
        <v>4683</v>
      </c>
      <c r="D758" s="192"/>
      <c r="E758" s="192"/>
      <c r="F758" s="193">
        <f t="shared" si="22"/>
        <v>0</v>
      </c>
      <c r="G758" s="194">
        <f t="shared" si="23"/>
        <v>0</v>
      </c>
      <c r="H758" s="165">
        <v>1.1786000000000001</v>
      </c>
      <c r="I758" s="170"/>
      <c r="J758" s="159"/>
    </row>
    <row r="759" spans="1:10" ht="16.5">
      <c r="A759" s="16" t="s">
        <v>3541</v>
      </c>
      <c r="B759" s="17" t="s">
        <v>5398</v>
      </c>
      <c r="C759" s="18" t="s">
        <v>4683</v>
      </c>
      <c r="D759" s="192"/>
      <c r="E759" s="192"/>
      <c r="F759" s="193">
        <f t="shared" si="22"/>
        <v>0</v>
      </c>
      <c r="G759" s="194">
        <f t="shared" si="23"/>
        <v>0</v>
      </c>
      <c r="H759" s="165">
        <v>1</v>
      </c>
      <c r="I759" s="170" t="s">
        <v>4931</v>
      </c>
      <c r="J759" s="159"/>
    </row>
    <row r="760" spans="1:10" ht="16.5">
      <c r="A760" s="16" t="s">
        <v>2236</v>
      </c>
      <c r="B760" s="17" t="s">
        <v>5399</v>
      </c>
      <c r="C760" s="18" t="s">
        <v>4683</v>
      </c>
      <c r="D760" s="192"/>
      <c r="E760" s="192"/>
      <c r="F760" s="193">
        <f t="shared" si="22"/>
        <v>0</v>
      </c>
      <c r="G760" s="194">
        <f t="shared" si="23"/>
        <v>0</v>
      </c>
      <c r="H760" s="165">
        <v>0.61140000000000005</v>
      </c>
      <c r="I760" s="170"/>
      <c r="J760" s="159"/>
    </row>
    <row r="761" spans="1:10" ht="16.5">
      <c r="A761" s="16" t="s">
        <v>2237</v>
      </c>
      <c r="B761" s="17" t="s">
        <v>5400</v>
      </c>
      <c r="C761" s="18" t="s">
        <v>4683</v>
      </c>
      <c r="D761" s="192"/>
      <c r="E761" s="192"/>
      <c r="F761" s="193">
        <f t="shared" si="22"/>
        <v>0</v>
      </c>
      <c r="G761" s="194">
        <f t="shared" si="23"/>
        <v>0</v>
      </c>
      <c r="H761" s="165">
        <v>0.45889999999999997</v>
      </c>
      <c r="I761" s="170"/>
      <c r="J761" s="159"/>
    </row>
    <row r="762" spans="1:10" ht="16.5">
      <c r="A762" s="16" t="s">
        <v>2238</v>
      </c>
      <c r="B762" s="17" t="s">
        <v>5401</v>
      </c>
      <c r="C762" s="18" t="s">
        <v>4683</v>
      </c>
      <c r="D762" s="192"/>
      <c r="E762" s="192"/>
      <c r="F762" s="193">
        <f t="shared" si="22"/>
        <v>0</v>
      </c>
      <c r="G762" s="194">
        <f t="shared" si="23"/>
        <v>0</v>
      </c>
      <c r="H762" s="165">
        <v>1.2155</v>
      </c>
      <c r="I762" s="170"/>
      <c r="J762" s="159"/>
    </row>
    <row r="763" spans="1:10" ht="16.5">
      <c r="A763" s="16" t="s">
        <v>2239</v>
      </c>
      <c r="B763" s="17" t="s">
        <v>5402</v>
      </c>
      <c r="C763" s="18" t="s">
        <v>4683</v>
      </c>
      <c r="D763" s="192"/>
      <c r="E763" s="192"/>
      <c r="F763" s="193">
        <f t="shared" si="22"/>
        <v>0</v>
      </c>
      <c r="G763" s="194">
        <f t="shared" si="23"/>
        <v>0</v>
      </c>
      <c r="H763" s="165">
        <v>1.137</v>
      </c>
      <c r="I763" s="170"/>
      <c r="J763" s="159"/>
    </row>
    <row r="764" spans="1:10" ht="16.5">
      <c r="A764" s="16" t="s">
        <v>2240</v>
      </c>
      <c r="B764" s="17" t="s">
        <v>5403</v>
      </c>
      <c r="C764" s="18" t="s">
        <v>4683</v>
      </c>
      <c r="D764" s="192"/>
      <c r="E764" s="192"/>
      <c r="F764" s="193">
        <f t="shared" si="22"/>
        <v>0</v>
      </c>
      <c r="G764" s="194">
        <f t="shared" si="23"/>
        <v>0</v>
      </c>
      <c r="H764" s="165">
        <v>1.0024999999999999</v>
      </c>
      <c r="I764" s="170"/>
      <c r="J764" s="159"/>
    </row>
    <row r="765" spans="1:10" ht="16.5">
      <c r="A765" s="16" t="s">
        <v>2241</v>
      </c>
      <c r="B765" s="17" t="s">
        <v>5404</v>
      </c>
      <c r="C765" s="18" t="s">
        <v>4683</v>
      </c>
      <c r="D765" s="192"/>
      <c r="E765" s="192"/>
      <c r="F765" s="193">
        <f t="shared" si="22"/>
        <v>0</v>
      </c>
      <c r="G765" s="194">
        <f t="shared" si="23"/>
        <v>0</v>
      </c>
      <c r="H765" s="165">
        <v>0.61560000000000004</v>
      </c>
      <c r="I765" s="170"/>
      <c r="J765" s="159"/>
    </row>
    <row r="766" spans="1:10" ht="16.5">
      <c r="A766" s="16" t="s">
        <v>2242</v>
      </c>
      <c r="B766" s="17" t="s">
        <v>1291</v>
      </c>
      <c r="C766" s="18" t="s">
        <v>4683</v>
      </c>
      <c r="D766" s="192"/>
      <c r="E766" s="192"/>
      <c r="F766" s="193">
        <f t="shared" si="22"/>
        <v>0</v>
      </c>
      <c r="G766" s="194">
        <f t="shared" si="23"/>
        <v>0</v>
      </c>
      <c r="H766" s="165">
        <v>0.50429999999999997</v>
      </c>
      <c r="I766" s="170"/>
      <c r="J766" s="159"/>
    </row>
    <row r="767" spans="1:10" ht="16.5">
      <c r="A767" s="16" t="s">
        <v>2243</v>
      </c>
      <c r="B767" s="17" t="s">
        <v>5405</v>
      </c>
      <c r="C767" s="18" t="s">
        <v>4683</v>
      </c>
      <c r="D767" s="192"/>
      <c r="E767" s="192"/>
      <c r="F767" s="193">
        <f t="shared" si="22"/>
        <v>0</v>
      </c>
      <c r="G767" s="194">
        <f t="shared" si="23"/>
        <v>0</v>
      </c>
      <c r="H767" s="165">
        <v>1.5347999999999999</v>
      </c>
      <c r="I767" s="170"/>
      <c r="J767" s="159"/>
    </row>
    <row r="768" spans="1:10" ht="16.5">
      <c r="A768" s="16" t="s">
        <v>2244</v>
      </c>
      <c r="B768" s="17" t="s">
        <v>5406</v>
      </c>
      <c r="C768" s="18" t="s">
        <v>4683</v>
      </c>
      <c r="D768" s="192"/>
      <c r="E768" s="192"/>
      <c r="F768" s="193">
        <f t="shared" si="22"/>
        <v>0</v>
      </c>
      <c r="G768" s="194">
        <f t="shared" si="23"/>
        <v>0</v>
      </c>
      <c r="H768" s="165">
        <v>0.75280000000000002</v>
      </c>
      <c r="I768" s="170"/>
      <c r="J768" s="159"/>
    </row>
    <row r="769" spans="1:10" ht="16.5">
      <c r="A769" s="16" t="s">
        <v>2245</v>
      </c>
      <c r="B769" s="17" t="s">
        <v>5407</v>
      </c>
      <c r="C769" s="18" t="s">
        <v>4683</v>
      </c>
      <c r="D769" s="192"/>
      <c r="E769" s="192"/>
      <c r="F769" s="193">
        <f t="shared" si="22"/>
        <v>0</v>
      </c>
      <c r="G769" s="194">
        <f t="shared" si="23"/>
        <v>0</v>
      </c>
      <c r="H769" s="165">
        <v>0.79079999999999995</v>
      </c>
      <c r="I769" s="170"/>
      <c r="J769" s="159"/>
    </row>
    <row r="770" spans="1:10" ht="16.5">
      <c r="A770" s="16" t="s">
        <v>2246</v>
      </c>
      <c r="B770" s="17" t="s">
        <v>5408</v>
      </c>
      <c r="C770" s="18" t="s">
        <v>4683</v>
      </c>
      <c r="D770" s="192"/>
      <c r="E770" s="192"/>
      <c r="F770" s="193">
        <f t="shared" si="22"/>
        <v>0</v>
      </c>
      <c r="G770" s="194">
        <f t="shared" si="23"/>
        <v>0</v>
      </c>
      <c r="H770" s="165">
        <v>0.56059999999999999</v>
      </c>
      <c r="I770" s="170"/>
      <c r="J770" s="159"/>
    </row>
    <row r="771" spans="1:10" ht="16.5">
      <c r="A771" s="16" t="s">
        <v>2247</v>
      </c>
      <c r="B771" s="17" t="s">
        <v>5409</v>
      </c>
      <c r="C771" s="18" t="s">
        <v>4683</v>
      </c>
      <c r="D771" s="192"/>
      <c r="E771" s="192"/>
      <c r="F771" s="193">
        <f t="shared" si="22"/>
        <v>0</v>
      </c>
      <c r="G771" s="194">
        <f t="shared" si="23"/>
        <v>0</v>
      </c>
      <c r="H771" s="165">
        <v>0.97889999999999999</v>
      </c>
      <c r="I771" s="170"/>
      <c r="J771" s="159"/>
    </row>
    <row r="772" spans="1:10" ht="16.5">
      <c r="A772" s="16" t="s">
        <v>2248</v>
      </c>
      <c r="B772" s="17" t="s">
        <v>5410</v>
      </c>
      <c r="C772" s="18" t="s">
        <v>4683</v>
      </c>
      <c r="D772" s="192"/>
      <c r="E772" s="192"/>
      <c r="F772" s="193">
        <f t="shared" si="22"/>
        <v>0</v>
      </c>
      <c r="G772" s="194">
        <f t="shared" si="23"/>
        <v>0</v>
      </c>
      <c r="H772" s="165">
        <v>1.1627000000000001</v>
      </c>
      <c r="I772" s="170"/>
      <c r="J772" s="159"/>
    </row>
    <row r="773" spans="1:10" ht="16.5">
      <c r="A773" s="16" t="s">
        <v>2249</v>
      </c>
      <c r="B773" s="17" t="s">
        <v>5411</v>
      </c>
      <c r="C773" s="18" t="s">
        <v>4683</v>
      </c>
      <c r="D773" s="192"/>
      <c r="E773" s="192"/>
      <c r="F773" s="193">
        <f t="shared" si="22"/>
        <v>0</v>
      </c>
      <c r="G773" s="194">
        <f t="shared" si="23"/>
        <v>0</v>
      </c>
      <c r="H773" s="165">
        <v>0.88480000000000003</v>
      </c>
      <c r="I773" s="170"/>
      <c r="J773" s="159"/>
    </row>
    <row r="774" spans="1:10" ht="16.5">
      <c r="A774" s="16" t="s">
        <v>2250</v>
      </c>
      <c r="B774" s="17" t="s">
        <v>5412</v>
      </c>
      <c r="C774" s="18" t="s">
        <v>4683</v>
      </c>
      <c r="D774" s="192"/>
      <c r="E774" s="192"/>
      <c r="F774" s="193">
        <f t="shared" si="22"/>
        <v>0</v>
      </c>
      <c r="G774" s="194">
        <f t="shared" si="23"/>
        <v>0</v>
      </c>
      <c r="H774" s="165">
        <v>0.68089999999999995</v>
      </c>
      <c r="I774" s="170"/>
      <c r="J774" s="159"/>
    </row>
    <row r="775" spans="1:10" ht="16.5">
      <c r="A775" s="16" t="s">
        <v>2251</v>
      </c>
      <c r="B775" s="17" t="s">
        <v>5413</v>
      </c>
      <c r="C775" s="18" t="s">
        <v>4683</v>
      </c>
      <c r="D775" s="192"/>
      <c r="E775" s="192"/>
      <c r="F775" s="193">
        <f t="shared" si="22"/>
        <v>0</v>
      </c>
      <c r="G775" s="194">
        <f t="shared" si="23"/>
        <v>0</v>
      </c>
      <c r="H775" s="165">
        <v>0.66349999999999998</v>
      </c>
      <c r="I775" s="170"/>
      <c r="J775" s="159"/>
    </row>
    <row r="776" spans="1:10" ht="16.5">
      <c r="A776" s="16" t="s">
        <v>2252</v>
      </c>
      <c r="B776" s="17" t="s">
        <v>5414</v>
      </c>
      <c r="C776" s="18" t="s">
        <v>4683</v>
      </c>
      <c r="D776" s="192"/>
      <c r="E776" s="192"/>
      <c r="F776" s="193">
        <f t="shared" ref="F776:F839" si="24">D776*E776</f>
        <v>0</v>
      </c>
      <c r="G776" s="194">
        <f t="shared" ref="G776:G839" si="25">IF($F$1191=0,0,F776/$F$1191)</f>
        <v>0</v>
      </c>
      <c r="H776" s="165">
        <v>0.72499999999999998</v>
      </c>
      <c r="I776" s="170"/>
      <c r="J776" s="159"/>
    </row>
    <row r="777" spans="1:10" ht="16.5">
      <c r="A777" s="16" t="s">
        <v>2253</v>
      </c>
      <c r="B777" s="17" t="s">
        <v>5415</v>
      </c>
      <c r="C777" s="18" t="s">
        <v>4683</v>
      </c>
      <c r="D777" s="192"/>
      <c r="E777" s="192"/>
      <c r="F777" s="193">
        <f t="shared" si="24"/>
        <v>0</v>
      </c>
      <c r="G777" s="194">
        <f t="shared" si="25"/>
        <v>0</v>
      </c>
      <c r="H777" s="165">
        <v>0.52610000000000001</v>
      </c>
      <c r="I777" s="170"/>
      <c r="J777" s="159"/>
    </row>
    <row r="778" spans="1:10" ht="16.5">
      <c r="A778" s="16" t="s">
        <v>2254</v>
      </c>
      <c r="B778" s="17" t="s">
        <v>5416</v>
      </c>
      <c r="C778" s="18" t="s">
        <v>4683</v>
      </c>
      <c r="D778" s="192"/>
      <c r="E778" s="192"/>
      <c r="F778" s="193">
        <f t="shared" si="24"/>
        <v>0</v>
      </c>
      <c r="G778" s="194">
        <f t="shared" si="25"/>
        <v>0</v>
      </c>
      <c r="H778" s="165">
        <v>0.41120000000000001</v>
      </c>
      <c r="I778" s="170"/>
      <c r="J778" s="159"/>
    </row>
    <row r="779" spans="1:10" ht="16.5">
      <c r="A779" s="16" t="s">
        <v>2255</v>
      </c>
      <c r="B779" s="17" t="s">
        <v>5417</v>
      </c>
      <c r="C779" s="18" t="s">
        <v>4683</v>
      </c>
      <c r="D779" s="192"/>
      <c r="E779" s="192"/>
      <c r="F779" s="193">
        <f t="shared" si="24"/>
        <v>0</v>
      </c>
      <c r="G779" s="194">
        <f t="shared" si="25"/>
        <v>0</v>
      </c>
      <c r="H779" s="165">
        <v>1.33</v>
      </c>
      <c r="I779" s="170"/>
      <c r="J779" s="159"/>
    </row>
    <row r="780" spans="1:10" ht="16.5">
      <c r="A780" s="16" t="s">
        <v>2256</v>
      </c>
      <c r="B780" s="17" t="s">
        <v>5418</v>
      </c>
      <c r="C780" s="18" t="s">
        <v>4683</v>
      </c>
      <c r="D780" s="192"/>
      <c r="E780" s="192"/>
      <c r="F780" s="193">
        <f t="shared" si="24"/>
        <v>0</v>
      </c>
      <c r="G780" s="194">
        <f t="shared" si="25"/>
        <v>0</v>
      </c>
      <c r="H780" s="165">
        <v>0.30559999999999998</v>
      </c>
      <c r="I780" s="170"/>
      <c r="J780" s="159"/>
    </row>
    <row r="781" spans="1:10" ht="16.5">
      <c r="A781" s="16" t="s">
        <v>2257</v>
      </c>
      <c r="B781" s="17" t="s">
        <v>5419</v>
      </c>
      <c r="C781" s="18" t="s">
        <v>4683</v>
      </c>
      <c r="D781" s="192"/>
      <c r="E781" s="192"/>
      <c r="F781" s="193">
        <f t="shared" si="24"/>
        <v>0</v>
      </c>
      <c r="G781" s="194">
        <f t="shared" si="25"/>
        <v>0</v>
      </c>
      <c r="H781" s="165">
        <v>0.3453</v>
      </c>
      <c r="I781" s="170"/>
      <c r="J781" s="159"/>
    </row>
    <row r="782" spans="1:10" ht="16.5">
      <c r="A782" s="16" t="s">
        <v>2258</v>
      </c>
      <c r="B782" s="17" t="s">
        <v>5420</v>
      </c>
      <c r="C782" s="18" t="s">
        <v>4683</v>
      </c>
      <c r="D782" s="192"/>
      <c r="E782" s="192"/>
      <c r="F782" s="193">
        <f t="shared" si="24"/>
        <v>0</v>
      </c>
      <c r="G782" s="194">
        <f t="shared" si="25"/>
        <v>0</v>
      </c>
      <c r="H782" s="165">
        <v>0.65310000000000001</v>
      </c>
      <c r="I782" s="170"/>
      <c r="J782" s="159"/>
    </row>
    <row r="783" spans="1:10" ht="16.5">
      <c r="A783" s="16" t="s">
        <v>2719</v>
      </c>
      <c r="B783" s="17" t="s">
        <v>5421</v>
      </c>
      <c r="C783" s="18" t="s">
        <v>4683</v>
      </c>
      <c r="D783" s="192"/>
      <c r="E783" s="192"/>
      <c r="F783" s="193">
        <f t="shared" si="24"/>
        <v>0</v>
      </c>
      <c r="G783" s="194">
        <f t="shared" si="25"/>
        <v>0</v>
      </c>
      <c r="H783" s="165">
        <v>0.44669999999999999</v>
      </c>
      <c r="I783" s="170"/>
      <c r="J783" s="159"/>
    </row>
    <row r="784" spans="1:10" ht="16.5">
      <c r="A784" s="16" t="s">
        <v>2259</v>
      </c>
      <c r="B784" s="17" t="s">
        <v>5422</v>
      </c>
      <c r="C784" s="18" t="s">
        <v>4683</v>
      </c>
      <c r="D784" s="192"/>
      <c r="E784" s="192"/>
      <c r="F784" s="193">
        <f t="shared" si="24"/>
        <v>0</v>
      </c>
      <c r="G784" s="194">
        <f t="shared" si="25"/>
        <v>0</v>
      </c>
      <c r="H784" s="165">
        <v>0.98</v>
      </c>
      <c r="I784" s="170"/>
      <c r="J784" s="159"/>
    </row>
    <row r="785" spans="1:10" ht="16.5">
      <c r="A785" s="16" t="s">
        <v>2260</v>
      </c>
      <c r="B785" s="17" t="s">
        <v>5423</v>
      </c>
      <c r="C785" s="18" t="s">
        <v>4683</v>
      </c>
      <c r="D785" s="192"/>
      <c r="E785" s="192"/>
      <c r="F785" s="193">
        <f t="shared" si="24"/>
        <v>0</v>
      </c>
      <c r="G785" s="194">
        <f t="shared" si="25"/>
        <v>0</v>
      </c>
      <c r="H785" s="165">
        <v>1.2524999999999999</v>
      </c>
      <c r="I785" s="170"/>
      <c r="J785" s="159"/>
    </row>
    <row r="786" spans="1:10" ht="16.5">
      <c r="A786" s="16" t="s">
        <v>2261</v>
      </c>
      <c r="B786" s="17" t="s">
        <v>5424</v>
      </c>
      <c r="C786" s="18" t="s">
        <v>4683</v>
      </c>
      <c r="D786" s="192"/>
      <c r="E786" s="192"/>
      <c r="F786" s="193">
        <f t="shared" si="24"/>
        <v>0</v>
      </c>
      <c r="G786" s="194">
        <f t="shared" si="25"/>
        <v>0</v>
      </c>
      <c r="H786" s="165">
        <v>0.71130000000000004</v>
      </c>
      <c r="I786" s="170"/>
      <c r="J786" s="159"/>
    </row>
    <row r="787" spans="1:10" ht="16.5">
      <c r="A787" s="16" t="s">
        <v>2262</v>
      </c>
      <c r="B787" s="17" t="s">
        <v>5425</v>
      </c>
      <c r="C787" s="18" t="s">
        <v>4683</v>
      </c>
      <c r="D787" s="192"/>
      <c r="E787" s="192"/>
      <c r="F787" s="193">
        <f t="shared" si="24"/>
        <v>0</v>
      </c>
      <c r="G787" s="194">
        <f t="shared" si="25"/>
        <v>0</v>
      </c>
      <c r="H787" s="165">
        <v>0.97829999999999995</v>
      </c>
      <c r="I787" s="170"/>
      <c r="J787" s="159"/>
    </row>
    <row r="788" spans="1:10" ht="16.5">
      <c r="A788" s="16" t="s">
        <v>2263</v>
      </c>
      <c r="B788" s="17" t="s">
        <v>5426</v>
      </c>
      <c r="C788" s="18" t="s">
        <v>4683</v>
      </c>
      <c r="D788" s="192"/>
      <c r="E788" s="192"/>
      <c r="F788" s="193">
        <f t="shared" si="24"/>
        <v>0</v>
      </c>
      <c r="G788" s="194">
        <f t="shared" si="25"/>
        <v>0</v>
      </c>
      <c r="H788" s="165">
        <v>0.77249999999999996</v>
      </c>
      <c r="I788" s="170"/>
      <c r="J788" s="159"/>
    </row>
    <row r="789" spans="1:10" ht="16.5">
      <c r="A789" s="16" t="s">
        <v>2264</v>
      </c>
      <c r="B789" s="17" t="s">
        <v>5427</v>
      </c>
      <c r="C789" s="18" t="s">
        <v>4683</v>
      </c>
      <c r="D789" s="192"/>
      <c r="E789" s="192"/>
      <c r="F789" s="193">
        <f t="shared" si="24"/>
        <v>0</v>
      </c>
      <c r="G789" s="194">
        <f t="shared" si="25"/>
        <v>0</v>
      </c>
      <c r="H789" s="165">
        <v>0.4798</v>
      </c>
      <c r="I789" s="170"/>
      <c r="J789" s="159"/>
    </row>
    <row r="790" spans="1:10" ht="16.5">
      <c r="A790" s="16" t="s">
        <v>2265</v>
      </c>
      <c r="B790" s="17" t="s">
        <v>5428</v>
      </c>
      <c r="C790" s="18" t="s">
        <v>4683</v>
      </c>
      <c r="D790" s="192"/>
      <c r="E790" s="192"/>
      <c r="F790" s="193">
        <f t="shared" si="24"/>
        <v>0</v>
      </c>
      <c r="G790" s="194">
        <f t="shared" si="25"/>
        <v>0</v>
      </c>
      <c r="H790" s="165">
        <v>0.31969999999999998</v>
      </c>
      <c r="I790" s="170"/>
      <c r="J790" s="159"/>
    </row>
    <row r="791" spans="1:10" ht="16.5">
      <c r="A791" s="16" t="s">
        <v>2266</v>
      </c>
      <c r="B791" s="17" t="s">
        <v>5429</v>
      </c>
      <c r="C791" s="18" t="s">
        <v>4683</v>
      </c>
      <c r="D791" s="192"/>
      <c r="E791" s="192"/>
      <c r="F791" s="193">
        <f t="shared" si="24"/>
        <v>0</v>
      </c>
      <c r="G791" s="194">
        <f t="shared" si="25"/>
        <v>0</v>
      </c>
      <c r="H791" s="165">
        <v>0.66920000000000002</v>
      </c>
      <c r="I791" s="170"/>
      <c r="J791" s="159"/>
    </row>
    <row r="792" spans="1:10" ht="16.5">
      <c r="A792" s="16" t="s">
        <v>2267</v>
      </c>
      <c r="B792" s="17" t="s">
        <v>5430</v>
      </c>
      <c r="C792" s="18" t="s">
        <v>4683</v>
      </c>
      <c r="D792" s="192"/>
      <c r="E792" s="192"/>
      <c r="F792" s="193">
        <f t="shared" si="24"/>
        <v>0</v>
      </c>
      <c r="G792" s="194">
        <f t="shared" si="25"/>
        <v>0</v>
      </c>
      <c r="H792" s="165">
        <v>0.99850000000000005</v>
      </c>
      <c r="I792" s="170"/>
      <c r="J792" s="159"/>
    </row>
    <row r="793" spans="1:10" ht="16.5">
      <c r="A793" s="16" t="s">
        <v>2268</v>
      </c>
      <c r="B793" s="17" t="s">
        <v>5431</v>
      </c>
      <c r="C793" s="18" t="s">
        <v>4683</v>
      </c>
      <c r="D793" s="192"/>
      <c r="E793" s="192"/>
      <c r="F793" s="193">
        <f t="shared" si="24"/>
        <v>0</v>
      </c>
      <c r="G793" s="194">
        <f t="shared" si="25"/>
        <v>0</v>
      </c>
      <c r="H793" s="165">
        <v>0.45989999999999998</v>
      </c>
      <c r="I793" s="170"/>
      <c r="J793" s="159"/>
    </row>
    <row r="794" spans="1:10" ht="16.5">
      <c r="A794" s="16" t="s">
        <v>2269</v>
      </c>
      <c r="B794" s="17" t="s">
        <v>5432</v>
      </c>
      <c r="C794" s="18" t="s">
        <v>4683</v>
      </c>
      <c r="D794" s="192"/>
      <c r="E794" s="192"/>
      <c r="F794" s="193">
        <f t="shared" si="24"/>
        <v>0</v>
      </c>
      <c r="G794" s="194">
        <f t="shared" si="25"/>
        <v>0</v>
      </c>
      <c r="H794" s="165">
        <v>1.0788</v>
      </c>
      <c r="I794" s="170"/>
      <c r="J794" s="159"/>
    </row>
    <row r="795" spans="1:10" ht="16.5">
      <c r="A795" s="16" t="s">
        <v>2270</v>
      </c>
      <c r="B795" s="17" t="s">
        <v>5433</v>
      </c>
      <c r="C795" s="18" t="s">
        <v>4683</v>
      </c>
      <c r="D795" s="192"/>
      <c r="E795" s="192"/>
      <c r="F795" s="193">
        <f t="shared" si="24"/>
        <v>0</v>
      </c>
      <c r="G795" s="194">
        <f t="shared" si="25"/>
        <v>0</v>
      </c>
      <c r="H795" s="165">
        <v>0.36730000000000002</v>
      </c>
      <c r="I795" s="170"/>
      <c r="J795" s="159"/>
    </row>
    <row r="796" spans="1:10" ht="16.5">
      <c r="A796" s="16" t="s">
        <v>2271</v>
      </c>
      <c r="B796" s="17" t="s">
        <v>5434</v>
      </c>
      <c r="C796" s="18" t="s">
        <v>4683</v>
      </c>
      <c r="D796" s="192"/>
      <c r="E796" s="192"/>
      <c r="F796" s="193">
        <f t="shared" si="24"/>
        <v>0</v>
      </c>
      <c r="G796" s="194">
        <f t="shared" si="25"/>
        <v>0</v>
      </c>
      <c r="H796" s="165">
        <v>0.2467</v>
      </c>
      <c r="I796" s="170"/>
      <c r="J796" s="159"/>
    </row>
    <row r="797" spans="1:10" ht="16.5">
      <c r="A797" s="16" t="s">
        <v>2272</v>
      </c>
      <c r="B797" s="17" t="s">
        <v>5435</v>
      </c>
      <c r="C797" s="18" t="s">
        <v>4683</v>
      </c>
      <c r="D797" s="192"/>
      <c r="E797" s="192"/>
      <c r="F797" s="193">
        <f t="shared" si="24"/>
        <v>0</v>
      </c>
      <c r="G797" s="194">
        <f t="shared" si="25"/>
        <v>0</v>
      </c>
      <c r="H797" s="165">
        <v>1.6198999999999999</v>
      </c>
      <c r="I797" s="170"/>
      <c r="J797" s="159"/>
    </row>
    <row r="798" spans="1:10" ht="16.5">
      <c r="A798" s="16" t="s">
        <v>2273</v>
      </c>
      <c r="B798" s="17" t="s">
        <v>5436</v>
      </c>
      <c r="C798" s="18" t="s">
        <v>4683</v>
      </c>
      <c r="D798" s="192"/>
      <c r="E798" s="192"/>
      <c r="F798" s="193">
        <f t="shared" si="24"/>
        <v>0</v>
      </c>
      <c r="G798" s="194">
        <f t="shared" si="25"/>
        <v>0</v>
      </c>
      <c r="H798" s="165">
        <v>0.84640000000000004</v>
      </c>
      <c r="I798" s="170"/>
      <c r="J798" s="159"/>
    </row>
    <row r="799" spans="1:10" ht="16.5">
      <c r="A799" s="16" t="s">
        <v>2274</v>
      </c>
      <c r="B799" s="17" t="s">
        <v>5437</v>
      </c>
      <c r="C799" s="18" t="s">
        <v>4683</v>
      </c>
      <c r="D799" s="192"/>
      <c r="E799" s="192"/>
      <c r="F799" s="193">
        <f t="shared" si="24"/>
        <v>0</v>
      </c>
      <c r="G799" s="194">
        <f t="shared" si="25"/>
        <v>0</v>
      </c>
      <c r="H799" s="165">
        <v>1.5918000000000001</v>
      </c>
      <c r="I799" s="170"/>
      <c r="J799" s="159"/>
    </row>
    <row r="800" spans="1:10" ht="16.5">
      <c r="A800" s="16" t="s">
        <v>2275</v>
      </c>
      <c r="B800" s="17" t="s">
        <v>5438</v>
      </c>
      <c r="C800" s="18" t="s">
        <v>4683</v>
      </c>
      <c r="D800" s="192"/>
      <c r="E800" s="192"/>
      <c r="F800" s="193">
        <f t="shared" si="24"/>
        <v>0</v>
      </c>
      <c r="G800" s="194">
        <f t="shared" si="25"/>
        <v>0</v>
      </c>
      <c r="H800" s="165">
        <v>0.27389999999999998</v>
      </c>
      <c r="I800" s="170"/>
      <c r="J800" s="159"/>
    </row>
    <row r="801" spans="1:10" ht="16.5">
      <c r="A801" s="16" t="s">
        <v>2276</v>
      </c>
      <c r="B801" s="17" t="s">
        <v>5439</v>
      </c>
      <c r="C801" s="18" t="s">
        <v>4683</v>
      </c>
      <c r="D801" s="192"/>
      <c r="E801" s="192"/>
      <c r="F801" s="193">
        <f t="shared" si="24"/>
        <v>0</v>
      </c>
      <c r="G801" s="194">
        <f t="shared" si="25"/>
        <v>0</v>
      </c>
      <c r="H801" s="165">
        <v>0.91830000000000001</v>
      </c>
      <c r="I801" s="170"/>
      <c r="J801" s="159"/>
    </row>
    <row r="802" spans="1:10" ht="16.5">
      <c r="A802" s="16" t="s">
        <v>2277</v>
      </c>
      <c r="B802" s="17" t="s">
        <v>5440</v>
      </c>
      <c r="C802" s="18" t="s">
        <v>4683</v>
      </c>
      <c r="D802" s="192"/>
      <c r="E802" s="192"/>
      <c r="F802" s="193">
        <f t="shared" si="24"/>
        <v>0</v>
      </c>
      <c r="G802" s="194">
        <f t="shared" si="25"/>
        <v>0</v>
      </c>
      <c r="H802" s="165">
        <v>0.36109999999999998</v>
      </c>
      <c r="I802" s="170"/>
      <c r="J802" s="159"/>
    </row>
    <row r="803" spans="1:10" ht="16.5">
      <c r="A803" s="16" t="s">
        <v>2278</v>
      </c>
      <c r="B803" s="17" t="s">
        <v>5441</v>
      </c>
      <c r="C803" s="18" t="s">
        <v>4683</v>
      </c>
      <c r="D803" s="192"/>
      <c r="E803" s="192"/>
      <c r="F803" s="193">
        <f t="shared" si="24"/>
        <v>0</v>
      </c>
      <c r="G803" s="194">
        <f t="shared" si="25"/>
        <v>0</v>
      </c>
      <c r="H803" s="165">
        <v>1.0682</v>
      </c>
      <c r="I803" s="170"/>
      <c r="J803" s="159"/>
    </row>
    <row r="804" spans="1:10" ht="16.5">
      <c r="A804" s="16" t="s">
        <v>2279</v>
      </c>
      <c r="B804" s="17" t="s">
        <v>5442</v>
      </c>
      <c r="C804" s="18" t="s">
        <v>4683</v>
      </c>
      <c r="D804" s="192"/>
      <c r="E804" s="192"/>
      <c r="F804" s="193">
        <f t="shared" si="24"/>
        <v>0</v>
      </c>
      <c r="G804" s="194">
        <f t="shared" si="25"/>
        <v>0</v>
      </c>
      <c r="H804" s="165">
        <v>1.2568999999999999</v>
      </c>
      <c r="I804" s="170"/>
      <c r="J804" s="159"/>
    </row>
    <row r="805" spans="1:10" ht="16.5">
      <c r="A805" s="16" t="s">
        <v>2280</v>
      </c>
      <c r="B805" s="17" t="s">
        <v>5443</v>
      </c>
      <c r="C805" s="18" t="s">
        <v>4683</v>
      </c>
      <c r="D805" s="192"/>
      <c r="E805" s="192"/>
      <c r="F805" s="193">
        <f t="shared" si="24"/>
        <v>0</v>
      </c>
      <c r="G805" s="194">
        <f t="shared" si="25"/>
        <v>0</v>
      </c>
      <c r="H805" s="165">
        <v>1.2032</v>
      </c>
      <c r="I805" s="170"/>
      <c r="J805" s="159"/>
    </row>
    <row r="806" spans="1:10" ht="16.5">
      <c r="A806" s="16" t="s">
        <v>2281</v>
      </c>
      <c r="B806" s="17" t="s">
        <v>5444</v>
      </c>
      <c r="C806" s="18" t="s">
        <v>4683</v>
      </c>
      <c r="D806" s="192"/>
      <c r="E806" s="192"/>
      <c r="F806" s="193">
        <f t="shared" si="24"/>
        <v>0</v>
      </c>
      <c r="G806" s="194">
        <f t="shared" si="25"/>
        <v>0</v>
      </c>
      <c r="H806" s="165">
        <v>1.1606000000000001</v>
      </c>
      <c r="I806" s="170"/>
      <c r="J806" s="159"/>
    </row>
    <row r="807" spans="1:10" ht="16.5">
      <c r="A807" s="16" t="s">
        <v>2282</v>
      </c>
      <c r="B807" s="17" t="s">
        <v>5445</v>
      </c>
      <c r="C807" s="18" t="s">
        <v>4683</v>
      </c>
      <c r="D807" s="192"/>
      <c r="E807" s="192"/>
      <c r="F807" s="193">
        <f t="shared" si="24"/>
        <v>0</v>
      </c>
      <c r="G807" s="194">
        <f t="shared" si="25"/>
        <v>0</v>
      </c>
      <c r="H807" s="165">
        <v>1.4048</v>
      </c>
      <c r="I807" s="170"/>
      <c r="J807" s="159"/>
    </row>
    <row r="808" spans="1:10" ht="16.5">
      <c r="A808" s="16" t="s">
        <v>2283</v>
      </c>
      <c r="B808" s="17" t="s">
        <v>5446</v>
      </c>
      <c r="C808" s="18" t="s">
        <v>4683</v>
      </c>
      <c r="D808" s="192"/>
      <c r="E808" s="192"/>
      <c r="F808" s="193">
        <f t="shared" si="24"/>
        <v>0</v>
      </c>
      <c r="G808" s="194">
        <f t="shared" si="25"/>
        <v>0</v>
      </c>
      <c r="H808" s="165">
        <v>1.3882000000000001</v>
      </c>
      <c r="I808" s="170"/>
      <c r="J808" s="159"/>
    </row>
    <row r="809" spans="1:10" ht="16.5">
      <c r="A809" s="16" t="s">
        <v>2284</v>
      </c>
      <c r="B809" s="17" t="s">
        <v>5447</v>
      </c>
      <c r="C809" s="18" t="s">
        <v>4683</v>
      </c>
      <c r="D809" s="192"/>
      <c r="E809" s="192"/>
      <c r="F809" s="193">
        <f t="shared" si="24"/>
        <v>0</v>
      </c>
      <c r="G809" s="194">
        <f t="shared" si="25"/>
        <v>0</v>
      </c>
      <c r="H809" s="165">
        <v>1.6431</v>
      </c>
      <c r="I809" s="170"/>
      <c r="J809" s="159"/>
    </row>
    <row r="810" spans="1:10" ht="16.5">
      <c r="A810" s="16" t="s">
        <v>2285</v>
      </c>
      <c r="B810" s="17" t="s">
        <v>5448</v>
      </c>
      <c r="C810" s="18" t="s">
        <v>4683</v>
      </c>
      <c r="D810" s="192"/>
      <c r="E810" s="192"/>
      <c r="F810" s="193">
        <f t="shared" si="24"/>
        <v>0</v>
      </c>
      <c r="G810" s="194">
        <f t="shared" si="25"/>
        <v>0</v>
      </c>
      <c r="H810" s="165">
        <v>1.0448999999999999</v>
      </c>
      <c r="I810" s="170"/>
      <c r="J810" s="159"/>
    </row>
    <row r="811" spans="1:10" ht="16.5">
      <c r="A811" s="16" t="s">
        <v>2286</v>
      </c>
      <c r="B811" s="17" t="s">
        <v>5449</v>
      </c>
      <c r="C811" s="18" t="s">
        <v>4683</v>
      </c>
      <c r="D811" s="192"/>
      <c r="E811" s="192"/>
      <c r="F811" s="193">
        <f t="shared" si="24"/>
        <v>0</v>
      </c>
      <c r="G811" s="194">
        <f t="shared" si="25"/>
        <v>0</v>
      </c>
      <c r="H811" s="165">
        <v>0.38469999999999999</v>
      </c>
      <c r="I811" s="170"/>
      <c r="J811" s="159"/>
    </row>
    <row r="812" spans="1:10" ht="16.5">
      <c r="A812" s="16" t="s">
        <v>2287</v>
      </c>
      <c r="B812" s="17" t="s">
        <v>5450</v>
      </c>
      <c r="C812" s="18" t="s">
        <v>4683</v>
      </c>
      <c r="D812" s="192"/>
      <c r="E812" s="192"/>
      <c r="F812" s="193">
        <f t="shared" si="24"/>
        <v>0</v>
      </c>
      <c r="G812" s="194">
        <f t="shared" si="25"/>
        <v>0</v>
      </c>
      <c r="H812" s="165">
        <v>1.5894999999999999</v>
      </c>
      <c r="I812" s="170"/>
      <c r="J812" s="159"/>
    </row>
    <row r="813" spans="1:10" ht="16.5">
      <c r="A813" s="16" t="s">
        <v>2288</v>
      </c>
      <c r="B813" s="17" t="s">
        <v>5451</v>
      </c>
      <c r="C813" s="18" t="s">
        <v>4683</v>
      </c>
      <c r="D813" s="192"/>
      <c r="E813" s="192"/>
      <c r="F813" s="193">
        <f t="shared" si="24"/>
        <v>0</v>
      </c>
      <c r="G813" s="194">
        <f t="shared" si="25"/>
        <v>0</v>
      </c>
      <c r="H813" s="165">
        <v>0.57140000000000002</v>
      </c>
      <c r="I813" s="170"/>
      <c r="J813" s="159"/>
    </row>
    <row r="814" spans="1:10" ht="16.5">
      <c r="A814" s="16" t="s">
        <v>2289</v>
      </c>
      <c r="B814" s="17" t="s">
        <v>5452</v>
      </c>
      <c r="C814" s="18" t="s">
        <v>4683</v>
      </c>
      <c r="D814" s="192"/>
      <c r="E814" s="192"/>
      <c r="F814" s="193">
        <f t="shared" si="24"/>
        <v>0</v>
      </c>
      <c r="G814" s="194">
        <f t="shared" si="25"/>
        <v>0</v>
      </c>
      <c r="H814" s="165">
        <v>0.63729999999999998</v>
      </c>
      <c r="I814" s="170"/>
      <c r="J814" s="159"/>
    </row>
    <row r="815" spans="1:10" ht="16.5">
      <c r="A815" s="16" t="s">
        <v>2290</v>
      </c>
      <c r="B815" s="17" t="s">
        <v>5453</v>
      </c>
      <c r="C815" s="18" t="s">
        <v>4683</v>
      </c>
      <c r="D815" s="192"/>
      <c r="E815" s="192"/>
      <c r="F815" s="193">
        <f t="shared" si="24"/>
        <v>0</v>
      </c>
      <c r="G815" s="194">
        <f t="shared" si="25"/>
        <v>0</v>
      </c>
      <c r="H815" s="165">
        <v>0.47720000000000001</v>
      </c>
      <c r="I815" s="170"/>
      <c r="J815" s="159"/>
    </row>
    <row r="816" spans="1:10" ht="16.5">
      <c r="A816" s="16" t="s">
        <v>2291</v>
      </c>
      <c r="B816" s="17" t="s">
        <v>5454</v>
      </c>
      <c r="C816" s="18" t="s">
        <v>4683</v>
      </c>
      <c r="D816" s="192"/>
      <c r="E816" s="192"/>
      <c r="F816" s="193">
        <f t="shared" si="24"/>
        <v>0</v>
      </c>
      <c r="G816" s="194">
        <f t="shared" si="25"/>
        <v>0</v>
      </c>
      <c r="H816" s="165">
        <v>0.28010000000000002</v>
      </c>
      <c r="I816" s="170"/>
      <c r="J816" s="159"/>
    </row>
    <row r="817" spans="1:10" ht="16.5">
      <c r="A817" s="16" t="s">
        <v>2292</v>
      </c>
      <c r="B817" s="17" t="s">
        <v>5455</v>
      </c>
      <c r="C817" s="18" t="s">
        <v>4683</v>
      </c>
      <c r="D817" s="192"/>
      <c r="E817" s="192"/>
      <c r="F817" s="193">
        <f t="shared" si="24"/>
        <v>0</v>
      </c>
      <c r="G817" s="194">
        <f t="shared" si="25"/>
        <v>0</v>
      </c>
      <c r="H817" s="165">
        <v>0.14810000000000001</v>
      </c>
      <c r="I817" s="170"/>
      <c r="J817" s="159"/>
    </row>
    <row r="818" spans="1:10" ht="16.5">
      <c r="A818" s="16" t="s">
        <v>2293</v>
      </c>
      <c r="B818" s="17" t="s">
        <v>5456</v>
      </c>
      <c r="C818" s="18" t="s">
        <v>4683</v>
      </c>
      <c r="D818" s="192"/>
      <c r="E818" s="192"/>
      <c r="F818" s="193">
        <f t="shared" si="24"/>
        <v>0</v>
      </c>
      <c r="G818" s="194">
        <f t="shared" si="25"/>
        <v>0</v>
      </c>
      <c r="H818" s="165">
        <v>0.48549999999999999</v>
      </c>
      <c r="I818" s="170"/>
      <c r="J818" s="159"/>
    </row>
    <row r="819" spans="1:10" ht="16.5">
      <c r="A819" s="16" t="s">
        <v>2294</v>
      </c>
      <c r="B819" s="17" t="s">
        <v>5457</v>
      </c>
      <c r="C819" s="18" t="s">
        <v>4683</v>
      </c>
      <c r="D819" s="192"/>
      <c r="E819" s="192"/>
      <c r="F819" s="193">
        <f t="shared" si="24"/>
        <v>0</v>
      </c>
      <c r="G819" s="194">
        <f t="shared" si="25"/>
        <v>0</v>
      </c>
      <c r="H819" s="165">
        <v>1.0943000000000001</v>
      </c>
      <c r="I819" s="170"/>
      <c r="J819" s="159"/>
    </row>
    <row r="820" spans="1:10" ht="16.5">
      <c r="A820" s="16" t="s">
        <v>2295</v>
      </c>
      <c r="B820" s="17" t="s">
        <v>5458</v>
      </c>
      <c r="C820" s="18" t="s">
        <v>4683</v>
      </c>
      <c r="D820" s="192"/>
      <c r="E820" s="192"/>
      <c r="F820" s="193">
        <f t="shared" si="24"/>
        <v>0</v>
      </c>
      <c r="G820" s="194">
        <f t="shared" si="25"/>
        <v>0</v>
      </c>
      <c r="H820" s="165">
        <v>0.40839999999999999</v>
      </c>
      <c r="I820" s="170"/>
      <c r="J820" s="159"/>
    </row>
    <row r="821" spans="1:10" ht="16.5">
      <c r="A821" s="16" t="s">
        <v>2296</v>
      </c>
      <c r="B821" s="17" t="s">
        <v>5459</v>
      </c>
      <c r="C821" s="18" t="s">
        <v>4683</v>
      </c>
      <c r="D821" s="192"/>
      <c r="E821" s="192"/>
      <c r="F821" s="193">
        <f t="shared" si="24"/>
        <v>0</v>
      </c>
      <c r="G821" s="194">
        <f t="shared" si="25"/>
        <v>0</v>
      </c>
      <c r="H821" s="165">
        <v>1.4377</v>
      </c>
      <c r="I821" s="170"/>
      <c r="J821" s="159"/>
    </row>
    <row r="822" spans="1:10" ht="16.5">
      <c r="A822" s="16" t="s">
        <v>2297</v>
      </c>
      <c r="B822" s="17" t="s">
        <v>5460</v>
      </c>
      <c r="C822" s="18" t="s">
        <v>4683</v>
      </c>
      <c r="D822" s="192"/>
      <c r="E822" s="192"/>
      <c r="F822" s="193">
        <f t="shared" si="24"/>
        <v>0</v>
      </c>
      <c r="G822" s="194">
        <f t="shared" si="25"/>
        <v>0</v>
      </c>
      <c r="H822" s="165">
        <v>0.63780000000000003</v>
      </c>
      <c r="I822" s="170"/>
      <c r="J822" s="159"/>
    </row>
    <row r="823" spans="1:10" ht="16.5">
      <c r="A823" s="16" t="s">
        <v>2298</v>
      </c>
      <c r="B823" s="17" t="s">
        <v>5461</v>
      </c>
      <c r="C823" s="18" t="s">
        <v>4683</v>
      </c>
      <c r="D823" s="192"/>
      <c r="E823" s="192"/>
      <c r="F823" s="193">
        <f t="shared" si="24"/>
        <v>0</v>
      </c>
      <c r="G823" s="194">
        <f t="shared" si="25"/>
        <v>0</v>
      </c>
      <c r="H823" s="165">
        <v>0.71360000000000001</v>
      </c>
      <c r="I823" s="170"/>
      <c r="J823" s="159"/>
    </row>
    <row r="824" spans="1:10" ht="16.5">
      <c r="A824" s="16" t="s">
        <v>2299</v>
      </c>
      <c r="B824" s="17" t="s">
        <v>5462</v>
      </c>
      <c r="C824" s="18" t="s">
        <v>4683</v>
      </c>
      <c r="D824" s="192"/>
      <c r="E824" s="192"/>
      <c r="F824" s="193">
        <f t="shared" si="24"/>
        <v>0</v>
      </c>
      <c r="G824" s="194">
        <f t="shared" si="25"/>
        <v>0</v>
      </c>
      <c r="H824" s="165">
        <v>1.1774</v>
      </c>
      <c r="I824" s="170"/>
      <c r="J824" s="159"/>
    </row>
    <row r="825" spans="1:10" ht="16.5">
      <c r="A825" s="16" t="s">
        <v>2300</v>
      </c>
      <c r="B825" s="17" t="s">
        <v>5463</v>
      </c>
      <c r="C825" s="18" t="s">
        <v>4683</v>
      </c>
      <c r="D825" s="192"/>
      <c r="E825" s="192"/>
      <c r="F825" s="193">
        <f t="shared" si="24"/>
        <v>0</v>
      </c>
      <c r="G825" s="194">
        <f t="shared" si="25"/>
        <v>0</v>
      </c>
      <c r="H825" s="165">
        <v>1.0037</v>
      </c>
      <c r="I825" s="170"/>
      <c r="J825" s="159"/>
    </row>
    <row r="826" spans="1:10" ht="16.5">
      <c r="A826" s="16" t="s">
        <v>2301</v>
      </c>
      <c r="B826" s="17" t="s">
        <v>5464</v>
      </c>
      <c r="C826" s="18" t="s">
        <v>4683</v>
      </c>
      <c r="D826" s="192"/>
      <c r="E826" s="192"/>
      <c r="F826" s="193">
        <f t="shared" si="24"/>
        <v>0</v>
      </c>
      <c r="G826" s="194">
        <f t="shared" si="25"/>
        <v>0</v>
      </c>
      <c r="H826" s="165">
        <v>0.45800000000000002</v>
      </c>
      <c r="I826" s="170"/>
      <c r="J826" s="159"/>
    </row>
    <row r="827" spans="1:10" ht="16.5">
      <c r="A827" s="16" t="s">
        <v>2302</v>
      </c>
      <c r="B827" s="17" t="s">
        <v>5465</v>
      </c>
      <c r="C827" s="18" t="s">
        <v>4683</v>
      </c>
      <c r="D827" s="192"/>
      <c r="E827" s="192"/>
      <c r="F827" s="193">
        <f t="shared" si="24"/>
        <v>0</v>
      </c>
      <c r="G827" s="194">
        <f t="shared" si="25"/>
        <v>0</v>
      </c>
      <c r="H827" s="165">
        <v>1.3212999999999999</v>
      </c>
      <c r="I827" s="170"/>
      <c r="J827" s="159"/>
    </row>
    <row r="828" spans="1:10" ht="16.5">
      <c r="A828" s="16" t="s">
        <v>2303</v>
      </c>
      <c r="B828" s="17" t="s">
        <v>5466</v>
      </c>
      <c r="C828" s="18" t="s">
        <v>4683</v>
      </c>
      <c r="D828" s="192"/>
      <c r="E828" s="192"/>
      <c r="F828" s="193">
        <f t="shared" si="24"/>
        <v>0</v>
      </c>
      <c r="G828" s="194">
        <f t="shared" si="25"/>
        <v>0</v>
      </c>
      <c r="H828" s="165">
        <v>0.91700000000000004</v>
      </c>
      <c r="I828" s="170"/>
      <c r="J828" s="159"/>
    </row>
    <row r="829" spans="1:10" ht="16.5">
      <c r="A829" s="16" t="s">
        <v>2304</v>
      </c>
      <c r="B829" s="17" t="s">
        <v>5467</v>
      </c>
      <c r="C829" s="18" t="s">
        <v>4683</v>
      </c>
      <c r="D829" s="192"/>
      <c r="E829" s="192"/>
      <c r="F829" s="193">
        <f t="shared" si="24"/>
        <v>0</v>
      </c>
      <c r="G829" s="194">
        <f t="shared" si="25"/>
        <v>0</v>
      </c>
      <c r="H829" s="165">
        <v>0.37469999999999998</v>
      </c>
      <c r="I829" s="170"/>
      <c r="J829" s="159"/>
    </row>
    <row r="830" spans="1:10" ht="16.5">
      <c r="A830" s="16" t="s">
        <v>2305</v>
      </c>
      <c r="B830" s="17" t="s">
        <v>5468</v>
      </c>
      <c r="C830" s="18" t="s">
        <v>4683</v>
      </c>
      <c r="D830" s="192"/>
      <c r="E830" s="192"/>
      <c r="F830" s="193">
        <f t="shared" si="24"/>
        <v>0</v>
      </c>
      <c r="G830" s="194">
        <f t="shared" si="25"/>
        <v>0</v>
      </c>
      <c r="H830" s="165">
        <v>1.3907</v>
      </c>
      <c r="I830" s="170"/>
      <c r="J830" s="159"/>
    </row>
    <row r="831" spans="1:10" ht="16.5">
      <c r="A831" s="16" t="s">
        <v>2306</v>
      </c>
      <c r="B831" s="17" t="s">
        <v>5469</v>
      </c>
      <c r="C831" s="18" t="s">
        <v>4683</v>
      </c>
      <c r="D831" s="192"/>
      <c r="E831" s="192"/>
      <c r="F831" s="193">
        <f t="shared" si="24"/>
        <v>0</v>
      </c>
      <c r="G831" s="194">
        <f t="shared" si="25"/>
        <v>0</v>
      </c>
      <c r="H831" s="165">
        <v>0.37619999999999998</v>
      </c>
      <c r="I831" s="170"/>
      <c r="J831" s="159"/>
    </row>
    <row r="832" spans="1:10" ht="16.5">
      <c r="A832" s="16" t="s">
        <v>2307</v>
      </c>
      <c r="B832" s="17" t="s">
        <v>5470</v>
      </c>
      <c r="C832" s="18" t="s">
        <v>4683</v>
      </c>
      <c r="D832" s="192"/>
      <c r="E832" s="192"/>
      <c r="F832" s="193">
        <f t="shared" si="24"/>
        <v>0</v>
      </c>
      <c r="G832" s="194">
        <f t="shared" si="25"/>
        <v>0</v>
      </c>
      <c r="H832" s="165">
        <v>1.5273000000000001</v>
      </c>
      <c r="I832" s="170"/>
      <c r="J832" s="159"/>
    </row>
    <row r="833" spans="1:10" ht="16.5">
      <c r="A833" s="16" t="s">
        <v>2308</v>
      </c>
      <c r="B833" s="17" t="s">
        <v>5471</v>
      </c>
      <c r="C833" s="18" t="s">
        <v>4683</v>
      </c>
      <c r="D833" s="192"/>
      <c r="E833" s="192"/>
      <c r="F833" s="193">
        <f t="shared" si="24"/>
        <v>0</v>
      </c>
      <c r="G833" s="194">
        <f t="shared" si="25"/>
        <v>0</v>
      </c>
      <c r="H833" s="165">
        <v>0.55830000000000002</v>
      </c>
      <c r="I833" s="170"/>
      <c r="J833" s="159"/>
    </row>
    <row r="834" spans="1:10" ht="16.5">
      <c r="A834" s="16" t="s">
        <v>2309</v>
      </c>
      <c r="B834" s="17" t="s">
        <v>5472</v>
      </c>
      <c r="C834" s="18" t="s">
        <v>4683</v>
      </c>
      <c r="D834" s="192"/>
      <c r="E834" s="192"/>
      <c r="F834" s="193">
        <f t="shared" si="24"/>
        <v>0</v>
      </c>
      <c r="G834" s="194">
        <f t="shared" si="25"/>
        <v>0</v>
      </c>
      <c r="H834" s="165">
        <v>1.4679</v>
      </c>
      <c r="I834" s="170"/>
      <c r="J834" s="159"/>
    </row>
    <row r="835" spans="1:10" ht="16.5">
      <c r="A835" s="16" t="s">
        <v>2310</v>
      </c>
      <c r="B835" s="17" t="s">
        <v>5473</v>
      </c>
      <c r="C835" s="18" t="s">
        <v>4683</v>
      </c>
      <c r="D835" s="192"/>
      <c r="E835" s="192"/>
      <c r="F835" s="193">
        <f t="shared" si="24"/>
        <v>0</v>
      </c>
      <c r="G835" s="194">
        <f t="shared" si="25"/>
        <v>0</v>
      </c>
      <c r="H835" s="165">
        <v>0.55900000000000005</v>
      </c>
      <c r="I835" s="170"/>
      <c r="J835" s="159"/>
    </row>
    <row r="836" spans="1:10" ht="16.5">
      <c r="A836" s="16" t="s">
        <v>2311</v>
      </c>
      <c r="B836" s="17" t="s">
        <v>5474</v>
      </c>
      <c r="C836" s="18" t="s">
        <v>4683</v>
      </c>
      <c r="D836" s="192"/>
      <c r="E836" s="192"/>
      <c r="F836" s="193">
        <f t="shared" si="24"/>
        <v>0</v>
      </c>
      <c r="G836" s="194">
        <f t="shared" si="25"/>
        <v>0</v>
      </c>
      <c r="H836" s="165">
        <v>1.0216000000000001</v>
      </c>
      <c r="I836" s="170"/>
      <c r="J836" s="159"/>
    </row>
    <row r="837" spans="1:10" ht="16.5">
      <c r="A837" s="16" t="s">
        <v>2312</v>
      </c>
      <c r="B837" s="17" t="s">
        <v>5475</v>
      </c>
      <c r="C837" s="18" t="s">
        <v>4683</v>
      </c>
      <c r="D837" s="192"/>
      <c r="E837" s="192"/>
      <c r="F837" s="193">
        <f t="shared" si="24"/>
        <v>0</v>
      </c>
      <c r="G837" s="194">
        <f t="shared" si="25"/>
        <v>0</v>
      </c>
      <c r="H837" s="165">
        <v>0.86009999999999998</v>
      </c>
      <c r="I837" s="170"/>
      <c r="J837" s="159"/>
    </row>
    <row r="838" spans="1:10" ht="16.5">
      <c r="A838" s="16" t="s">
        <v>2313</v>
      </c>
      <c r="B838" s="17" t="s">
        <v>5476</v>
      </c>
      <c r="C838" s="18" t="s">
        <v>4683</v>
      </c>
      <c r="D838" s="192"/>
      <c r="E838" s="192"/>
      <c r="F838" s="193">
        <f t="shared" si="24"/>
        <v>0</v>
      </c>
      <c r="G838" s="194">
        <f t="shared" si="25"/>
        <v>0</v>
      </c>
      <c r="H838" s="165">
        <v>1.4007000000000001</v>
      </c>
      <c r="I838" s="170"/>
      <c r="J838" s="159"/>
    </row>
    <row r="839" spans="1:10" ht="16.5">
      <c r="A839" s="16" t="s">
        <v>2314</v>
      </c>
      <c r="B839" s="17" t="s">
        <v>5477</v>
      </c>
      <c r="C839" s="18" t="s">
        <v>4683</v>
      </c>
      <c r="D839" s="192"/>
      <c r="E839" s="192"/>
      <c r="F839" s="193">
        <f t="shared" si="24"/>
        <v>0</v>
      </c>
      <c r="G839" s="194">
        <f t="shared" si="25"/>
        <v>0</v>
      </c>
      <c r="H839" s="165">
        <v>1.1919999999999999</v>
      </c>
      <c r="I839" s="170"/>
      <c r="J839" s="159"/>
    </row>
    <row r="840" spans="1:10" ht="16.5">
      <c r="A840" s="16" t="s">
        <v>2315</v>
      </c>
      <c r="B840" s="17" t="s">
        <v>5478</v>
      </c>
      <c r="C840" s="18" t="s">
        <v>4683</v>
      </c>
      <c r="D840" s="192"/>
      <c r="E840" s="192"/>
      <c r="F840" s="193">
        <f t="shared" ref="F840:F903" si="26">D840*E840</f>
        <v>0</v>
      </c>
      <c r="G840" s="194">
        <f t="shared" ref="G840:G903" si="27">IF($F$1191=0,0,F840/$F$1191)</f>
        <v>0</v>
      </c>
      <c r="H840" s="165">
        <v>1.1996</v>
      </c>
      <c r="I840" s="170"/>
      <c r="J840" s="159"/>
    </row>
    <row r="841" spans="1:10" ht="16.5">
      <c r="A841" s="16" t="s">
        <v>2316</v>
      </c>
      <c r="B841" s="17" t="s">
        <v>5479</v>
      </c>
      <c r="C841" s="18" t="s">
        <v>4683</v>
      </c>
      <c r="D841" s="192"/>
      <c r="E841" s="192"/>
      <c r="F841" s="193">
        <f t="shared" si="26"/>
        <v>0</v>
      </c>
      <c r="G841" s="194">
        <f t="shared" si="27"/>
        <v>0</v>
      </c>
      <c r="H841" s="165">
        <v>0.81030000000000002</v>
      </c>
      <c r="I841" s="170"/>
      <c r="J841" s="159"/>
    </row>
    <row r="842" spans="1:10" ht="16.5">
      <c r="A842" s="16" t="s">
        <v>2317</v>
      </c>
      <c r="B842" s="17" t="s">
        <v>5480</v>
      </c>
      <c r="C842" s="18" t="s">
        <v>4683</v>
      </c>
      <c r="D842" s="192"/>
      <c r="E842" s="192"/>
      <c r="F842" s="193">
        <f t="shared" si="26"/>
        <v>0</v>
      </c>
      <c r="G842" s="194">
        <f t="shared" si="27"/>
        <v>0</v>
      </c>
      <c r="H842" s="165">
        <v>1.5062</v>
      </c>
      <c r="I842" s="170"/>
      <c r="J842" s="159"/>
    </row>
    <row r="843" spans="1:10" ht="16.5">
      <c r="A843" s="16" t="s">
        <v>1209</v>
      </c>
      <c r="B843" s="17" t="s">
        <v>5481</v>
      </c>
      <c r="C843" s="18" t="s">
        <v>4683</v>
      </c>
      <c r="D843" s="192"/>
      <c r="E843" s="192"/>
      <c r="F843" s="193">
        <f t="shared" si="26"/>
        <v>0</v>
      </c>
      <c r="G843" s="194">
        <f t="shared" si="27"/>
        <v>0</v>
      </c>
      <c r="H843" s="165">
        <v>0.25869999999999999</v>
      </c>
      <c r="I843" s="170"/>
      <c r="J843" s="159"/>
    </row>
    <row r="844" spans="1:10" ht="16.5">
      <c r="A844" s="16" t="s">
        <v>2318</v>
      </c>
      <c r="B844" s="17" t="s">
        <v>5482</v>
      </c>
      <c r="C844" s="18" t="s">
        <v>4683</v>
      </c>
      <c r="D844" s="192"/>
      <c r="E844" s="192"/>
      <c r="F844" s="193">
        <f t="shared" si="26"/>
        <v>0</v>
      </c>
      <c r="G844" s="194">
        <f t="shared" si="27"/>
        <v>0</v>
      </c>
      <c r="H844" s="165">
        <v>1.0105999999999999</v>
      </c>
      <c r="I844" s="170"/>
      <c r="J844" s="159"/>
    </row>
    <row r="845" spans="1:10" ht="16.5">
      <c r="A845" s="16" t="s">
        <v>2319</v>
      </c>
      <c r="B845" s="17" t="s">
        <v>5483</v>
      </c>
      <c r="C845" s="18" t="s">
        <v>4683</v>
      </c>
      <c r="D845" s="192"/>
      <c r="E845" s="192"/>
      <c r="F845" s="193">
        <f t="shared" si="26"/>
        <v>0</v>
      </c>
      <c r="G845" s="194">
        <f t="shared" si="27"/>
        <v>0</v>
      </c>
      <c r="H845" s="165">
        <v>0.29570000000000002</v>
      </c>
      <c r="I845" s="170"/>
      <c r="J845" s="159"/>
    </row>
    <row r="846" spans="1:10" ht="16.5">
      <c r="A846" s="16" t="s">
        <v>2320</v>
      </c>
      <c r="B846" s="17" t="s">
        <v>5484</v>
      </c>
      <c r="C846" s="18" t="s">
        <v>4683</v>
      </c>
      <c r="D846" s="192"/>
      <c r="E846" s="192"/>
      <c r="F846" s="193">
        <f t="shared" si="26"/>
        <v>0</v>
      </c>
      <c r="G846" s="194">
        <f t="shared" si="27"/>
        <v>0</v>
      </c>
      <c r="H846" s="165">
        <v>0.70089999999999997</v>
      </c>
      <c r="I846" s="170"/>
      <c r="J846" s="159"/>
    </row>
    <row r="847" spans="1:10" ht="16.5">
      <c r="A847" s="16" t="s">
        <v>2321</v>
      </c>
      <c r="B847" s="17" t="s">
        <v>5485</v>
      </c>
      <c r="C847" s="18" t="s">
        <v>4683</v>
      </c>
      <c r="D847" s="192"/>
      <c r="E847" s="192"/>
      <c r="F847" s="193">
        <f t="shared" si="26"/>
        <v>0</v>
      </c>
      <c r="G847" s="194">
        <f t="shared" si="27"/>
        <v>0</v>
      </c>
      <c r="H847" s="165">
        <v>1.6287</v>
      </c>
      <c r="I847" s="170"/>
      <c r="J847" s="159"/>
    </row>
    <row r="848" spans="1:10" ht="16.5">
      <c r="A848" s="16" t="s">
        <v>2322</v>
      </c>
      <c r="B848" s="17" t="s">
        <v>5486</v>
      </c>
      <c r="C848" s="18" t="s">
        <v>4683</v>
      </c>
      <c r="D848" s="192"/>
      <c r="E848" s="192"/>
      <c r="F848" s="193">
        <f t="shared" si="26"/>
        <v>0</v>
      </c>
      <c r="G848" s="194">
        <f t="shared" si="27"/>
        <v>0</v>
      </c>
      <c r="H848" s="165">
        <v>0.68869999999999998</v>
      </c>
      <c r="I848" s="170"/>
      <c r="J848" s="159"/>
    </row>
    <row r="849" spans="1:10" ht="16.5">
      <c r="A849" s="16" t="s">
        <v>2323</v>
      </c>
      <c r="B849" s="17" t="s">
        <v>5487</v>
      </c>
      <c r="C849" s="18" t="s">
        <v>4683</v>
      </c>
      <c r="D849" s="192"/>
      <c r="E849" s="192"/>
      <c r="F849" s="193">
        <f t="shared" si="26"/>
        <v>0</v>
      </c>
      <c r="G849" s="194">
        <f t="shared" si="27"/>
        <v>0</v>
      </c>
      <c r="H849" s="165">
        <v>1.202</v>
      </c>
      <c r="I849" s="170"/>
      <c r="J849" s="159"/>
    </row>
    <row r="850" spans="1:10" ht="16.5">
      <c r="A850" s="16" t="s">
        <v>2324</v>
      </c>
      <c r="B850" s="17" t="s">
        <v>5488</v>
      </c>
      <c r="C850" s="18" t="s">
        <v>4683</v>
      </c>
      <c r="D850" s="192"/>
      <c r="E850" s="192"/>
      <c r="F850" s="193">
        <f t="shared" si="26"/>
        <v>0</v>
      </c>
      <c r="G850" s="194">
        <f t="shared" si="27"/>
        <v>0</v>
      </c>
      <c r="H850" s="165">
        <v>0.95540000000000003</v>
      </c>
      <c r="I850" s="170"/>
      <c r="J850" s="159"/>
    </row>
    <row r="851" spans="1:10" ht="16.5">
      <c r="A851" s="16" t="s">
        <v>2325</v>
      </c>
      <c r="B851" s="17" t="s">
        <v>5489</v>
      </c>
      <c r="C851" s="18" t="s">
        <v>4683</v>
      </c>
      <c r="D851" s="192"/>
      <c r="E851" s="192"/>
      <c r="F851" s="193">
        <f t="shared" si="26"/>
        <v>0</v>
      </c>
      <c r="G851" s="194">
        <f t="shared" si="27"/>
        <v>0</v>
      </c>
      <c r="H851" s="165">
        <v>1.3844000000000001</v>
      </c>
      <c r="I851" s="170"/>
      <c r="J851" s="159"/>
    </row>
    <row r="852" spans="1:10" ht="16.5">
      <c r="A852" s="16" t="s">
        <v>2326</v>
      </c>
      <c r="B852" s="17" t="s">
        <v>5490</v>
      </c>
      <c r="C852" s="18" t="s">
        <v>4683</v>
      </c>
      <c r="D852" s="192"/>
      <c r="E852" s="192"/>
      <c r="F852" s="193">
        <f t="shared" si="26"/>
        <v>0</v>
      </c>
      <c r="G852" s="194">
        <f t="shared" si="27"/>
        <v>0</v>
      </c>
      <c r="H852" s="165">
        <v>0.63070000000000004</v>
      </c>
      <c r="I852" s="170"/>
      <c r="J852" s="159"/>
    </row>
    <row r="853" spans="1:10" ht="16.5">
      <c r="A853" s="16" t="s">
        <v>2327</v>
      </c>
      <c r="B853" s="17" t="s">
        <v>5491</v>
      </c>
      <c r="C853" s="18" t="s">
        <v>4683</v>
      </c>
      <c r="D853" s="192"/>
      <c r="E853" s="192"/>
      <c r="F853" s="193">
        <f t="shared" si="26"/>
        <v>0</v>
      </c>
      <c r="G853" s="194">
        <f t="shared" si="27"/>
        <v>0</v>
      </c>
      <c r="H853" s="165">
        <v>0.58930000000000005</v>
      </c>
      <c r="I853" s="170"/>
      <c r="J853" s="159"/>
    </row>
    <row r="854" spans="1:10" ht="16.5">
      <c r="A854" s="16" t="s">
        <v>2328</v>
      </c>
      <c r="B854" s="17" t="s">
        <v>5492</v>
      </c>
      <c r="C854" s="18" t="s">
        <v>4683</v>
      </c>
      <c r="D854" s="192"/>
      <c r="E854" s="192"/>
      <c r="F854" s="193">
        <f t="shared" si="26"/>
        <v>0</v>
      </c>
      <c r="G854" s="194">
        <f t="shared" si="27"/>
        <v>0</v>
      </c>
      <c r="H854" s="165">
        <v>0.95899999999999996</v>
      </c>
      <c r="I854" s="170"/>
      <c r="J854" s="159"/>
    </row>
    <row r="855" spans="1:10" ht="16.5">
      <c r="A855" s="16" t="s">
        <v>2329</v>
      </c>
      <c r="B855" s="17" t="s">
        <v>5493</v>
      </c>
      <c r="C855" s="18" t="s">
        <v>4683</v>
      </c>
      <c r="D855" s="192"/>
      <c r="E855" s="192"/>
      <c r="F855" s="193">
        <f t="shared" si="26"/>
        <v>0</v>
      </c>
      <c r="G855" s="194">
        <f t="shared" si="27"/>
        <v>0</v>
      </c>
      <c r="H855" s="165">
        <v>1.5266</v>
      </c>
      <c r="I855" s="170"/>
      <c r="J855" s="159"/>
    </row>
    <row r="856" spans="1:10" ht="16.5">
      <c r="A856" s="16" t="s">
        <v>2330</v>
      </c>
      <c r="B856" s="17" t="s">
        <v>5494</v>
      </c>
      <c r="C856" s="18" t="s">
        <v>4683</v>
      </c>
      <c r="D856" s="192"/>
      <c r="E856" s="192"/>
      <c r="F856" s="193">
        <f t="shared" si="26"/>
        <v>0</v>
      </c>
      <c r="G856" s="194">
        <f t="shared" si="27"/>
        <v>0</v>
      </c>
      <c r="H856" s="165">
        <v>1.3273999999999999</v>
      </c>
      <c r="I856" s="170"/>
      <c r="J856" s="159"/>
    </row>
    <row r="857" spans="1:10" ht="16.5">
      <c r="A857" s="16" t="s">
        <v>3317</v>
      </c>
      <c r="B857" s="17" t="s">
        <v>5495</v>
      </c>
      <c r="C857" s="18" t="s">
        <v>4683</v>
      </c>
      <c r="D857" s="192"/>
      <c r="E857" s="192"/>
      <c r="F857" s="193">
        <f t="shared" si="26"/>
        <v>0</v>
      </c>
      <c r="G857" s="194">
        <f t="shared" si="27"/>
        <v>0</v>
      </c>
      <c r="H857" s="165">
        <v>1</v>
      </c>
      <c r="I857" s="170" t="s">
        <v>4931</v>
      </c>
      <c r="J857" s="159"/>
    </row>
    <row r="858" spans="1:10" ht="16.5">
      <c r="A858" s="16" t="s">
        <v>2331</v>
      </c>
      <c r="B858" s="17" t="s">
        <v>5496</v>
      </c>
      <c r="C858" s="18" t="s">
        <v>4683</v>
      </c>
      <c r="D858" s="192"/>
      <c r="E858" s="192"/>
      <c r="F858" s="193">
        <f t="shared" si="26"/>
        <v>0</v>
      </c>
      <c r="G858" s="194">
        <f t="shared" si="27"/>
        <v>0</v>
      </c>
      <c r="H858" s="165">
        <v>0.51239999999999997</v>
      </c>
      <c r="I858" s="170"/>
      <c r="J858" s="159"/>
    </row>
    <row r="859" spans="1:10" ht="16.5">
      <c r="A859" s="16" t="s">
        <v>3320</v>
      </c>
      <c r="B859" s="17" t="s">
        <v>5497</v>
      </c>
      <c r="C859" s="18" t="s">
        <v>4683</v>
      </c>
      <c r="D859" s="192"/>
      <c r="E859" s="192"/>
      <c r="F859" s="193">
        <f t="shared" si="26"/>
        <v>0</v>
      </c>
      <c r="G859" s="194">
        <f t="shared" si="27"/>
        <v>0</v>
      </c>
      <c r="H859" s="165">
        <v>1</v>
      </c>
      <c r="I859" s="170" t="s">
        <v>4931</v>
      </c>
      <c r="J859" s="159"/>
    </row>
    <row r="860" spans="1:10" ht="16.5">
      <c r="A860" s="16" t="s">
        <v>2332</v>
      </c>
      <c r="B860" s="17" t="s">
        <v>5498</v>
      </c>
      <c r="C860" s="18" t="s">
        <v>4683</v>
      </c>
      <c r="D860" s="192"/>
      <c r="E860" s="192"/>
      <c r="F860" s="193">
        <f t="shared" si="26"/>
        <v>0</v>
      </c>
      <c r="G860" s="194">
        <f t="shared" si="27"/>
        <v>0</v>
      </c>
      <c r="H860" s="165">
        <v>0.43980000000000002</v>
      </c>
      <c r="I860" s="170"/>
      <c r="J860" s="159"/>
    </row>
    <row r="861" spans="1:10" ht="16.5">
      <c r="A861" s="16" t="s">
        <v>2333</v>
      </c>
      <c r="B861" s="17" t="s">
        <v>5499</v>
      </c>
      <c r="C861" s="18" t="s">
        <v>4683</v>
      </c>
      <c r="D861" s="192"/>
      <c r="E861" s="192"/>
      <c r="F861" s="193">
        <f t="shared" si="26"/>
        <v>0</v>
      </c>
      <c r="G861" s="194">
        <f t="shared" si="27"/>
        <v>0</v>
      </c>
      <c r="H861" s="165">
        <v>1.4362999999999999</v>
      </c>
      <c r="I861" s="170"/>
      <c r="J861" s="159"/>
    </row>
    <row r="862" spans="1:10" ht="16.5">
      <c r="A862" s="16" t="s">
        <v>2334</v>
      </c>
      <c r="B862" s="17" t="s">
        <v>5500</v>
      </c>
      <c r="C862" s="18" t="s">
        <v>4683</v>
      </c>
      <c r="D862" s="192"/>
      <c r="E862" s="192"/>
      <c r="F862" s="193">
        <f t="shared" si="26"/>
        <v>0</v>
      </c>
      <c r="G862" s="194">
        <f t="shared" si="27"/>
        <v>0</v>
      </c>
      <c r="H862" s="165">
        <v>1.1487000000000001</v>
      </c>
      <c r="I862" s="170"/>
      <c r="J862" s="159"/>
    </row>
    <row r="863" spans="1:10" ht="16.5">
      <c r="A863" s="16" t="s">
        <v>2335</v>
      </c>
      <c r="B863" s="17" t="s">
        <v>5501</v>
      </c>
      <c r="C863" s="18" t="s">
        <v>4683</v>
      </c>
      <c r="D863" s="192"/>
      <c r="E863" s="192"/>
      <c r="F863" s="193">
        <f t="shared" si="26"/>
        <v>0</v>
      </c>
      <c r="G863" s="194">
        <f t="shared" si="27"/>
        <v>0</v>
      </c>
      <c r="H863" s="165">
        <v>1.3033999999999999</v>
      </c>
      <c r="I863" s="170"/>
      <c r="J863" s="159"/>
    </row>
    <row r="864" spans="1:10" ht="16.5">
      <c r="A864" s="16" t="s">
        <v>2336</v>
      </c>
      <c r="B864" s="17" t="s">
        <v>1293</v>
      </c>
      <c r="C864" s="18" t="s">
        <v>4683</v>
      </c>
      <c r="D864" s="192"/>
      <c r="E864" s="192"/>
      <c r="F864" s="193">
        <f t="shared" si="26"/>
        <v>0</v>
      </c>
      <c r="G864" s="194">
        <f t="shared" si="27"/>
        <v>0</v>
      </c>
      <c r="H864" s="165">
        <v>1.0849</v>
      </c>
      <c r="I864" s="170"/>
      <c r="J864" s="159"/>
    </row>
    <row r="865" spans="1:10" ht="16.5">
      <c r="A865" s="16" t="s">
        <v>2337</v>
      </c>
      <c r="B865" s="17" t="s">
        <v>5502</v>
      </c>
      <c r="C865" s="18" t="s">
        <v>4683</v>
      </c>
      <c r="D865" s="192"/>
      <c r="E865" s="192"/>
      <c r="F865" s="193">
        <f t="shared" si="26"/>
        <v>0</v>
      </c>
      <c r="G865" s="194">
        <f t="shared" si="27"/>
        <v>0</v>
      </c>
      <c r="H865" s="165">
        <v>0.2014</v>
      </c>
      <c r="I865" s="170"/>
      <c r="J865" s="159"/>
    </row>
    <row r="866" spans="1:10" ht="16.5">
      <c r="A866" s="16" t="s">
        <v>2338</v>
      </c>
      <c r="B866" s="17" t="s">
        <v>5503</v>
      </c>
      <c r="C866" s="18" t="s">
        <v>4683</v>
      </c>
      <c r="D866" s="192"/>
      <c r="E866" s="192"/>
      <c r="F866" s="193">
        <f t="shared" si="26"/>
        <v>0</v>
      </c>
      <c r="G866" s="194">
        <f t="shared" si="27"/>
        <v>0</v>
      </c>
      <c r="H866" s="165">
        <v>1.3428</v>
      </c>
      <c r="I866" s="170"/>
      <c r="J866" s="159"/>
    </row>
    <row r="867" spans="1:10" ht="16.5">
      <c r="A867" s="16" t="s">
        <v>2339</v>
      </c>
      <c r="B867" s="17" t="s">
        <v>5504</v>
      </c>
      <c r="C867" s="18" t="s">
        <v>4683</v>
      </c>
      <c r="D867" s="192"/>
      <c r="E867" s="192"/>
      <c r="F867" s="193">
        <f t="shared" si="26"/>
        <v>0</v>
      </c>
      <c r="G867" s="194">
        <f t="shared" si="27"/>
        <v>0</v>
      </c>
      <c r="H867" s="165">
        <v>1.1749000000000001</v>
      </c>
      <c r="I867" s="170"/>
      <c r="J867" s="159"/>
    </row>
    <row r="868" spans="1:10" ht="16.5">
      <c r="A868" s="16" t="s">
        <v>2340</v>
      </c>
      <c r="B868" s="17" t="s">
        <v>5505</v>
      </c>
      <c r="C868" s="18" t="s">
        <v>4683</v>
      </c>
      <c r="D868" s="192"/>
      <c r="E868" s="192"/>
      <c r="F868" s="193">
        <f t="shared" si="26"/>
        <v>0</v>
      </c>
      <c r="G868" s="194">
        <f t="shared" si="27"/>
        <v>0</v>
      </c>
      <c r="H868" s="165">
        <v>-0.39389999999999997</v>
      </c>
      <c r="I868" s="170"/>
      <c r="J868" s="159"/>
    </row>
    <row r="869" spans="1:10" ht="16.5">
      <c r="A869" s="16" t="s">
        <v>2341</v>
      </c>
      <c r="B869" s="17" t="s">
        <v>5506</v>
      </c>
      <c r="C869" s="18" t="s">
        <v>4683</v>
      </c>
      <c r="D869" s="192"/>
      <c r="E869" s="192"/>
      <c r="F869" s="193">
        <f t="shared" si="26"/>
        <v>0</v>
      </c>
      <c r="G869" s="194">
        <f t="shared" si="27"/>
        <v>0</v>
      </c>
      <c r="H869" s="165">
        <v>0.78839999999999999</v>
      </c>
      <c r="I869" s="170"/>
      <c r="J869" s="159"/>
    </row>
    <row r="870" spans="1:10" ht="16.5">
      <c r="A870" s="16" t="s">
        <v>3542</v>
      </c>
      <c r="B870" s="17" t="s">
        <v>5507</v>
      </c>
      <c r="C870" s="18" t="s">
        <v>4683</v>
      </c>
      <c r="D870" s="192"/>
      <c r="E870" s="192"/>
      <c r="F870" s="193">
        <f t="shared" si="26"/>
        <v>0</v>
      </c>
      <c r="G870" s="194">
        <f t="shared" si="27"/>
        <v>0</v>
      </c>
      <c r="H870" s="165">
        <v>1</v>
      </c>
      <c r="I870" s="170" t="s">
        <v>4931</v>
      </c>
      <c r="J870" s="159"/>
    </row>
    <row r="871" spans="1:10" ht="16.5">
      <c r="A871" s="16" t="s">
        <v>2342</v>
      </c>
      <c r="B871" s="17" t="s">
        <v>5508</v>
      </c>
      <c r="C871" s="18" t="s">
        <v>4683</v>
      </c>
      <c r="D871" s="192"/>
      <c r="E871" s="192"/>
      <c r="F871" s="193">
        <f t="shared" si="26"/>
        <v>0</v>
      </c>
      <c r="G871" s="194">
        <f t="shared" si="27"/>
        <v>0</v>
      </c>
      <c r="H871" s="165">
        <v>1.3249</v>
      </c>
      <c r="I871" s="170"/>
      <c r="J871" s="159"/>
    </row>
    <row r="872" spans="1:10" ht="16.5">
      <c r="A872" s="16" t="s">
        <v>2343</v>
      </c>
      <c r="B872" s="17" t="s">
        <v>5509</v>
      </c>
      <c r="C872" s="18" t="s">
        <v>4683</v>
      </c>
      <c r="D872" s="192"/>
      <c r="E872" s="192"/>
      <c r="F872" s="193">
        <f t="shared" si="26"/>
        <v>0</v>
      </c>
      <c r="G872" s="194">
        <f t="shared" si="27"/>
        <v>0</v>
      </c>
      <c r="H872" s="165">
        <v>2.0383</v>
      </c>
      <c r="I872" s="170"/>
      <c r="J872" s="159"/>
    </row>
    <row r="873" spans="1:10" ht="16.5">
      <c r="A873" s="16" t="s">
        <v>2344</v>
      </c>
      <c r="B873" s="17" t="s">
        <v>5510</v>
      </c>
      <c r="C873" s="18" t="s">
        <v>4683</v>
      </c>
      <c r="D873" s="192"/>
      <c r="E873" s="192"/>
      <c r="F873" s="193">
        <f t="shared" si="26"/>
        <v>0</v>
      </c>
      <c r="G873" s="194">
        <f t="shared" si="27"/>
        <v>0</v>
      </c>
      <c r="H873" s="165">
        <v>1.8126</v>
      </c>
      <c r="I873" s="170"/>
      <c r="J873" s="159"/>
    </row>
    <row r="874" spans="1:10" ht="16.5">
      <c r="A874" s="16" t="s">
        <v>2345</v>
      </c>
      <c r="B874" s="17" t="s">
        <v>5511</v>
      </c>
      <c r="C874" s="18" t="s">
        <v>4683</v>
      </c>
      <c r="D874" s="192"/>
      <c r="E874" s="192"/>
      <c r="F874" s="193">
        <f t="shared" si="26"/>
        <v>0</v>
      </c>
      <c r="G874" s="194">
        <f t="shared" si="27"/>
        <v>0</v>
      </c>
      <c r="H874" s="165">
        <v>0.85929999999999995</v>
      </c>
      <c r="I874" s="170"/>
      <c r="J874" s="159"/>
    </row>
    <row r="875" spans="1:10" ht="16.5">
      <c r="A875" s="16" t="s">
        <v>2346</v>
      </c>
      <c r="B875" s="17" t="s">
        <v>5512</v>
      </c>
      <c r="C875" s="18" t="s">
        <v>4683</v>
      </c>
      <c r="D875" s="192"/>
      <c r="E875" s="192"/>
      <c r="F875" s="193">
        <f t="shared" si="26"/>
        <v>0</v>
      </c>
      <c r="G875" s="194">
        <f t="shared" si="27"/>
        <v>0</v>
      </c>
      <c r="H875" s="165">
        <v>1.488</v>
      </c>
      <c r="I875" s="170"/>
      <c r="J875" s="159"/>
    </row>
    <row r="876" spans="1:10" ht="16.5">
      <c r="A876" s="16" t="s">
        <v>2347</v>
      </c>
      <c r="B876" s="17" t="s">
        <v>5513</v>
      </c>
      <c r="C876" s="18" t="s">
        <v>4683</v>
      </c>
      <c r="D876" s="192"/>
      <c r="E876" s="192"/>
      <c r="F876" s="193">
        <f t="shared" si="26"/>
        <v>0</v>
      </c>
      <c r="G876" s="194">
        <f t="shared" si="27"/>
        <v>0</v>
      </c>
      <c r="H876" s="165">
        <v>1.1735</v>
      </c>
      <c r="I876" s="170"/>
      <c r="J876" s="159"/>
    </row>
    <row r="877" spans="1:10" ht="16.5">
      <c r="A877" s="16" t="s">
        <v>2348</v>
      </c>
      <c r="B877" s="17" t="s">
        <v>5514</v>
      </c>
      <c r="C877" s="18" t="s">
        <v>4683</v>
      </c>
      <c r="D877" s="192"/>
      <c r="E877" s="192"/>
      <c r="F877" s="193">
        <f t="shared" si="26"/>
        <v>0</v>
      </c>
      <c r="G877" s="194">
        <f t="shared" si="27"/>
        <v>0</v>
      </c>
      <c r="H877" s="165">
        <v>1.7885</v>
      </c>
      <c r="I877" s="170"/>
      <c r="J877" s="159"/>
    </row>
    <row r="878" spans="1:10" ht="16.5">
      <c r="A878" s="16" t="s">
        <v>2349</v>
      </c>
      <c r="B878" s="17" t="s">
        <v>5515</v>
      </c>
      <c r="C878" s="18" t="s">
        <v>4683</v>
      </c>
      <c r="D878" s="192"/>
      <c r="E878" s="192"/>
      <c r="F878" s="193">
        <f t="shared" si="26"/>
        <v>0</v>
      </c>
      <c r="G878" s="194">
        <f t="shared" si="27"/>
        <v>0</v>
      </c>
      <c r="H878" s="165">
        <v>0.52</v>
      </c>
      <c r="I878" s="170"/>
      <c r="J878" s="159"/>
    </row>
    <row r="879" spans="1:10" ht="16.5">
      <c r="A879" s="16" t="s">
        <v>2350</v>
      </c>
      <c r="B879" s="17" t="s">
        <v>5516</v>
      </c>
      <c r="C879" s="18" t="s">
        <v>4683</v>
      </c>
      <c r="D879" s="192"/>
      <c r="E879" s="192"/>
      <c r="F879" s="193">
        <f t="shared" si="26"/>
        <v>0</v>
      </c>
      <c r="G879" s="194">
        <f t="shared" si="27"/>
        <v>0</v>
      </c>
      <c r="H879" s="165">
        <v>0.68520000000000003</v>
      </c>
      <c r="I879" s="170"/>
      <c r="J879" s="159"/>
    </row>
    <row r="880" spans="1:10" ht="16.5">
      <c r="A880" s="16" t="s">
        <v>2351</v>
      </c>
      <c r="B880" s="17" t="s">
        <v>5517</v>
      </c>
      <c r="C880" s="18" t="s">
        <v>4683</v>
      </c>
      <c r="D880" s="192"/>
      <c r="E880" s="192"/>
      <c r="F880" s="193">
        <f t="shared" si="26"/>
        <v>0</v>
      </c>
      <c r="G880" s="194">
        <f t="shared" si="27"/>
        <v>0</v>
      </c>
      <c r="H880" s="165">
        <v>1.0376000000000001</v>
      </c>
      <c r="I880" s="170"/>
      <c r="J880" s="159"/>
    </row>
    <row r="881" spans="1:10" ht="16.5">
      <c r="A881" s="16" t="s">
        <v>2352</v>
      </c>
      <c r="B881" s="17" t="s">
        <v>5518</v>
      </c>
      <c r="C881" s="18" t="s">
        <v>4683</v>
      </c>
      <c r="D881" s="192"/>
      <c r="E881" s="192"/>
      <c r="F881" s="193">
        <f t="shared" si="26"/>
        <v>0</v>
      </c>
      <c r="G881" s="194">
        <f t="shared" si="27"/>
        <v>0</v>
      </c>
      <c r="H881" s="165">
        <v>1.2919</v>
      </c>
      <c r="I881" s="170"/>
      <c r="J881" s="159"/>
    </row>
    <row r="882" spans="1:10" ht="16.5">
      <c r="A882" s="16" t="s">
        <v>2353</v>
      </c>
      <c r="B882" s="17" t="s">
        <v>5519</v>
      </c>
      <c r="C882" s="18" t="s">
        <v>4683</v>
      </c>
      <c r="D882" s="192"/>
      <c r="E882" s="192"/>
      <c r="F882" s="193">
        <f t="shared" si="26"/>
        <v>0</v>
      </c>
      <c r="G882" s="194">
        <f t="shared" si="27"/>
        <v>0</v>
      </c>
      <c r="H882" s="165">
        <v>0.55830000000000002</v>
      </c>
      <c r="I882" s="170"/>
      <c r="J882" s="159"/>
    </row>
    <row r="883" spans="1:10" ht="16.5">
      <c r="A883" s="16" t="s">
        <v>2720</v>
      </c>
      <c r="B883" s="17" t="s">
        <v>2721</v>
      </c>
      <c r="C883" s="18" t="s">
        <v>4683</v>
      </c>
      <c r="D883" s="192"/>
      <c r="E883" s="192"/>
      <c r="F883" s="193">
        <f t="shared" si="26"/>
        <v>0</v>
      </c>
      <c r="G883" s="194">
        <f t="shared" si="27"/>
        <v>0</v>
      </c>
      <c r="H883" s="165">
        <v>-0.23799999999999999</v>
      </c>
      <c r="I883" s="170"/>
      <c r="J883" s="159"/>
    </row>
    <row r="884" spans="1:10" ht="16.5">
      <c r="A884" s="16" t="s">
        <v>2354</v>
      </c>
      <c r="B884" s="17" t="s">
        <v>5520</v>
      </c>
      <c r="C884" s="18" t="s">
        <v>4683</v>
      </c>
      <c r="D884" s="192"/>
      <c r="E884" s="192"/>
      <c r="F884" s="193">
        <f t="shared" si="26"/>
        <v>0</v>
      </c>
      <c r="G884" s="194">
        <f t="shared" si="27"/>
        <v>0</v>
      </c>
      <c r="H884" s="165">
        <v>0.96330000000000005</v>
      </c>
      <c r="I884" s="170"/>
      <c r="J884" s="159"/>
    </row>
    <row r="885" spans="1:10" ht="16.5">
      <c r="A885" s="16" t="s">
        <v>2355</v>
      </c>
      <c r="B885" s="17" t="s">
        <v>5521</v>
      </c>
      <c r="C885" s="18" t="s">
        <v>4683</v>
      </c>
      <c r="D885" s="192"/>
      <c r="E885" s="192"/>
      <c r="F885" s="193">
        <f t="shared" si="26"/>
        <v>0</v>
      </c>
      <c r="G885" s="194">
        <f t="shared" si="27"/>
        <v>0</v>
      </c>
      <c r="H885" s="165">
        <v>0.33489999999999998</v>
      </c>
      <c r="I885" s="170"/>
      <c r="J885" s="159"/>
    </row>
    <row r="886" spans="1:10" ht="16.5">
      <c r="A886" s="16" t="s">
        <v>2356</v>
      </c>
      <c r="B886" s="17" t="s">
        <v>5522</v>
      </c>
      <c r="C886" s="18" t="s">
        <v>4683</v>
      </c>
      <c r="D886" s="192"/>
      <c r="E886" s="192"/>
      <c r="F886" s="193">
        <f t="shared" si="26"/>
        <v>0</v>
      </c>
      <c r="G886" s="194">
        <f t="shared" si="27"/>
        <v>0</v>
      </c>
      <c r="H886" s="165">
        <v>0.51739999999999997</v>
      </c>
      <c r="I886" s="170"/>
      <c r="J886" s="159"/>
    </row>
    <row r="887" spans="1:10" ht="16.5">
      <c r="A887" s="16" t="s">
        <v>2357</v>
      </c>
      <c r="B887" s="17" t="s">
        <v>5523</v>
      </c>
      <c r="C887" s="18" t="s">
        <v>4683</v>
      </c>
      <c r="D887" s="192"/>
      <c r="E887" s="192"/>
      <c r="F887" s="193">
        <f t="shared" si="26"/>
        <v>0</v>
      </c>
      <c r="G887" s="194">
        <f t="shared" si="27"/>
        <v>0</v>
      </c>
      <c r="H887" s="165">
        <v>0.34939999999999999</v>
      </c>
      <c r="I887" s="170"/>
      <c r="J887" s="159"/>
    </row>
    <row r="888" spans="1:10" ht="16.5">
      <c r="A888" s="16" t="s">
        <v>2358</v>
      </c>
      <c r="B888" s="17" t="s">
        <v>5524</v>
      </c>
      <c r="C888" s="18" t="s">
        <v>4683</v>
      </c>
      <c r="D888" s="192"/>
      <c r="E888" s="192"/>
      <c r="F888" s="193">
        <f t="shared" si="26"/>
        <v>0</v>
      </c>
      <c r="G888" s="194">
        <f t="shared" si="27"/>
        <v>0</v>
      </c>
      <c r="H888" s="165">
        <v>0.69330000000000003</v>
      </c>
      <c r="I888" s="170"/>
      <c r="J888" s="159"/>
    </row>
    <row r="889" spans="1:10" ht="16.5">
      <c r="A889" s="16" t="s">
        <v>2359</v>
      </c>
      <c r="B889" s="17" t="s">
        <v>5525</v>
      </c>
      <c r="C889" s="18" t="s">
        <v>4683</v>
      </c>
      <c r="D889" s="192"/>
      <c r="E889" s="192"/>
      <c r="F889" s="193">
        <f t="shared" si="26"/>
        <v>0</v>
      </c>
      <c r="G889" s="194">
        <f t="shared" si="27"/>
        <v>0</v>
      </c>
      <c r="H889" s="165">
        <v>1.5142</v>
      </c>
      <c r="I889" s="170"/>
      <c r="J889" s="159"/>
    </row>
    <row r="890" spans="1:10" ht="16.5">
      <c r="A890" s="16" t="s">
        <v>2360</v>
      </c>
      <c r="B890" s="17" t="s">
        <v>5526</v>
      </c>
      <c r="C890" s="18" t="s">
        <v>4683</v>
      </c>
      <c r="D890" s="192"/>
      <c r="E890" s="192"/>
      <c r="F890" s="193">
        <f t="shared" si="26"/>
        <v>0</v>
      </c>
      <c r="G890" s="194">
        <f t="shared" si="27"/>
        <v>0</v>
      </c>
      <c r="H890" s="165">
        <v>0.86850000000000005</v>
      </c>
      <c r="I890" s="170"/>
      <c r="J890" s="159"/>
    </row>
    <row r="891" spans="1:10" ht="16.5">
      <c r="A891" s="16" t="s">
        <v>2361</v>
      </c>
      <c r="B891" s="17" t="s">
        <v>5527</v>
      </c>
      <c r="C891" s="18" t="s">
        <v>4683</v>
      </c>
      <c r="D891" s="192"/>
      <c r="E891" s="192"/>
      <c r="F891" s="193">
        <f t="shared" si="26"/>
        <v>0</v>
      </c>
      <c r="G891" s="194">
        <f t="shared" si="27"/>
        <v>0</v>
      </c>
      <c r="H891" s="165">
        <v>0.76719999999999999</v>
      </c>
      <c r="I891" s="170"/>
      <c r="J891" s="159"/>
    </row>
    <row r="892" spans="1:10" ht="16.5">
      <c r="A892" s="16" t="s">
        <v>2362</v>
      </c>
      <c r="B892" s="17" t="s">
        <v>5528</v>
      </c>
      <c r="C892" s="18" t="s">
        <v>4683</v>
      </c>
      <c r="D892" s="192"/>
      <c r="E892" s="192"/>
      <c r="F892" s="193">
        <f t="shared" si="26"/>
        <v>0</v>
      </c>
      <c r="G892" s="194">
        <f t="shared" si="27"/>
        <v>0</v>
      </c>
      <c r="H892" s="165">
        <v>0.26269999999999999</v>
      </c>
      <c r="I892" s="170"/>
      <c r="J892" s="159"/>
    </row>
    <row r="893" spans="1:10" ht="16.5">
      <c r="A893" s="16" t="s">
        <v>2363</v>
      </c>
      <c r="B893" s="17" t="s">
        <v>5529</v>
      </c>
      <c r="C893" s="18" t="s">
        <v>4683</v>
      </c>
      <c r="D893" s="192"/>
      <c r="E893" s="192"/>
      <c r="F893" s="193">
        <f t="shared" si="26"/>
        <v>0</v>
      </c>
      <c r="G893" s="194">
        <f t="shared" si="27"/>
        <v>0</v>
      </c>
      <c r="H893" s="165">
        <v>1.177</v>
      </c>
      <c r="I893" s="170"/>
      <c r="J893" s="159"/>
    </row>
    <row r="894" spans="1:10" ht="16.5">
      <c r="A894" s="16" t="s">
        <v>2364</v>
      </c>
      <c r="B894" s="17" t="s">
        <v>5530</v>
      </c>
      <c r="C894" s="18" t="s">
        <v>4683</v>
      </c>
      <c r="D894" s="192"/>
      <c r="E894" s="192"/>
      <c r="F894" s="193">
        <f t="shared" si="26"/>
        <v>0</v>
      </c>
      <c r="G894" s="194">
        <f t="shared" si="27"/>
        <v>0</v>
      </c>
      <c r="H894" s="165">
        <v>0.88719999999999999</v>
      </c>
      <c r="I894" s="170"/>
      <c r="J894" s="159"/>
    </row>
    <row r="895" spans="1:10" ht="16.5">
      <c r="A895" s="16" t="s">
        <v>2365</v>
      </c>
      <c r="B895" s="17" t="s">
        <v>5531</v>
      </c>
      <c r="C895" s="18" t="s">
        <v>4683</v>
      </c>
      <c r="D895" s="192"/>
      <c r="E895" s="192"/>
      <c r="F895" s="193">
        <f t="shared" si="26"/>
        <v>0</v>
      </c>
      <c r="G895" s="194">
        <f t="shared" si="27"/>
        <v>0</v>
      </c>
      <c r="H895" s="165">
        <v>1.0678000000000001</v>
      </c>
      <c r="I895" s="170"/>
      <c r="J895" s="159"/>
    </row>
    <row r="896" spans="1:10" ht="16.5">
      <c r="A896" s="16" t="s">
        <v>2366</v>
      </c>
      <c r="B896" s="17" t="s">
        <v>5532</v>
      </c>
      <c r="C896" s="18" t="s">
        <v>4683</v>
      </c>
      <c r="D896" s="192"/>
      <c r="E896" s="192"/>
      <c r="F896" s="193">
        <f t="shared" si="26"/>
        <v>0</v>
      </c>
      <c r="G896" s="194">
        <f t="shared" si="27"/>
        <v>0</v>
      </c>
      <c r="H896" s="165">
        <v>1.387</v>
      </c>
      <c r="I896" s="170"/>
      <c r="J896" s="159"/>
    </row>
    <row r="897" spans="1:10" ht="16.5">
      <c r="A897" s="16" t="s">
        <v>2367</v>
      </c>
      <c r="B897" s="17" t="s">
        <v>5533</v>
      </c>
      <c r="C897" s="18" t="s">
        <v>4683</v>
      </c>
      <c r="D897" s="192"/>
      <c r="E897" s="192"/>
      <c r="F897" s="193">
        <f t="shared" si="26"/>
        <v>0</v>
      </c>
      <c r="G897" s="194">
        <f t="shared" si="27"/>
        <v>0</v>
      </c>
      <c r="H897" s="165">
        <v>0.4632</v>
      </c>
      <c r="I897" s="170"/>
      <c r="J897" s="159"/>
    </row>
    <row r="898" spans="1:10" ht="16.5">
      <c r="A898" s="16" t="s">
        <v>2722</v>
      </c>
      <c r="B898" s="17" t="s">
        <v>5534</v>
      </c>
      <c r="C898" s="18" t="s">
        <v>4683</v>
      </c>
      <c r="D898" s="192"/>
      <c r="E898" s="192"/>
      <c r="F898" s="193">
        <f t="shared" si="26"/>
        <v>0</v>
      </c>
      <c r="G898" s="194">
        <f t="shared" si="27"/>
        <v>0</v>
      </c>
      <c r="H898" s="165">
        <v>1.2316</v>
      </c>
      <c r="I898" s="170"/>
      <c r="J898" s="159"/>
    </row>
    <row r="899" spans="1:10" ht="16.5">
      <c r="A899" s="16" t="s">
        <v>2723</v>
      </c>
      <c r="B899" s="17" t="s">
        <v>5535</v>
      </c>
      <c r="C899" s="18" t="s">
        <v>4683</v>
      </c>
      <c r="D899" s="192"/>
      <c r="E899" s="192"/>
      <c r="F899" s="193">
        <f t="shared" si="26"/>
        <v>0</v>
      </c>
      <c r="G899" s="194">
        <f t="shared" si="27"/>
        <v>0</v>
      </c>
      <c r="H899" s="165">
        <v>0.52739999999999998</v>
      </c>
      <c r="I899" s="170"/>
      <c r="J899" s="159"/>
    </row>
    <row r="900" spans="1:10" ht="16.5">
      <c r="A900" s="16" t="s">
        <v>2724</v>
      </c>
      <c r="B900" s="17" t="s">
        <v>5536</v>
      </c>
      <c r="C900" s="18" t="s">
        <v>4683</v>
      </c>
      <c r="D900" s="192"/>
      <c r="E900" s="192"/>
      <c r="F900" s="193">
        <f t="shared" si="26"/>
        <v>0</v>
      </c>
      <c r="G900" s="194">
        <f t="shared" si="27"/>
        <v>0</v>
      </c>
      <c r="H900" s="165">
        <v>1.4583999999999999</v>
      </c>
      <c r="I900" s="170"/>
      <c r="J900" s="159"/>
    </row>
    <row r="901" spans="1:10" ht="16.5">
      <c r="A901" s="16" t="s">
        <v>3543</v>
      </c>
      <c r="B901" s="17" t="s">
        <v>5537</v>
      </c>
      <c r="C901" s="18" t="s">
        <v>4683</v>
      </c>
      <c r="D901" s="192"/>
      <c r="E901" s="192"/>
      <c r="F901" s="193">
        <f t="shared" si="26"/>
        <v>0</v>
      </c>
      <c r="G901" s="194">
        <f t="shared" si="27"/>
        <v>0</v>
      </c>
      <c r="H901" s="165">
        <v>1</v>
      </c>
      <c r="I901" s="170" t="s">
        <v>4931</v>
      </c>
      <c r="J901" s="159"/>
    </row>
    <row r="902" spans="1:10" ht="16.5">
      <c r="A902" s="16" t="s">
        <v>3544</v>
      </c>
      <c r="B902" s="17" t="s">
        <v>5538</v>
      </c>
      <c r="C902" s="18" t="s">
        <v>4683</v>
      </c>
      <c r="D902" s="192"/>
      <c r="E902" s="192"/>
      <c r="F902" s="193">
        <f t="shared" si="26"/>
        <v>0</v>
      </c>
      <c r="G902" s="194">
        <f t="shared" si="27"/>
        <v>0</v>
      </c>
      <c r="H902" s="165">
        <v>1</v>
      </c>
      <c r="I902" s="170" t="s">
        <v>4931</v>
      </c>
      <c r="J902" s="159"/>
    </row>
    <row r="903" spans="1:10" ht="16.5">
      <c r="A903" s="16" t="s">
        <v>3545</v>
      </c>
      <c r="B903" s="17" t="s">
        <v>5539</v>
      </c>
      <c r="C903" s="18" t="s">
        <v>4683</v>
      </c>
      <c r="D903" s="192"/>
      <c r="E903" s="192"/>
      <c r="F903" s="193">
        <f t="shared" si="26"/>
        <v>0</v>
      </c>
      <c r="G903" s="194">
        <f t="shared" si="27"/>
        <v>0</v>
      </c>
      <c r="H903" s="165">
        <v>1</v>
      </c>
      <c r="I903" s="170" t="s">
        <v>4931</v>
      </c>
      <c r="J903" s="159"/>
    </row>
    <row r="904" spans="1:10" ht="16.5">
      <c r="A904" s="16" t="s">
        <v>3546</v>
      </c>
      <c r="B904" s="17" t="s">
        <v>3547</v>
      </c>
      <c r="C904" s="18" t="s">
        <v>4683</v>
      </c>
      <c r="D904" s="192"/>
      <c r="E904" s="192"/>
      <c r="F904" s="193">
        <f t="shared" ref="F904:F967" si="28">D904*E904</f>
        <v>0</v>
      </c>
      <c r="G904" s="194">
        <f t="shared" ref="G904:G967" si="29">IF($F$1191=0,0,F904/$F$1191)</f>
        <v>0</v>
      </c>
      <c r="H904" s="165">
        <v>1</v>
      </c>
      <c r="I904" s="170" t="s">
        <v>4931</v>
      </c>
      <c r="J904" s="159"/>
    </row>
    <row r="905" spans="1:10" ht="16.5">
      <c r="A905" s="16" t="s">
        <v>3548</v>
      </c>
      <c r="B905" s="17" t="s">
        <v>5540</v>
      </c>
      <c r="C905" s="18" t="s">
        <v>4683</v>
      </c>
      <c r="D905" s="192"/>
      <c r="E905" s="192"/>
      <c r="F905" s="193">
        <f t="shared" si="28"/>
        <v>0</v>
      </c>
      <c r="G905" s="194">
        <f t="shared" si="29"/>
        <v>0</v>
      </c>
      <c r="H905" s="165">
        <v>1</v>
      </c>
      <c r="I905" s="170" t="s">
        <v>4931</v>
      </c>
      <c r="J905" s="159"/>
    </row>
    <row r="906" spans="1:10" ht="16.5">
      <c r="A906" s="16" t="s">
        <v>3549</v>
      </c>
      <c r="B906" s="17" t="s">
        <v>5541</v>
      </c>
      <c r="C906" s="18" t="s">
        <v>4683</v>
      </c>
      <c r="D906" s="192"/>
      <c r="E906" s="192"/>
      <c r="F906" s="193">
        <f t="shared" si="28"/>
        <v>0</v>
      </c>
      <c r="G906" s="194">
        <f t="shared" si="29"/>
        <v>0</v>
      </c>
      <c r="H906" s="165">
        <v>1</v>
      </c>
      <c r="I906" s="170" t="s">
        <v>4931</v>
      </c>
      <c r="J906" s="159"/>
    </row>
    <row r="907" spans="1:10" ht="16.5">
      <c r="A907" s="16" t="s">
        <v>3550</v>
      </c>
      <c r="B907" s="17" t="s">
        <v>5542</v>
      </c>
      <c r="C907" s="18" t="s">
        <v>4683</v>
      </c>
      <c r="D907" s="192"/>
      <c r="E907" s="192"/>
      <c r="F907" s="193">
        <f t="shared" si="28"/>
        <v>0</v>
      </c>
      <c r="G907" s="194">
        <f t="shared" si="29"/>
        <v>0</v>
      </c>
      <c r="H907" s="165">
        <v>1</v>
      </c>
      <c r="I907" s="170" t="s">
        <v>4931</v>
      </c>
      <c r="J907" s="159"/>
    </row>
    <row r="908" spans="1:10" ht="16.5">
      <c r="A908" s="16" t="s">
        <v>2368</v>
      </c>
      <c r="B908" s="17" t="s">
        <v>5543</v>
      </c>
      <c r="C908" s="18" t="s">
        <v>4683</v>
      </c>
      <c r="D908" s="192"/>
      <c r="E908" s="192"/>
      <c r="F908" s="193">
        <f t="shared" si="28"/>
        <v>0</v>
      </c>
      <c r="G908" s="194">
        <f t="shared" si="29"/>
        <v>0</v>
      </c>
      <c r="H908" s="165">
        <v>1.2853000000000001</v>
      </c>
      <c r="I908" s="170"/>
      <c r="J908" s="159"/>
    </row>
    <row r="909" spans="1:10" ht="16.5">
      <c r="A909" s="16" t="s">
        <v>2369</v>
      </c>
      <c r="B909" s="17" t="s">
        <v>5544</v>
      </c>
      <c r="C909" s="18" t="s">
        <v>4683</v>
      </c>
      <c r="D909" s="192"/>
      <c r="E909" s="192"/>
      <c r="F909" s="193">
        <f t="shared" si="28"/>
        <v>0</v>
      </c>
      <c r="G909" s="194">
        <f t="shared" si="29"/>
        <v>0</v>
      </c>
      <c r="H909" s="165">
        <v>1.5202</v>
      </c>
      <c r="I909" s="170"/>
      <c r="J909" s="159"/>
    </row>
    <row r="910" spans="1:10" ht="16.5">
      <c r="A910" s="16" t="s">
        <v>2370</v>
      </c>
      <c r="B910" s="17" t="s">
        <v>5545</v>
      </c>
      <c r="C910" s="18" t="s">
        <v>4683</v>
      </c>
      <c r="D910" s="192"/>
      <c r="E910" s="192"/>
      <c r="F910" s="193">
        <f t="shared" si="28"/>
        <v>0</v>
      </c>
      <c r="G910" s="194">
        <f t="shared" si="29"/>
        <v>0</v>
      </c>
      <c r="H910" s="165">
        <v>1.2094</v>
      </c>
      <c r="I910" s="170"/>
      <c r="J910" s="159"/>
    </row>
    <row r="911" spans="1:10" ht="16.5">
      <c r="A911" s="16" t="s">
        <v>2371</v>
      </c>
      <c r="B911" s="17" t="s">
        <v>5546</v>
      </c>
      <c r="C911" s="18" t="s">
        <v>4683</v>
      </c>
      <c r="D911" s="192"/>
      <c r="E911" s="192"/>
      <c r="F911" s="193">
        <f t="shared" si="28"/>
        <v>0</v>
      </c>
      <c r="G911" s="194">
        <f t="shared" si="29"/>
        <v>0</v>
      </c>
      <c r="H911" s="165">
        <v>1.5922000000000001</v>
      </c>
      <c r="I911" s="170"/>
      <c r="J911" s="159"/>
    </row>
    <row r="912" spans="1:10" ht="16.5">
      <c r="A912" s="16" t="s">
        <v>2372</v>
      </c>
      <c r="B912" s="17" t="s">
        <v>5547</v>
      </c>
      <c r="C912" s="18" t="s">
        <v>4683</v>
      </c>
      <c r="D912" s="192"/>
      <c r="E912" s="192"/>
      <c r="F912" s="193">
        <f t="shared" si="28"/>
        <v>0</v>
      </c>
      <c r="G912" s="194">
        <f t="shared" si="29"/>
        <v>0</v>
      </c>
      <c r="H912" s="165">
        <v>1.1778999999999999</v>
      </c>
      <c r="I912" s="170"/>
      <c r="J912" s="159"/>
    </row>
    <row r="913" spans="1:10" ht="16.5">
      <c r="A913" s="16" t="s">
        <v>2373</v>
      </c>
      <c r="B913" s="17" t="s">
        <v>5548</v>
      </c>
      <c r="C913" s="18" t="s">
        <v>4683</v>
      </c>
      <c r="D913" s="192"/>
      <c r="E913" s="192"/>
      <c r="F913" s="193">
        <f t="shared" si="28"/>
        <v>0</v>
      </c>
      <c r="G913" s="194">
        <f t="shared" si="29"/>
        <v>0</v>
      </c>
      <c r="H913" s="165">
        <v>0.83730000000000004</v>
      </c>
      <c r="I913" s="170"/>
      <c r="J913" s="159"/>
    </row>
    <row r="914" spans="1:10" ht="16.5">
      <c r="A914" s="16" t="s">
        <v>2374</v>
      </c>
      <c r="B914" s="17" t="s">
        <v>5549</v>
      </c>
      <c r="C914" s="18" t="s">
        <v>4683</v>
      </c>
      <c r="D914" s="192"/>
      <c r="E914" s="192"/>
      <c r="F914" s="193">
        <f t="shared" si="28"/>
        <v>0</v>
      </c>
      <c r="G914" s="194">
        <f t="shared" si="29"/>
        <v>0</v>
      </c>
      <c r="H914" s="165">
        <v>1.3434999999999999</v>
      </c>
      <c r="I914" s="170"/>
      <c r="J914" s="159"/>
    </row>
    <row r="915" spans="1:10" ht="16.5">
      <c r="A915" s="16" t="s">
        <v>2375</v>
      </c>
      <c r="B915" s="17" t="s">
        <v>5550</v>
      </c>
      <c r="C915" s="18" t="s">
        <v>4683</v>
      </c>
      <c r="D915" s="192"/>
      <c r="E915" s="192"/>
      <c r="F915" s="193">
        <f t="shared" si="28"/>
        <v>0</v>
      </c>
      <c r="G915" s="194">
        <f t="shared" si="29"/>
        <v>0</v>
      </c>
      <c r="H915" s="165">
        <v>1.3606</v>
      </c>
      <c r="I915" s="170"/>
      <c r="J915" s="159"/>
    </row>
    <row r="916" spans="1:10" ht="16.5">
      <c r="A916" s="16" t="s">
        <v>2376</v>
      </c>
      <c r="B916" s="17" t="s">
        <v>5551</v>
      </c>
      <c r="C916" s="18" t="s">
        <v>4683</v>
      </c>
      <c r="D916" s="192"/>
      <c r="E916" s="192"/>
      <c r="F916" s="193">
        <f t="shared" si="28"/>
        <v>0</v>
      </c>
      <c r="G916" s="194">
        <f t="shared" si="29"/>
        <v>0</v>
      </c>
      <c r="H916" s="165">
        <v>0.754</v>
      </c>
      <c r="I916" s="170"/>
      <c r="J916" s="159"/>
    </row>
    <row r="917" spans="1:10" ht="16.5">
      <c r="A917" s="16" t="s">
        <v>2377</v>
      </c>
      <c r="B917" s="17" t="s">
        <v>5552</v>
      </c>
      <c r="C917" s="18" t="s">
        <v>4683</v>
      </c>
      <c r="D917" s="192"/>
      <c r="E917" s="192"/>
      <c r="F917" s="193">
        <f t="shared" si="28"/>
        <v>0</v>
      </c>
      <c r="G917" s="194">
        <f t="shared" si="29"/>
        <v>0</v>
      </c>
      <c r="H917" s="165">
        <v>1.2838000000000001</v>
      </c>
      <c r="I917" s="170"/>
      <c r="J917" s="159"/>
    </row>
    <row r="918" spans="1:10" ht="16.5">
      <c r="A918" s="16" t="s">
        <v>2378</v>
      </c>
      <c r="B918" s="17" t="s">
        <v>5553</v>
      </c>
      <c r="C918" s="18" t="s">
        <v>4683</v>
      </c>
      <c r="D918" s="192"/>
      <c r="E918" s="192"/>
      <c r="F918" s="193">
        <f t="shared" si="28"/>
        <v>0</v>
      </c>
      <c r="G918" s="194">
        <f t="shared" si="29"/>
        <v>0</v>
      </c>
      <c r="H918" s="165">
        <v>0.3533</v>
      </c>
      <c r="I918" s="170"/>
      <c r="J918" s="159"/>
    </row>
    <row r="919" spans="1:10" ht="16.5">
      <c r="A919" s="16" t="s">
        <v>2379</v>
      </c>
      <c r="B919" s="17" t="s">
        <v>5554</v>
      </c>
      <c r="C919" s="18" t="s">
        <v>4683</v>
      </c>
      <c r="D919" s="192"/>
      <c r="E919" s="192"/>
      <c r="F919" s="193">
        <f t="shared" si="28"/>
        <v>0</v>
      </c>
      <c r="G919" s="194">
        <f t="shared" si="29"/>
        <v>0</v>
      </c>
      <c r="H919" s="165">
        <v>1.0674999999999999</v>
      </c>
      <c r="I919" s="170"/>
      <c r="J919" s="159"/>
    </row>
    <row r="920" spans="1:10" ht="16.5">
      <c r="A920" s="16" t="s">
        <v>2380</v>
      </c>
      <c r="B920" s="17" t="s">
        <v>5555</v>
      </c>
      <c r="C920" s="18" t="s">
        <v>4683</v>
      </c>
      <c r="D920" s="192"/>
      <c r="E920" s="192"/>
      <c r="F920" s="193">
        <f t="shared" si="28"/>
        <v>0</v>
      </c>
      <c r="G920" s="194">
        <f t="shared" si="29"/>
        <v>0</v>
      </c>
      <c r="H920" s="165">
        <v>1.3321000000000001</v>
      </c>
      <c r="I920" s="170"/>
      <c r="J920" s="159"/>
    </row>
    <row r="921" spans="1:10" ht="16.5">
      <c r="A921" s="16" t="s">
        <v>2381</v>
      </c>
      <c r="B921" s="17" t="s">
        <v>5556</v>
      </c>
      <c r="C921" s="18" t="s">
        <v>4683</v>
      </c>
      <c r="D921" s="192"/>
      <c r="E921" s="192"/>
      <c r="F921" s="193">
        <f t="shared" si="28"/>
        <v>0</v>
      </c>
      <c r="G921" s="194">
        <f t="shared" si="29"/>
        <v>0</v>
      </c>
      <c r="H921" s="165">
        <v>1.4266000000000001</v>
      </c>
      <c r="I921" s="170"/>
      <c r="J921" s="159"/>
    </row>
    <row r="922" spans="1:10" ht="16.5">
      <c r="A922" s="16" t="s">
        <v>2382</v>
      </c>
      <c r="B922" s="17" t="s">
        <v>5557</v>
      </c>
      <c r="C922" s="18" t="s">
        <v>4683</v>
      </c>
      <c r="D922" s="192"/>
      <c r="E922" s="192"/>
      <c r="F922" s="193">
        <f t="shared" si="28"/>
        <v>0</v>
      </c>
      <c r="G922" s="194">
        <f t="shared" si="29"/>
        <v>0</v>
      </c>
      <c r="H922" s="165">
        <v>1.6017999999999999</v>
      </c>
      <c r="I922" s="170"/>
      <c r="J922" s="159"/>
    </row>
    <row r="923" spans="1:10" ht="16.5">
      <c r="A923" s="16" t="s">
        <v>2383</v>
      </c>
      <c r="B923" s="17" t="s">
        <v>5558</v>
      </c>
      <c r="C923" s="18" t="s">
        <v>4683</v>
      </c>
      <c r="D923" s="192"/>
      <c r="E923" s="192"/>
      <c r="F923" s="193">
        <f t="shared" si="28"/>
        <v>0</v>
      </c>
      <c r="G923" s="194">
        <f t="shared" si="29"/>
        <v>0</v>
      </c>
      <c r="H923" s="165">
        <v>0.77210000000000001</v>
      </c>
      <c r="I923" s="170"/>
      <c r="J923" s="159"/>
    </row>
    <row r="924" spans="1:10" ht="16.5">
      <c r="A924" s="16" t="s">
        <v>2384</v>
      </c>
      <c r="B924" s="17" t="s">
        <v>5559</v>
      </c>
      <c r="C924" s="18" t="s">
        <v>4683</v>
      </c>
      <c r="D924" s="192"/>
      <c r="E924" s="192"/>
      <c r="F924" s="193">
        <f t="shared" si="28"/>
        <v>0</v>
      </c>
      <c r="G924" s="194">
        <f t="shared" si="29"/>
        <v>0</v>
      </c>
      <c r="H924" s="165">
        <v>0.4461</v>
      </c>
      <c r="I924" s="170"/>
      <c r="J924" s="159"/>
    </row>
    <row r="925" spans="1:10" ht="16.5">
      <c r="A925" s="16" t="s">
        <v>2385</v>
      </c>
      <c r="B925" s="17" t="s">
        <v>5560</v>
      </c>
      <c r="C925" s="18" t="s">
        <v>4683</v>
      </c>
      <c r="D925" s="192"/>
      <c r="E925" s="192"/>
      <c r="F925" s="193">
        <f t="shared" si="28"/>
        <v>0</v>
      </c>
      <c r="G925" s="194">
        <f t="shared" si="29"/>
        <v>0</v>
      </c>
      <c r="H925" s="165">
        <v>0.70079999999999998</v>
      </c>
      <c r="I925" s="170"/>
      <c r="J925" s="159"/>
    </row>
    <row r="926" spans="1:10" ht="16.5">
      <c r="A926" s="16" t="s">
        <v>2386</v>
      </c>
      <c r="B926" s="17" t="s">
        <v>5561</v>
      </c>
      <c r="C926" s="18" t="s">
        <v>4683</v>
      </c>
      <c r="D926" s="192"/>
      <c r="E926" s="192"/>
      <c r="F926" s="193">
        <f t="shared" si="28"/>
        <v>0</v>
      </c>
      <c r="G926" s="194">
        <f t="shared" si="29"/>
        <v>0</v>
      </c>
      <c r="H926" s="165">
        <v>1.3242</v>
      </c>
      <c r="I926" s="170"/>
      <c r="J926" s="159"/>
    </row>
    <row r="927" spans="1:10" ht="16.5">
      <c r="A927" s="16" t="s">
        <v>2387</v>
      </c>
      <c r="B927" s="17" t="s">
        <v>5562</v>
      </c>
      <c r="C927" s="18" t="s">
        <v>4683</v>
      </c>
      <c r="D927" s="192"/>
      <c r="E927" s="192"/>
      <c r="F927" s="193">
        <f t="shared" si="28"/>
        <v>0</v>
      </c>
      <c r="G927" s="194">
        <f t="shared" si="29"/>
        <v>0</v>
      </c>
      <c r="H927" s="165">
        <v>0.9496</v>
      </c>
      <c r="I927" s="170"/>
      <c r="J927" s="159"/>
    </row>
    <row r="928" spans="1:10" ht="16.5">
      <c r="A928" s="16" t="s">
        <v>2388</v>
      </c>
      <c r="B928" s="17" t="s">
        <v>5563</v>
      </c>
      <c r="C928" s="18" t="s">
        <v>4683</v>
      </c>
      <c r="D928" s="192"/>
      <c r="E928" s="192"/>
      <c r="F928" s="193">
        <f t="shared" si="28"/>
        <v>0</v>
      </c>
      <c r="G928" s="194">
        <f t="shared" si="29"/>
        <v>0</v>
      </c>
      <c r="H928" s="165">
        <v>1.1399999999999999</v>
      </c>
      <c r="I928" s="170"/>
      <c r="J928" s="159"/>
    </row>
    <row r="929" spans="1:10" ht="16.5">
      <c r="A929" s="16" t="s">
        <v>2389</v>
      </c>
      <c r="B929" s="17" t="s">
        <v>5564</v>
      </c>
      <c r="C929" s="18" t="s">
        <v>4683</v>
      </c>
      <c r="D929" s="192"/>
      <c r="E929" s="192"/>
      <c r="F929" s="193">
        <f t="shared" si="28"/>
        <v>0</v>
      </c>
      <c r="G929" s="194">
        <f t="shared" si="29"/>
        <v>0</v>
      </c>
      <c r="H929" s="165">
        <v>0.60489999999999999</v>
      </c>
      <c r="I929" s="170"/>
      <c r="J929" s="159"/>
    </row>
    <row r="930" spans="1:10" ht="16.5">
      <c r="A930" s="16" t="s">
        <v>2390</v>
      </c>
      <c r="B930" s="17" t="s">
        <v>5565</v>
      </c>
      <c r="C930" s="18" t="s">
        <v>4683</v>
      </c>
      <c r="D930" s="192"/>
      <c r="E930" s="192"/>
      <c r="F930" s="193">
        <f t="shared" si="28"/>
        <v>0</v>
      </c>
      <c r="G930" s="194">
        <f t="shared" si="29"/>
        <v>0</v>
      </c>
      <c r="H930" s="165">
        <v>0.72729999999999995</v>
      </c>
      <c r="I930" s="170"/>
      <c r="J930" s="159"/>
    </row>
    <row r="931" spans="1:10" ht="16.5">
      <c r="A931" s="16" t="s">
        <v>2391</v>
      </c>
      <c r="B931" s="17" t="s">
        <v>5566</v>
      </c>
      <c r="C931" s="18" t="s">
        <v>4683</v>
      </c>
      <c r="D931" s="192"/>
      <c r="E931" s="192"/>
      <c r="F931" s="193">
        <f t="shared" si="28"/>
        <v>0</v>
      </c>
      <c r="G931" s="194">
        <f t="shared" si="29"/>
        <v>0</v>
      </c>
      <c r="H931" s="165">
        <v>1.2769999999999999</v>
      </c>
      <c r="I931" s="170"/>
      <c r="J931" s="159"/>
    </row>
    <row r="932" spans="1:10" ht="16.5">
      <c r="A932" s="16" t="s">
        <v>2392</v>
      </c>
      <c r="B932" s="17" t="s">
        <v>5567</v>
      </c>
      <c r="C932" s="18" t="s">
        <v>4683</v>
      </c>
      <c r="D932" s="192"/>
      <c r="E932" s="192"/>
      <c r="F932" s="193">
        <f t="shared" si="28"/>
        <v>0</v>
      </c>
      <c r="G932" s="194">
        <f t="shared" si="29"/>
        <v>0</v>
      </c>
      <c r="H932" s="165">
        <v>0.77759999999999996</v>
      </c>
      <c r="I932" s="170"/>
      <c r="J932" s="159"/>
    </row>
    <row r="933" spans="1:10" ht="16.5">
      <c r="A933" s="16" t="s">
        <v>2393</v>
      </c>
      <c r="B933" s="17" t="s">
        <v>5568</v>
      </c>
      <c r="C933" s="18" t="s">
        <v>4683</v>
      </c>
      <c r="D933" s="192"/>
      <c r="E933" s="192"/>
      <c r="F933" s="193">
        <f t="shared" si="28"/>
        <v>0</v>
      </c>
      <c r="G933" s="194">
        <f t="shared" si="29"/>
        <v>0</v>
      </c>
      <c r="H933" s="165">
        <v>0.79859999999999998</v>
      </c>
      <c r="I933" s="170"/>
      <c r="J933" s="159"/>
    </row>
    <row r="934" spans="1:10" ht="16.5">
      <c r="A934" s="16" t="s">
        <v>2394</v>
      </c>
      <c r="B934" s="17" t="s">
        <v>5569</v>
      </c>
      <c r="C934" s="18" t="s">
        <v>4683</v>
      </c>
      <c r="D934" s="192"/>
      <c r="E934" s="192"/>
      <c r="F934" s="193">
        <f t="shared" si="28"/>
        <v>0</v>
      </c>
      <c r="G934" s="194">
        <f t="shared" si="29"/>
        <v>0</v>
      </c>
      <c r="H934" s="165">
        <v>1.7278</v>
      </c>
      <c r="I934" s="170"/>
      <c r="J934" s="159"/>
    </row>
    <row r="935" spans="1:10" ht="16.5">
      <c r="A935" s="16" t="s">
        <v>2395</v>
      </c>
      <c r="B935" s="17" t="s">
        <v>5570</v>
      </c>
      <c r="C935" s="18" t="s">
        <v>4683</v>
      </c>
      <c r="D935" s="192"/>
      <c r="E935" s="192"/>
      <c r="F935" s="193">
        <f t="shared" si="28"/>
        <v>0</v>
      </c>
      <c r="G935" s="194">
        <f t="shared" si="29"/>
        <v>0</v>
      </c>
      <c r="H935" s="165">
        <v>1.2157</v>
      </c>
      <c r="I935" s="170"/>
      <c r="J935" s="159"/>
    </row>
    <row r="936" spans="1:10" ht="16.5">
      <c r="A936" s="16" t="s">
        <v>2396</v>
      </c>
      <c r="B936" s="17" t="s">
        <v>5571</v>
      </c>
      <c r="C936" s="18" t="s">
        <v>4683</v>
      </c>
      <c r="D936" s="192"/>
      <c r="E936" s="192"/>
      <c r="F936" s="193">
        <f t="shared" si="28"/>
        <v>0</v>
      </c>
      <c r="G936" s="194">
        <f t="shared" si="29"/>
        <v>0</v>
      </c>
      <c r="H936" s="165">
        <v>0.23419999999999999</v>
      </c>
      <c r="I936" s="170"/>
      <c r="J936" s="159"/>
    </row>
    <row r="937" spans="1:10" ht="16.5">
      <c r="A937" s="16" t="s">
        <v>2397</v>
      </c>
      <c r="B937" s="17" t="s">
        <v>5572</v>
      </c>
      <c r="C937" s="18" t="s">
        <v>4683</v>
      </c>
      <c r="D937" s="192"/>
      <c r="E937" s="192"/>
      <c r="F937" s="193">
        <f t="shared" si="28"/>
        <v>0</v>
      </c>
      <c r="G937" s="194">
        <f t="shared" si="29"/>
        <v>0</v>
      </c>
      <c r="H937" s="165">
        <v>1.0621</v>
      </c>
      <c r="I937" s="170"/>
      <c r="J937" s="159"/>
    </row>
    <row r="938" spans="1:10" ht="16.5">
      <c r="A938" s="16" t="s">
        <v>2398</v>
      </c>
      <c r="B938" s="17" t="s">
        <v>5573</v>
      </c>
      <c r="C938" s="18" t="s">
        <v>4683</v>
      </c>
      <c r="D938" s="192"/>
      <c r="E938" s="192"/>
      <c r="F938" s="193">
        <f t="shared" si="28"/>
        <v>0</v>
      </c>
      <c r="G938" s="194">
        <f t="shared" si="29"/>
        <v>0</v>
      </c>
      <c r="H938" s="165">
        <v>0.77929999999999999</v>
      </c>
      <c r="I938" s="170"/>
      <c r="J938" s="159"/>
    </row>
    <row r="939" spans="1:10" ht="16.5">
      <c r="A939" s="16" t="s">
        <v>2399</v>
      </c>
      <c r="B939" s="17" t="s">
        <v>5574</v>
      </c>
      <c r="C939" s="18" t="s">
        <v>4683</v>
      </c>
      <c r="D939" s="192"/>
      <c r="E939" s="192"/>
      <c r="F939" s="193">
        <f t="shared" si="28"/>
        <v>0</v>
      </c>
      <c r="G939" s="194">
        <f t="shared" si="29"/>
        <v>0</v>
      </c>
      <c r="H939" s="165">
        <v>1.1696</v>
      </c>
      <c r="I939" s="170"/>
      <c r="J939" s="159"/>
    </row>
    <row r="940" spans="1:10" ht="16.5">
      <c r="A940" s="16" t="s">
        <v>2400</v>
      </c>
      <c r="B940" s="17" t="s">
        <v>5575</v>
      </c>
      <c r="C940" s="18" t="s">
        <v>4683</v>
      </c>
      <c r="D940" s="192"/>
      <c r="E940" s="192"/>
      <c r="F940" s="193">
        <f t="shared" si="28"/>
        <v>0</v>
      </c>
      <c r="G940" s="194">
        <f t="shared" si="29"/>
        <v>0</v>
      </c>
      <c r="H940" s="165">
        <v>0.3871</v>
      </c>
      <c r="I940" s="170"/>
      <c r="J940" s="159"/>
    </row>
    <row r="941" spans="1:10" ht="16.5">
      <c r="A941" s="16" t="s">
        <v>2401</v>
      </c>
      <c r="B941" s="17" t="s">
        <v>5576</v>
      </c>
      <c r="C941" s="18" t="s">
        <v>4683</v>
      </c>
      <c r="D941" s="192"/>
      <c r="E941" s="192"/>
      <c r="F941" s="193">
        <f t="shared" si="28"/>
        <v>0</v>
      </c>
      <c r="G941" s="194">
        <f t="shared" si="29"/>
        <v>0</v>
      </c>
      <c r="H941" s="165">
        <v>0.18459999999999999</v>
      </c>
      <c r="I941" s="170"/>
      <c r="J941" s="159"/>
    </row>
    <row r="942" spans="1:10" ht="16.5">
      <c r="A942" s="16" t="s">
        <v>2402</v>
      </c>
      <c r="B942" s="17" t="s">
        <v>5577</v>
      </c>
      <c r="C942" s="18" t="s">
        <v>4683</v>
      </c>
      <c r="D942" s="192"/>
      <c r="E942" s="192"/>
      <c r="F942" s="193">
        <f t="shared" si="28"/>
        <v>0</v>
      </c>
      <c r="G942" s="194">
        <f t="shared" si="29"/>
        <v>0</v>
      </c>
      <c r="H942" s="165">
        <v>0.4511</v>
      </c>
      <c r="I942" s="170"/>
      <c r="J942" s="159"/>
    </row>
    <row r="943" spans="1:10" ht="16.5">
      <c r="A943" s="16" t="s">
        <v>2403</v>
      </c>
      <c r="B943" s="17" t="s">
        <v>5578</v>
      </c>
      <c r="C943" s="18" t="s">
        <v>4683</v>
      </c>
      <c r="D943" s="192"/>
      <c r="E943" s="192"/>
      <c r="F943" s="193">
        <f t="shared" si="28"/>
        <v>0</v>
      </c>
      <c r="G943" s="194">
        <f t="shared" si="29"/>
        <v>0</v>
      </c>
      <c r="H943" s="165">
        <v>1.3605</v>
      </c>
      <c r="I943" s="170"/>
      <c r="J943" s="159"/>
    </row>
    <row r="944" spans="1:10" ht="16.5">
      <c r="A944" s="16" t="s">
        <v>2404</v>
      </c>
      <c r="B944" s="17" t="s">
        <v>5579</v>
      </c>
      <c r="C944" s="18" t="s">
        <v>4683</v>
      </c>
      <c r="D944" s="192"/>
      <c r="E944" s="192"/>
      <c r="F944" s="193">
        <f t="shared" si="28"/>
        <v>0</v>
      </c>
      <c r="G944" s="194">
        <f t="shared" si="29"/>
        <v>0</v>
      </c>
      <c r="H944" s="165">
        <v>0.1328</v>
      </c>
      <c r="I944" s="170"/>
      <c r="J944" s="159"/>
    </row>
    <row r="945" spans="1:10" ht="16.5">
      <c r="A945" s="16" t="s">
        <v>2405</v>
      </c>
      <c r="B945" s="17" t="s">
        <v>5580</v>
      </c>
      <c r="C945" s="18" t="s">
        <v>4683</v>
      </c>
      <c r="D945" s="192"/>
      <c r="E945" s="192"/>
      <c r="F945" s="193">
        <f t="shared" si="28"/>
        <v>0</v>
      </c>
      <c r="G945" s="194">
        <f t="shared" si="29"/>
        <v>0</v>
      </c>
      <c r="H945" s="165">
        <v>0.63219999999999998</v>
      </c>
      <c r="I945" s="170"/>
      <c r="J945" s="159"/>
    </row>
    <row r="946" spans="1:10" ht="16.5">
      <c r="A946" s="16" t="s">
        <v>2406</v>
      </c>
      <c r="B946" s="17" t="s">
        <v>5581</v>
      </c>
      <c r="C946" s="18" t="s">
        <v>4683</v>
      </c>
      <c r="D946" s="192"/>
      <c r="E946" s="192"/>
      <c r="F946" s="193">
        <f t="shared" si="28"/>
        <v>0</v>
      </c>
      <c r="G946" s="194">
        <f t="shared" si="29"/>
        <v>0</v>
      </c>
      <c r="H946" s="165">
        <v>0.61399999999999999</v>
      </c>
      <c r="I946" s="170"/>
      <c r="J946" s="159"/>
    </row>
    <row r="947" spans="1:10" ht="16.5">
      <c r="A947" s="16" t="s">
        <v>2407</v>
      </c>
      <c r="B947" s="17" t="s">
        <v>5582</v>
      </c>
      <c r="C947" s="18" t="s">
        <v>4683</v>
      </c>
      <c r="D947" s="192"/>
      <c r="E947" s="192"/>
      <c r="F947" s="193">
        <f t="shared" si="28"/>
        <v>0</v>
      </c>
      <c r="G947" s="194">
        <f t="shared" si="29"/>
        <v>0</v>
      </c>
      <c r="H947" s="165">
        <v>0.71289999999999998</v>
      </c>
      <c r="I947" s="170"/>
      <c r="J947" s="159"/>
    </row>
    <row r="948" spans="1:10" ht="16.5">
      <c r="A948" s="16" t="s">
        <v>2408</v>
      </c>
      <c r="B948" s="17" t="s">
        <v>5583</v>
      </c>
      <c r="C948" s="18" t="s">
        <v>4683</v>
      </c>
      <c r="D948" s="192"/>
      <c r="E948" s="192"/>
      <c r="F948" s="193">
        <f t="shared" si="28"/>
        <v>0</v>
      </c>
      <c r="G948" s="194">
        <f t="shared" si="29"/>
        <v>0</v>
      </c>
      <c r="H948" s="165">
        <v>0.65159999999999996</v>
      </c>
      <c r="I948" s="170"/>
      <c r="J948" s="159"/>
    </row>
    <row r="949" spans="1:10" ht="16.5">
      <c r="A949" s="16" t="s">
        <v>2409</v>
      </c>
      <c r="B949" s="17" t="s">
        <v>5584</v>
      </c>
      <c r="C949" s="18" t="s">
        <v>4683</v>
      </c>
      <c r="D949" s="192"/>
      <c r="E949" s="192"/>
      <c r="F949" s="193">
        <f t="shared" si="28"/>
        <v>0</v>
      </c>
      <c r="G949" s="194">
        <f t="shared" si="29"/>
        <v>0</v>
      </c>
      <c r="H949" s="165">
        <v>0.73180000000000001</v>
      </c>
      <c r="I949" s="170"/>
      <c r="J949" s="159"/>
    </row>
    <row r="950" spans="1:10" ht="16.5">
      <c r="A950" s="16" t="s">
        <v>2410</v>
      </c>
      <c r="B950" s="17" t="s">
        <v>5585</v>
      </c>
      <c r="C950" s="18" t="s">
        <v>4683</v>
      </c>
      <c r="D950" s="192"/>
      <c r="E950" s="192"/>
      <c r="F950" s="193">
        <f t="shared" si="28"/>
        <v>0</v>
      </c>
      <c r="G950" s="194">
        <f t="shared" si="29"/>
        <v>0</v>
      </c>
      <c r="H950" s="165">
        <v>0.37759999999999999</v>
      </c>
      <c r="I950" s="170"/>
      <c r="J950" s="159"/>
    </row>
    <row r="951" spans="1:10" ht="16.5">
      <c r="A951" s="16" t="s">
        <v>2411</v>
      </c>
      <c r="B951" s="17" t="s">
        <v>5586</v>
      </c>
      <c r="C951" s="18" t="s">
        <v>4683</v>
      </c>
      <c r="D951" s="192"/>
      <c r="E951" s="192"/>
      <c r="F951" s="193">
        <f t="shared" si="28"/>
        <v>0</v>
      </c>
      <c r="G951" s="194">
        <f t="shared" si="29"/>
        <v>0</v>
      </c>
      <c r="H951" s="165">
        <v>0.19400000000000001</v>
      </c>
      <c r="I951" s="170"/>
      <c r="J951" s="159"/>
    </row>
    <row r="952" spans="1:10" ht="16.5">
      <c r="A952" s="16" t="s">
        <v>2412</v>
      </c>
      <c r="B952" s="17" t="s">
        <v>5587</v>
      </c>
      <c r="C952" s="18" t="s">
        <v>4683</v>
      </c>
      <c r="D952" s="192"/>
      <c r="E952" s="192"/>
      <c r="F952" s="193">
        <f t="shared" si="28"/>
        <v>0</v>
      </c>
      <c r="G952" s="194">
        <f t="shared" si="29"/>
        <v>0</v>
      </c>
      <c r="H952" s="165">
        <v>0.20269999999999999</v>
      </c>
      <c r="I952" s="170"/>
      <c r="J952" s="159"/>
    </row>
    <row r="953" spans="1:10" ht="16.5">
      <c r="A953" s="16" t="s">
        <v>2413</v>
      </c>
      <c r="B953" s="17" t="s">
        <v>5588</v>
      </c>
      <c r="C953" s="18" t="s">
        <v>4683</v>
      </c>
      <c r="D953" s="192"/>
      <c r="E953" s="192"/>
      <c r="F953" s="193">
        <f t="shared" si="28"/>
        <v>0</v>
      </c>
      <c r="G953" s="194">
        <f t="shared" si="29"/>
        <v>0</v>
      </c>
      <c r="H953" s="165">
        <v>1.1767000000000001</v>
      </c>
      <c r="I953" s="170"/>
      <c r="J953" s="159"/>
    </row>
    <row r="954" spans="1:10" ht="16.5">
      <c r="A954" s="16" t="s">
        <v>2414</v>
      </c>
      <c r="B954" s="17" t="s">
        <v>5589</v>
      </c>
      <c r="C954" s="18" t="s">
        <v>4683</v>
      </c>
      <c r="D954" s="192"/>
      <c r="E954" s="192"/>
      <c r="F954" s="193">
        <f t="shared" si="28"/>
        <v>0</v>
      </c>
      <c r="G954" s="194">
        <f t="shared" si="29"/>
        <v>0</v>
      </c>
      <c r="H954" s="165">
        <v>0.183</v>
      </c>
      <c r="I954" s="170"/>
      <c r="J954" s="159"/>
    </row>
    <row r="955" spans="1:10" ht="16.5">
      <c r="A955" s="16" t="s">
        <v>2415</v>
      </c>
      <c r="B955" s="17" t="s">
        <v>5590</v>
      </c>
      <c r="C955" s="18" t="s">
        <v>4683</v>
      </c>
      <c r="D955" s="192"/>
      <c r="E955" s="192"/>
      <c r="F955" s="193">
        <f t="shared" si="28"/>
        <v>0</v>
      </c>
      <c r="G955" s="194">
        <f t="shared" si="29"/>
        <v>0</v>
      </c>
      <c r="H955" s="165">
        <v>0.40710000000000002</v>
      </c>
      <c r="I955" s="170"/>
      <c r="J955" s="159"/>
    </row>
    <row r="956" spans="1:10" ht="16.5">
      <c r="A956" s="16" t="s">
        <v>2416</v>
      </c>
      <c r="B956" s="17" t="s">
        <v>5591</v>
      </c>
      <c r="C956" s="18" t="s">
        <v>4683</v>
      </c>
      <c r="D956" s="192"/>
      <c r="E956" s="192"/>
      <c r="F956" s="193">
        <f t="shared" si="28"/>
        <v>0</v>
      </c>
      <c r="G956" s="194">
        <f t="shared" si="29"/>
        <v>0</v>
      </c>
      <c r="H956" s="165">
        <v>0.6744</v>
      </c>
      <c r="I956" s="170"/>
      <c r="J956" s="159"/>
    </row>
    <row r="957" spans="1:10" ht="16.5">
      <c r="A957" s="16" t="s">
        <v>2417</v>
      </c>
      <c r="B957" s="17" t="s">
        <v>5592</v>
      </c>
      <c r="C957" s="18" t="s">
        <v>4683</v>
      </c>
      <c r="D957" s="192"/>
      <c r="E957" s="192"/>
      <c r="F957" s="193">
        <f t="shared" si="28"/>
        <v>0</v>
      </c>
      <c r="G957" s="194">
        <f t="shared" si="29"/>
        <v>0</v>
      </c>
      <c r="H957" s="165">
        <v>0.62680000000000002</v>
      </c>
      <c r="I957" s="170"/>
      <c r="J957" s="159"/>
    </row>
    <row r="958" spans="1:10" ht="16.5">
      <c r="A958" s="16" t="s">
        <v>2418</v>
      </c>
      <c r="B958" s="17" t="s">
        <v>5593</v>
      </c>
      <c r="C958" s="18" t="s">
        <v>4683</v>
      </c>
      <c r="D958" s="192"/>
      <c r="E958" s="192"/>
      <c r="F958" s="193">
        <f t="shared" si="28"/>
        <v>0</v>
      </c>
      <c r="G958" s="194">
        <f t="shared" si="29"/>
        <v>0</v>
      </c>
      <c r="H958" s="165">
        <v>1.0444</v>
      </c>
      <c r="I958" s="170"/>
      <c r="J958" s="159"/>
    </row>
    <row r="959" spans="1:10" ht="16.5">
      <c r="A959" s="16" t="s">
        <v>2419</v>
      </c>
      <c r="B959" s="17" t="s">
        <v>5594</v>
      </c>
      <c r="C959" s="18" t="s">
        <v>4683</v>
      </c>
      <c r="D959" s="192"/>
      <c r="E959" s="192"/>
      <c r="F959" s="193">
        <f t="shared" si="28"/>
        <v>0</v>
      </c>
      <c r="G959" s="194">
        <f t="shared" si="29"/>
        <v>0</v>
      </c>
      <c r="H959" s="165">
        <v>0.36899999999999999</v>
      </c>
      <c r="I959" s="170"/>
      <c r="J959" s="159"/>
    </row>
    <row r="960" spans="1:10" ht="16.5">
      <c r="A960" s="16" t="s">
        <v>2420</v>
      </c>
      <c r="B960" s="17" t="s">
        <v>5595</v>
      </c>
      <c r="C960" s="18" t="s">
        <v>4683</v>
      </c>
      <c r="D960" s="192"/>
      <c r="E960" s="192"/>
      <c r="F960" s="193">
        <f t="shared" si="28"/>
        <v>0</v>
      </c>
      <c r="G960" s="194">
        <f t="shared" si="29"/>
        <v>0</v>
      </c>
      <c r="H960" s="165">
        <v>0.72829999999999995</v>
      </c>
      <c r="I960" s="170"/>
      <c r="J960" s="159"/>
    </row>
    <row r="961" spans="1:10" ht="16.5">
      <c r="A961" s="16" t="s">
        <v>2421</v>
      </c>
      <c r="B961" s="17" t="s">
        <v>5596</v>
      </c>
      <c r="C961" s="18" t="s">
        <v>4683</v>
      </c>
      <c r="D961" s="192"/>
      <c r="E961" s="192"/>
      <c r="F961" s="193">
        <f t="shared" si="28"/>
        <v>0</v>
      </c>
      <c r="G961" s="194">
        <f t="shared" si="29"/>
        <v>0</v>
      </c>
      <c r="H961" s="165">
        <v>1.2751999999999999</v>
      </c>
      <c r="I961" s="170"/>
      <c r="J961" s="159"/>
    </row>
    <row r="962" spans="1:10" ht="16.5">
      <c r="A962" s="16" t="s">
        <v>2422</v>
      </c>
      <c r="B962" s="17" t="s">
        <v>5597</v>
      </c>
      <c r="C962" s="18" t="s">
        <v>4683</v>
      </c>
      <c r="D962" s="192"/>
      <c r="E962" s="192"/>
      <c r="F962" s="193">
        <f t="shared" si="28"/>
        <v>0</v>
      </c>
      <c r="G962" s="194">
        <f t="shared" si="29"/>
        <v>0</v>
      </c>
      <c r="H962" s="165">
        <v>1.1089</v>
      </c>
      <c r="I962" s="170"/>
      <c r="J962" s="159"/>
    </row>
    <row r="963" spans="1:10" ht="16.5">
      <c r="A963" s="16" t="s">
        <v>2423</v>
      </c>
      <c r="B963" s="17" t="s">
        <v>5598</v>
      </c>
      <c r="C963" s="18" t="s">
        <v>4683</v>
      </c>
      <c r="D963" s="192"/>
      <c r="E963" s="192"/>
      <c r="F963" s="193">
        <f t="shared" si="28"/>
        <v>0</v>
      </c>
      <c r="G963" s="194">
        <f t="shared" si="29"/>
        <v>0</v>
      </c>
      <c r="H963" s="165">
        <v>1.1345000000000001</v>
      </c>
      <c r="I963" s="170"/>
      <c r="J963" s="159"/>
    </row>
    <row r="964" spans="1:10" ht="16.5">
      <c r="A964" s="16" t="s">
        <v>2424</v>
      </c>
      <c r="B964" s="17" t="s">
        <v>5599</v>
      </c>
      <c r="C964" s="18" t="s">
        <v>4683</v>
      </c>
      <c r="D964" s="192"/>
      <c r="E964" s="192"/>
      <c r="F964" s="193">
        <f t="shared" si="28"/>
        <v>0</v>
      </c>
      <c r="G964" s="194">
        <f t="shared" si="29"/>
        <v>0</v>
      </c>
      <c r="H964" s="165">
        <v>0.87509999999999999</v>
      </c>
      <c r="I964" s="170"/>
      <c r="J964" s="159"/>
    </row>
    <row r="965" spans="1:10" ht="16.5">
      <c r="A965" s="16" t="s">
        <v>2425</v>
      </c>
      <c r="B965" s="17" t="s">
        <v>5600</v>
      </c>
      <c r="C965" s="18" t="s">
        <v>4683</v>
      </c>
      <c r="D965" s="192"/>
      <c r="E965" s="192"/>
      <c r="F965" s="193">
        <f t="shared" si="28"/>
        <v>0</v>
      </c>
      <c r="G965" s="194">
        <f t="shared" si="29"/>
        <v>0</v>
      </c>
      <c r="H965" s="165">
        <v>0.61350000000000005</v>
      </c>
      <c r="I965" s="170"/>
      <c r="J965" s="159"/>
    </row>
    <row r="966" spans="1:10" ht="16.5">
      <c r="A966" s="16" t="s">
        <v>2426</v>
      </c>
      <c r="B966" s="17" t="s">
        <v>5601</v>
      </c>
      <c r="C966" s="18" t="s">
        <v>4683</v>
      </c>
      <c r="D966" s="192"/>
      <c r="E966" s="192"/>
      <c r="F966" s="193">
        <f t="shared" si="28"/>
        <v>0</v>
      </c>
      <c r="G966" s="194">
        <f t="shared" si="29"/>
        <v>0</v>
      </c>
      <c r="H966" s="165">
        <v>0.69699999999999995</v>
      </c>
      <c r="I966" s="170"/>
      <c r="J966" s="159"/>
    </row>
    <row r="967" spans="1:10" ht="16.5">
      <c r="A967" s="16" t="s">
        <v>2427</v>
      </c>
      <c r="B967" s="17" t="s">
        <v>5602</v>
      </c>
      <c r="C967" s="18" t="s">
        <v>4683</v>
      </c>
      <c r="D967" s="192"/>
      <c r="E967" s="192"/>
      <c r="F967" s="193">
        <f t="shared" si="28"/>
        <v>0</v>
      </c>
      <c r="G967" s="194">
        <f t="shared" si="29"/>
        <v>0</v>
      </c>
      <c r="H967" s="165">
        <v>1.0837000000000001</v>
      </c>
      <c r="I967" s="170"/>
      <c r="J967" s="159"/>
    </row>
    <row r="968" spans="1:10" ht="16.5">
      <c r="A968" s="16" t="s">
        <v>2428</v>
      </c>
      <c r="B968" s="17" t="s">
        <v>5603</v>
      </c>
      <c r="C968" s="18" t="s">
        <v>4683</v>
      </c>
      <c r="D968" s="192"/>
      <c r="E968" s="192"/>
      <c r="F968" s="193">
        <f t="shared" ref="F968:F1031" si="30">D968*E968</f>
        <v>0</v>
      </c>
      <c r="G968" s="194">
        <f t="shared" ref="G968:G1031" si="31">IF($F$1191=0,0,F968/$F$1191)</f>
        <v>0</v>
      </c>
      <c r="H968" s="165">
        <v>0.2135</v>
      </c>
      <c r="I968" s="170"/>
      <c r="J968" s="159"/>
    </row>
    <row r="969" spans="1:10" ht="16.5">
      <c r="A969" s="16" t="s">
        <v>2429</v>
      </c>
      <c r="B969" s="17" t="s">
        <v>5604</v>
      </c>
      <c r="C969" s="18" t="s">
        <v>4683</v>
      </c>
      <c r="D969" s="192"/>
      <c r="E969" s="192"/>
      <c r="F969" s="193">
        <f t="shared" si="30"/>
        <v>0</v>
      </c>
      <c r="G969" s="194">
        <f t="shared" si="31"/>
        <v>0</v>
      </c>
      <c r="H969" s="165">
        <v>0.72289999999999999</v>
      </c>
      <c r="I969" s="170"/>
      <c r="J969" s="159"/>
    </row>
    <row r="970" spans="1:10" ht="16.5">
      <c r="A970" s="16" t="s">
        <v>2430</v>
      </c>
      <c r="B970" s="17" t="s">
        <v>5605</v>
      </c>
      <c r="C970" s="18" t="s">
        <v>4683</v>
      </c>
      <c r="D970" s="192"/>
      <c r="E970" s="192"/>
      <c r="F970" s="193">
        <f t="shared" si="30"/>
        <v>0</v>
      </c>
      <c r="G970" s="194">
        <f t="shared" si="31"/>
        <v>0</v>
      </c>
      <c r="H970" s="165">
        <v>0.46600000000000003</v>
      </c>
      <c r="I970" s="170"/>
      <c r="J970" s="159"/>
    </row>
    <row r="971" spans="1:10" ht="16.5">
      <c r="A971" s="16" t="s">
        <v>2431</v>
      </c>
      <c r="B971" s="17" t="s">
        <v>5606</v>
      </c>
      <c r="C971" s="18" t="s">
        <v>4683</v>
      </c>
      <c r="D971" s="192"/>
      <c r="E971" s="192"/>
      <c r="F971" s="193">
        <f t="shared" si="30"/>
        <v>0</v>
      </c>
      <c r="G971" s="194">
        <f t="shared" si="31"/>
        <v>0</v>
      </c>
      <c r="H971" s="165">
        <v>0.65549999999999997</v>
      </c>
      <c r="I971" s="170"/>
      <c r="J971" s="159"/>
    </row>
    <row r="972" spans="1:10" ht="16.5">
      <c r="A972" s="16" t="s">
        <v>2432</v>
      </c>
      <c r="B972" s="17" t="s">
        <v>5607</v>
      </c>
      <c r="C972" s="18" t="s">
        <v>4683</v>
      </c>
      <c r="D972" s="192"/>
      <c r="E972" s="192"/>
      <c r="F972" s="193">
        <f t="shared" si="30"/>
        <v>0</v>
      </c>
      <c r="G972" s="194">
        <f t="shared" si="31"/>
        <v>0</v>
      </c>
      <c r="H972" s="165">
        <v>0.90090000000000003</v>
      </c>
      <c r="I972" s="170"/>
      <c r="J972" s="159"/>
    </row>
    <row r="973" spans="1:10" ht="16.5">
      <c r="A973" s="16" t="s">
        <v>2433</v>
      </c>
      <c r="B973" s="17" t="s">
        <v>5608</v>
      </c>
      <c r="C973" s="18" t="s">
        <v>4683</v>
      </c>
      <c r="D973" s="192"/>
      <c r="E973" s="192"/>
      <c r="F973" s="193">
        <f t="shared" si="30"/>
        <v>0</v>
      </c>
      <c r="G973" s="194">
        <f t="shared" si="31"/>
        <v>0</v>
      </c>
      <c r="H973" s="165">
        <v>0.36919999999999997</v>
      </c>
      <c r="I973" s="170"/>
      <c r="J973" s="159"/>
    </row>
    <row r="974" spans="1:10" ht="16.5">
      <c r="A974" s="16" t="s">
        <v>2434</v>
      </c>
      <c r="B974" s="17" t="s">
        <v>5609</v>
      </c>
      <c r="C974" s="18" t="s">
        <v>4683</v>
      </c>
      <c r="D974" s="192"/>
      <c r="E974" s="192"/>
      <c r="F974" s="193">
        <f t="shared" si="30"/>
        <v>0</v>
      </c>
      <c r="G974" s="194">
        <f t="shared" si="31"/>
        <v>0</v>
      </c>
      <c r="H974" s="165">
        <v>0.13569999999999999</v>
      </c>
      <c r="I974" s="170"/>
      <c r="J974" s="159"/>
    </row>
    <row r="975" spans="1:10" ht="16.5">
      <c r="A975" s="16" t="s">
        <v>2435</v>
      </c>
      <c r="B975" s="17" t="s">
        <v>5610</v>
      </c>
      <c r="C975" s="18" t="s">
        <v>4683</v>
      </c>
      <c r="D975" s="192"/>
      <c r="E975" s="192"/>
      <c r="F975" s="193">
        <f t="shared" si="30"/>
        <v>0</v>
      </c>
      <c r="G975" s="194">
        <f t="shared" si="31"/>
        <v>0</v>
      </c>
      <c r="H975" s="165">
        <v>-0.60899999999999999</v>
      </c>
      <c r="I975" s="170"/>
      <c r="J975" s="159"/>
    </row>
    <row r="976" spans="1:10" ht="16.5">
      <c r="A976" s="16" t="s">
        <v>2436</v>
      </c>
      <c r="B976" s="17" t="s">
        <v>5611</v>
      </c>
      <c r="C976" s="18" t="s">
        <v>4683</v>
      </c>
      <c r="D976" s="192"/>
      <c r="E976" s="192"/>
      <c r="F976" s="193">
        <f t="shared" si="30"/>
        <v>0</v>
      </c>
      <c r="G976" s="194">
        <f t="shared" si="31"/>
        <v>0</v>
      </c>
      <c r="H976" s="165">
        <v>0.98540000000000005</v>
      </c>
      <c r="I976" s="170"/>
      <c r="J976" s="159"/>
    </row>
    <row r="977" spans="1:10" ht="16.5">
      <c r="A977" s="16" t="s">
        <v>2437</v>
      </c>
      <c r="B977" s="17" t="s">
        <v>5612</v>
      </c>
      <c r="C977" s="18" t="s">
        <v>4683</v>
      </c>
      <c r="D977" s="192"/>
      <c r="E977" s="192"/>
      <c r="F977" s="193">
        <f t="shared" si="30"/>
        <v>0</v>
      </c>
      <c r="G977" s="194">
        <f t="shared" si="31"/>
        <v>0</v>
      </c>
      <c r="H977" s="165">
        <v>0.31819999999999998</v>
      </c>
      <c r="I977" s="170"/>
      <c r="J977" s="159"/>
    </row>
    <row r="978" spans="1:10" ht="16.5">
      <c r="A978" s="16" t="s">
        <v>2438</v>
      </c>
      <c r="B978" s="17" t="s">
        <v>5613</v>
      </c>
      <c r="C978" s="18" t="s">
        <v>4683</v>
      </c>
      <c r="D978" s="192"/>
      <c r="E978" s="192"/>
      <c r="F978" s="193">
        <f t="shared" si="30"/>
        <v>0</v>
      </c>
      <c r="G978" s="194">
        <f t="shared" si="31"/>
        <v>0</v>
      </c>
      <c r="H978" s="165">
        <v>0.1376</v>
      </c>
      <c r="I978" s="170"/>
      <c r="J978" s="159"/>
    </row>
    <row r="979" spans="1:10" ht="16.5">
      <c r="A979" s="16" t="s">
        <v>2439</v>
      </c>
      <c r="B979" s="17" t="s">
        <v>5614</v>
      </c>
      <c r="C979" s="18" t="s">
        <v>4683</v>
      </c>
      <c r="D979" s="192"/>
      <c r="E979" s="192"/>
      <c r="F979" s="193">
        <f t="shared" si="30"/>
        <v>0</v>
      </c>
      <c r="G979" s="194">
        <f t="shared" si="31"/>
        <v>0</v>
      </c>
      <c r="H979" s="165">
        <v>0.29830000000000001</v>
      </c>
      <c r="I979" s="170"/>
      <c r="J979" s="159"/>
    </row>
    <row r="980" spans="1:10" ht="16.5">
      <c r="A980" s="16" t="s">
        <v>2440</v>
      </c>
      <c r="B980" s="17" t="s">
        <v>5615</v>
      </c>
      <c r="C980" s="18" t="s">
        <v>4683</v>
      </c>
      <c r="D980" s="192"/>
      <c r="E980" s="192"/>
      <c r="F980" s="193">
        <f t="shared" si="30"/>
        <v>0</v>
      </c>
      <c r="G980" s="194">
        <f t="shared" si="31"/>
        <v>0</v>
      </c>
      <c r="H980" s="165">
        <v>0.9002</v>
      </c>
      <c r="I980" s="170"/>
      <c r="J980" s="159"/>
    </row>
    <row r="981" spans="1:10" ht="16.5">
      <c r="A981" s="16" t="s">
        <v>2441</v>
      </c>
      <c r="B981" s="17" t="s">
        <v>5616</v>
      </c>
      <c r="C981" s="18" t="s">
        <v>4683</v>
      </c>
      <c r="D981" s="192"/>
      <c r="E981" s="192"/>
      <c r="F981" s="193">
        <f t="shared" si="30"/>
        <v>0</v>
      </c>
      <c r="G981" s="194">
        <f t="shared" si="31"/>
        <v>0</v>
      </c>
      <c r="H981" s="165">
        <v>0.27329999999999999</v>
      </c>
      <c r="I981" s="170"/>
      <c r="J981" s="159"/>
    </row>
    <row r="982" spans="1:10" ht="16.5">
      <c r="A982" s="16" t="s">
        <v>2442</v>
      </c>
      <c r="B982" s="17" t="s">
        <v>5617</v>
      </c>
      <c r="C982" s="18" t="s">
        <v>4683</v>
      </c>
      <c r="D982" s="192"/>
      <c r="E982" s="192"/>
      <c r="F982" s="193">
        <f t="shared" si="30"/>
        <v>0</v>
      </c>
      <c r="G982" s="194">
        <f t="shared" si="31"/>
        <v>0</v>
      </c>
      <c r="H982" s="165">
        <v>0.31790000000000002</v>
      </c>
      <c r="I982" s="170"/>
      <c r="J982" s="159"/>
    </row>
    <row r="983" spans="1:10" ht="16.5">
      <c r="A983" s="16" t="s">
        <v>2443</v>
      </c>
      <c r="B983" s="17" t="s">
        <v>5618</v>
      </c>
      <c r="C983" s="18" t="s">
        <v>4683</v>
      </c>
      <c r="D983" s="192"/>
      <c r="E983" s="192"/>
      <c r="F983" s="193">
        <f t="shared" si="30"/>
        <v>0</v>
      </c>
      <c r="G983" s="194">
        <f t="shared" si="31"/>
        <v>0</v>
      </c>
      <c r="H983" s="165">
        <v>0.40760000000000002</v>
      </c>
      <c r="I983" s="170"/>
      <c r="J983" s="159"/>
    </row>
    <row r="984" spans="1:10" ht="16.5">
      <c r="A984" s="16" t="s">
        <v>2444</v>
      </c>
      <c r="B984" s="17" t="s">
        <v>5619</v>
      </c>
      <c r="C984" s="18" t="s">
        <v>4683</v>
      </c>
      <c r="D984" s="192"/>
      <c r="E984" s="192"/>
      <c r="F984" s="193">
        <f t="shared" si="30"/>
        <v>0</v>
      </c>
      <c r="G984" s="194">
        <f t="shared" si="31"/>
        <v>0</v>
      </c>
      <c r="H984" s="165">
        <v>0.36030000000000001</v>
      </c>
      <c r="I984" s="170"/>
      <c r="J984" s="159"/>
    </row>
    <row r="985" spans="1:10" ht="16.5">
      <c r="A985" s="16" t="s">
        <v>2445</v>
      </c>
      <c r="B985" s="17" t="s">
        <v>5620</v>
      </c>
      <c r="C985" s="18" t="s">
        <v>4683</v>
      </c>
      <c r="D985" s="192"/>
      <c r="E985" s="192"/>
      <c r="F985" s="193">
        <f t="shared" si="30"/>
        <v>0</v>
      </c>
      <c r="G985" s="194">
        <f t="shared" si="31"/>
        <v>0</v>
      </c>
      <c r="H985" s="165">
        <v>0.44890000000000002</v>
      </c>
      <c r="I985" s="170"/>
      <c r="J985" s="159"/>
    </row>
    <row r="986" spans="1:10" ht="16.5">
      <c r="A986" s="16" t="s">
        <v>2446</v>
      </c>
      <c r="B986" s="17" t="s">
        <v>5621</v>
      </c>
      <c r="C986" s="18" t="s">
        <v>4683</v>
      </c>
      <c r="D986" s="192"/>
      <c r="E986" s="192"/>
      <c r="F986" s="193">
        <f t="shared" si="30"/>
        <v>0</v>
      </c>
      <c r="G986" s="194">
        <f t="shared" si="31"/>
        <v>0</v>
      </c>
      <c r="H986" s="165">
        <v>0.56210000000000004</v>
      </c>
      <c r="I986" s="170"/>
      <c r="J986" s="159"/>
    </row>
    <row r="987" spans="1:10" ht="16.5">
      <c r="A987" s="16" t="s">
        <v>2447</v>
      </c>
      <c r="B987" s="17" t="s">
        <v>5622</v>
      </c>
      <c r="C987" s="18" t="s">
        <v>4683</v>
      </c>
      <c r="D987" s="192"/>
      <c r="E987" s="192"/>
      <c r="F987" s="193">
        <f t="shared" si="30"/>
        <v>0</v>
      </c>
      <c r="G987" s="194">
        <f t="shared" si="31"/>
        <v>0</v>
      </c>
      <c r="H987" s="165">
        <v>0.84809999999999997</v>
      </c>
      <c r="I987" s="170"/>
      <c r="J987" s="159"/>
    </row>
    <row r="988" spans="1:10" ht="16.5">
      <c r="A988" s="16" t="s">
        <v>2448</v>
      </c>
      <c r="B988" s="17" t="s">
        <v>5623</v>
      </c>
      <c r="C988" s="18" t="s">
        <v>4683</v>
      </c>
      <c r="D988" s="192"/>
      <c r="E988" s="192"/>
      <c r="F988" s="193">
        <f t="shared" si="30"/>
        <v>0</v>
      </c>
      <c r="G988" s="194">
        <f t="shared" si="31"/>
        <v>0</v>
      </c>
      <c r="H988" s="165">
        <v>0.2185</v>
      </c>
      <c r="I988" s="170"/>
      <c r="J988" s="159"/>
    </row>
    <row r="989" spans="1:10" ht="16.5">
      <c r="A989" s="16" t="s">
        <v>2449</v>
      </c>
      <c r="B989" s="17" t="s">
        <v>5624</v>
      </c>
      <c r="C989" s="18" t="s">
        <v>4683</v>
      </c>
      <c r="D989" s="192"/>
      <c r="E989" s="192"/>
      <c r="F989" s="193">
        <f t="shared" si="30"/>
        <v>0</v>
      </c>
      <c r="G989" s="194">
        <f t="shared" si="31"/>
        <v>0</v>
      </c>
      <c r="H989" s="165">
        <v>0.95589999999999997</v>
      </c>
      <c r="I989" s="170"/>
      <c r="J989" s="159"/>
    </row>
    <row r="990" spans="1:10" ht="16.5">
      <c r="A990" s="16" t="s">
        <v>2450</v>
      </c>
      <c r="B990" s="17" t="s">
        <v>5625</v>
      </c>
      <c r="C990" s="18" t="s">
        <v>4683</v>
      </c>
      <c r="D990" s="192"/>
      <c r="E990" s="192"/>
      <c r="F990" s="193">
        <f t="shared" si="30"/>
        <v>0</v>
      </c>
      <c r="G990" s="194">
        <f t="shared" si="31"/>
        <v>0</v>
      </c>
      <c r="H990" s="165">
        <v>0.51929999999999998</v>
      </c>
      <c r="I990" s="170"/>
      <c r="J990" s="159"/>
    </row>
    <row r="991" spans="1:10" ht="16.5">
      <c r="A991" s="16" t="s">
        <v>2451</v>
      </c>
      <c r="B991" s="17" t="s">
        <v>5626</v>
      </c>
      <c r="C991" s="18" t="s">
        <v>4683</v>
      </c>
      <c r="D991" s="192"/>
      <c r="E991" s="192"/>
      <c r="F991" s="193">
        <f t="shared" si="30"/>
        <v>0</v>
      </c>
      <c r="G991" s="194">
        <f t="shared" si="31"/>
        <v>0</v>
      </c>
      <c r="H991" s="165">
        <v>0.67</v>
      </c>
      <c r="I991" s="170"/>
      <c r="J991" s="159"/>
    </row>
    <row r="992" spans="1:10" ht="16.5">
      <c r="A992" s="16" t="s">
        <v>2452</v>
      </c>
      <c r="B992" s="17" t="s">
        <v>5627</v>
      </c>
      <c r="C992" s="18" t="s">
        <v>4683</v>
      </c>
      <c r="D992" s="192"/>
      <c r="E992" s="192"/>
      <c r="F992" s="193">
        <f t="shared" si="30"/>
        <v>0</v>
      </c>
      <c r="G992" s="194">
        <f t="shared" si="31"/>
        <v>0</v>
      </c>
      <c r="H992" s="165">
        <v>0.82950000000000002</v>
      </c>
      <c r="I992" s="170"/>
      <c r="J992" s="159"/>
    </row>
    <row r="993" spans="1:10" ht="16.5">
      <c r="A993" s="16" t="s">
        <v>2453</v>
      </c>
      <c r="B993" s="17" t="s">
        <v>5628</v>
      </c>
      <c r="C993" s="18" t="s">
        <v>4683</v>
      </c>
      <c r="D993" s="192"/>
      <c r="E993" s="192"/>
      <c r="F993" s="193">
        <f t="shared" si="30"/>
        <v>0</v>
      </c>
      <c r="G993" s="194">
        <f t="shared" si="31"/>
        <v>0</v>
      </c>
      <c r="H993" s="165">
        <v>0.81469999999999998</v>
      </c>
      <c r="I993" s="170"/>
      <c r="J993" s="159"/>
    </row>
    <row r="994" spans="1:10" ht="16.5">
      <c r="A994" s="16" t="s">
        <v>2454</v>
      </c>
      <c r="B994" s="17" t="s">
        <v>5629</v>
      </c>
      <c r="C994" s="18" t="s">
        <v>4683</v>
      </c>
      <c r="D994" s="192"/>
      <c r="E994" s="192"/>
      <c r="F994" s="193">
        <f t="shared" si="30"/>
        <v>0</v>
      </c>
      <c r="G994" s="194">
        <f t="shared" si="31"/>
        <v>0</v>
      </c>
      <c r="H994" s="165">
        <v>0.3503</v>
      </c>
      <c r="I994" s="170"/>
      <c r="J994" s="159"/>
    </row>
    <row r="995" spans="1:10" ht="16.5">
      <c r="A995" s="16" t="s">
        <v>2455</v>
      </c>
      <c r="B995" s="17" t="s">
        <v>5630</v>
      </c>
      <c r="C995" s="18" t="s">
        <v>4683</v>
      </c>
      <c r="D995" s="192"/>
      <c r="E995" s="192"/>
      <c r="F995" s="193">
        <f t="shared" si="30"/>
        <v>0</v>
      </c>
      <c r="G995" s="194">
        <f t="shared" si="31"/>
        <v>0</v>
      </c>
      <c r="H995" s="165">
        <v>-0.32619999999999999</v>
      </c>
      <c r="I995" s="170"/>
      <c r="J995" s="159"/>
    </row>
    <row r="996" spans="1:10" ht="16.5">
      <c r="A996" s="16" t="s">
        <v>2456</v>
      </c>
      <c r="B996" s="17" t="s">
        <v>5631</v>
      </c>
      <c r="C996" s="18" t="s">
        <v>4683</v>
      </c>
      <c r="D996" s="192"/>
      <c r="E996" s="192"/>
      <c r="F996" s="193">
        <f t="shared" si="30"/>
        <v>0</v>
      </c>
      <c r="G996" s="194">
        <f t="shared" si="31"/>
        <v>0</v>
      </c>
      <c r="H996" s="165">
        <v>0.77390000000000003</v>
      </c>
      <c r="I996" s="170"/>
      <c r="J996" s="159"/>
    </row>
    <row r="997" spans="1:10" ht="16.5">
      <c r="A997" s="16" t="s">
        <v>2457</v>
      </c>
      <c r="B997" s="17" t="s">
        <v>5632</v>
      </c>
      <c r="C997" s="18" t="s">
        <v>4683</v>
      </c>
      <c r="D997" s="192"/>
      <c r="E997" s="192"/>
      <c r="F997" s="193">
        <f t="shared" si="30"/>
        <v>0</v>
      </c>
      <c r="G997" s="194">
        <f t="shared" si="31"/>
        <v>0</v>
      </c>
      <c r="H997" s="165">
        <v>0.53559999999999997</v>
      </c>
      <c r="I997" s="170"/>
      <c r="J997" s="159"/>
    </row>
    <row r="998" spans="1:10" ht="16.5">
      <c r="A998" s="16" t="s">
        <v>2458</v>
      </c>
      <c r="B998" s="17" t="s">
        <v>5633</v>
      </c>
      <c r="C998" s="18" t="s">
        <v>4683</v>
      </c>
      <c r="D998" s="192"/>
      <c r="E998" s="192"/>
      <c r="F998" s="193">
        <f t="shared" si="30"/>
        <v>0</v>
      </c>
      <c r="G998" s="194">
        <f t="shared" si="31"/>
        <v>0</v>
      </c>
      <c r="H998" s="165">
        <v>1.1373</v>
      </c>
      <c r="I998" s="170"/>
      <c r="J998" s="159"/>
    </row>
    <row r="999" spans="1:10" ht="16.5">
      <c r="A999" s="16" t="s">
        <v>2459</v>
      </c>
      <c r="B999" s="17" t="s">
        <v>5634</v>
      </c>
      <c r="C999" s="18" t="s">
        <v>4683</v>
      </c>
      <c r="D999" s="192"/>
      <c r="E999" s="192"/>
      <c r="F999" s="193">
        <f t="shared" si="30"/>
        <v>0</v>
      </c>
      <c r="G999" s="194">
        <f t="shared" si="31"/>
        <v>0</v>
      </c>
      <c r="H999" s="165">
        <v>1.0394000000000001</v>
      </c>
      <c r="I999" s="170"/>
      <c r="J999" s="159"/>
    </row>
    <row r="1000" spans="1:10" ht="16.5">
      <c r="A1000" s="16" t="s">
        <v>2479</v>
      </c>
      <c r="B1000" s="17" t="s">
        <v>5635</v>
      </c>
      <c r="C1000" s="18" t="s">
        <v>5636</v>
      </c>
      <c r="D1000" s="192"/>
      <c r="E1000" s="192"/>
      <c r="F1000" s="193">
        <f t="shared" si="30"/>
        <v>0</v>
      </c>
      <c r="G1000" s="194">
        <f t="shared" si="31"/>
        <v>0</v>
      </c>
      <c r="H1000" s="165">
        <v>1.2258</v>
      </c>
      <c r="I1000" s="170"/>
      <c r="J1000" s="159"/>
    </row>
    <row r="1001" spans="1:10" ht="16.5">
      <c r="A1001" s="16" t="s">
        <v>2480</v>
      </c>
      <c r="B1001" s="17" t="s">
        <v>5637</v>
      </c>
      <c r="C1001" s="18" t="s">
        <v>5636</v>
      </c>
      <c r="D1001" s="192"/>
      <c r="E1001" s="192"/>
      <c r="F1001" s="193">
        <f t="shared" si="30"/>
        <v>0</v>
      </c>
      <c r="G1001" s="194">
        <f t="shared" si="31"/>
        <v>0</v>
      </c>
      <c r="H1001" s="165">
        <v>1.1660999999999999</v>
      </c>
      <c r="I1001" s="170"/>
      <c r="J1001" s="159"/>
    </row>
    <row r="1002" spans="1:10" ht="16.5">
      <c r="A1002" s="16" t="s">
        <v>2460</v>
      </c>
      <c r="B1002" s="17" t="s">
        <v>5638</v>
      </c>
      <c r="C1002" s="18" t="s">
        <v>3551</v>
      </c>
      <c r="D1002" s="192"/>
      <c r="E1002" s="192"/>
      <c r="F1002" s="193">
        <f t="shared" si="30"/>
        <v>0</v>
      </c>
      <c r="G1002" s="194">
        <f t="shared" si="31"/>
        <v>0</v>
      </c>
      <c r="H1002" s="165">
        <v>0.95889999999999997</v>
      </c>
      <c r="I1002" s="170"/>
      <c r="J1002" s="159"/>
    </row>
    <row r="1003" spans="1:10" ht="16.5">
      <c r="A1003" s="16" t="s">
        <v>2481</v>
      </c>
      <c r="B1003" s="17" t="s">
        <v>5639</v>
      </c>
      <c r="C1003" s="18" t="s">
        <v>5636</v>
      </c>
      <c r="D1003" s="192"/>
      <c r="E1003" s="192"/>
      <c r="F1003" s="193">
        <f t="shared" si="30"/>
        <v>0</v>
      </c>
      <c r="G1003" s="194">
        <f t="shared" si="31"/>
        <v>0</v>
      </c>
      <c r="H1003" s="165">
        <v>1.3469</v>
      </c>
      <c r="I1003" s="170"/>
      <c r="J1003" s="159"/>
    </row>
    <row r="1004" spans="1:10" ht="16.5">
      <c r="A1004" s="16" t="s">
        <v>2482</v>
      </c>
      <c r="B1004" s="17" t="s">
        <v>5640</v>
      </c>
      <c r="C1004" s="18" t="s">
        <v>5636</v>
      </c>
      <c r="D1004" s="192"/>
      <c r="E1004" s="192"/>
      <c r="F1004" s="193">
        <f t="shared" si="30"/>
        <v>0</v>
      </c>
      <c r="G1004" s="194">
        <f t="shared" si="31"/>
        <v>0</v>
      </c>
      <c r="H1004" s="165">
        <v>1.1321000000000001</v>
      </c>
      <c r="I1004" s="170"/>
      <c r="J1004" s="159"/>
    </row>
    <row r="1005" spans="1:10" ht="82.5">
      <c r="A1005" s="16" t="s">
        <v>3552</v>
      </c>
      <c r="B1005" s="17" t="s">
        <v>5641</v>
      </c>
      <c r="C1005" s="18" t="s">
        <v>5636</v>
      </c>
      <c r="D1005" s="192"/>
      <c r="E1005" s="192"/>
      <c r="F1005" s="193">
        <f t="shared" si="30"/>
        <v>0</v>
      </c>
      <c r="G1005" s="194">
        <f t="shared" si="31"/>
        <v>0</v>
      </c>
      <c r="H1005" s="165">
        <v>1.1732</v>
      </c>
      <c r="I1005" s="198" t="s">
        <v>3813</v>
      </c>
      <c r="J1005" s="159"/>
    </row>
    <row r="1006" spans="1:10" ht="82.5">
      <c r="A1006" s="16" t="s">
        <v>3553</v>
      </c>
      <c r="B1006" s="17" t="s">
        <v>5642</v>
      </c>
      <c r="C1006" s="18" t="s">
        <v>5636</v>
      </c>
      <c r="D1006" s="192"/>
      <c r="E1006" s="192"/>
      <c r="F1006" s="193">
        <f t="shared" si="30"/>
        <v>0</v>
      </c>
      <c r="G1006" s="194">
        <f t="shared" si="31"/>
        <v>0</v>
      </c>
      <c r="H1006" s="165">
        <v>1.1732</v>
      </c>
      <c r="I1006" s="198" t="s">
        <v>3813</v>
      </c>
      <c r="J1006" s="159"/>
    </row>
    <row r="1007" spans="1:10" ht="16.5">
      <c r="A1007" s="16" t="s">
        <v>2483</v>
      </c>
      <c r="B1007" s="17" t="s">
        <v>5643</v>
      </c>
      <c r="C1007" s="18" t="s">
        <v>5636</v>
      </c>
      <c r="D1007" s="192"/>
      <c r="E1007" s="192"/>
      <c r="F1007" s="193">
        <f t="shared" si="30"/>
        <v>0</v>
      </c>
      <c r="G1007" s="194">
        <f t="shared" si="31"/>
        <v>0</v>
      </c>
      <c r="H1007" s="165">
        <v>1.0421</v>
      </c>
      <c r="I1007" s="170"/>
      <c r="J1007" s="159"/>
    </row>
    <row r="1008" spans="1:10" ht="16.5">
      <c r="A1008" s="16" t="s">
        <v>2484</v>
      </c>
      <c r="B1008" s="17" t="s">
        <v>5644</v>
      </c>
      <c r="C1008" s="18" t="s">
        <v>5636</v>
      </c>
      <c r="D1008" s="192"/>
      <c r="E1008" s="192"/>
      <c r="F1008" s="193">
        <f t="shared" si="30"/>
        <v>0</v>
      </c>
      <c r="G1008" s="194">
        <f t="shared" si="31"/>
        <v>0</v>
      </c>
      <c r="H1008" s="165">
        <v>1.0665</v>
      </c>
      <c r="I1008" s="170"/>
      <c r="J1008" s="159"/>
    </row>
    <row r="1009" spans="1:10" ht="16.5">
      <c r="A1009" s="16" t="s">
        <v>2461</v>
      </c>
      <c r="B1009" s="17" t="s">
        <v>5645</v>
      </c>
      <c r="C1009" s="18" t="s">
        <v>3551</v>
      </c>
      <c r="D1009" s="192"/>
      <c r="E1009" s="192"/>
      <c r="F1009" s="193">
        <f t="shared" si="30"/>
        <v>0</v>
      </c>
      <c r="G1009" s="194">
        <f t="shared" si="31"/>
        <v>0</v>
      </c>
      <c r="H1009" s="165">
        <v>0.4844</v>
      </c>
      <c r="I1009" s="170"/>
      <c r="J1009" s="159"/>
    </row>
    <row r="1010" spans="1:10" ht="16.5">
      <c r="A1010" s="16" t="s">
        <v>2485</v>
      </c>
      <c r="B1010" s="17" t="s">
        <v>5646</v>
      </c>
      <c r="C1010" s="18" t="s">
        <v>5636</v>
      </c>
      <c r="D1010" s="192"/>
      <c r="E1010" s="192"/>
      <c r="F1010" s="193">
        <f t="shared" si="30"/>
        <v>0</v>
      </c>
      <c r="G1010" s="194">
        <f t="shared" si="31"/>
        <v>0</v>
      </c>
      <c r="H1010" s="165">
        <v>1.1428</v>
      </c>
      <c r="I1010" s="170"/>
      <c r="J1010" s="159"/>
    </row>
    <row r="1011" spans="1:10" ht="16.5">
      <c r="A1011" s="16" t="s">
        <v>2462</v>
      </c>
      <c r="B1011" s="17" t="s">
        <v>5647</v>
      </c>
      <c r="C1011" s="18" t="s">
        <v>3551</v>
      </c>
      <c r="D1011" s="192"/>
      <c r="E1011" s="192"/>
      <c r="F1011" s="193">
        <f t="shared" si="30"/>
        <v>0</v>
      </c>
      <c r="G1011" s="194">
        <f t="shared" si="31"/>
        <v>0</v>
      </c>
      <c r="H1011" s="165">
        <v>0.72860000000000003</v>
      </c>
      <c r="I1011" s="170"/>
      <c r="J1011" s="159"/>
    </row>
    <row r="1012" spans="1:10" ht="16.5">
      <c r="A1012" s="16" t="s">
        <v>2486</v>
      </c>
      <c r="B1012" s="17" t="s">
        <v>5648</v>
      </c>
      <c r="C1012" s="18" t="s">
        <v>5636</v>
      </c>
      <c r="D1012" s="192"/>
      <c r="E1012" s="192"/>
      <c r="F1012" s="193">
        <f t="shared" si="30"/>
        <v>0</v>
      </c>
      <c r="G1012" s="194">
        <f t="shared" si="31"/>
        <v>0</v>
      </c>
      <c r="H1012" s="165">
        <v>0.92210000000000003</v>
      </c>
      <c r="I1012" s="170"/>
      <c r="J1012" s="159"/>
    </row>
    <row r="1013" spans="1:10" ht="82.5">
      <c r="A1013" s="16" t="s">
        <v>3554</v>
      </c>
      <c r="B1013" s="17" t="s">
        <v>5649</v>
      </c>
      <c r="C1013" s="18" t="s">
        <v>5636</v>
      </c>
      <c r="D1013" s="192"/>
      <c r="E1013" s="192"/>
      <c r="F1013" s="193">
        <f t="shared" si="30"/>
        <v>0</v>
      </c>
      <c r="G1013" s="194">
        <f t="shared" si="31"/>
        <v>0</v>
      </c>
      <c r="H1013" s="165">
        <v>1.1732</v>
      </c>
      <c r="I1013" s="167" t="s">
        <v>3813</v>
      </c>
      <c r="J1013" s="159"/>
    </row>
    <row r="1014" spans="1:10" ht="16.5">
      <c r="A1014" s="16" t="s">
        <v>2487</v>
      </c>
      <c r="B1014" s="17" t="s">
        <v>5650</v>
      </c>
      <c r="C1014" s="18" t="s">
        <v>5636</v>
      </c>
      <c r="D1014" s="192"/>
      <c r="E1014" s="192"/>
      <c r="F1014" s="193">
        <f t="shared" si="30"/>
        <v>0</v>
      </c>
      <c r="G1014" s="194">
        <f t="shared" si="31"/>
        <v>0</v>
      </c>
      <c r="H1014" s="165">
        <v>1.0944</v>
      </c>
      <c r="I1014" s="170"/>
      <c r="J1014" s="159"/>
    </row>
    <row r="1015" spans="1:10" ht="16.5">
      <c r="A1015" s="16" t="s">
        <v>2488</v>
      </c>
      <c r="B1015" s="17" t="s">
        <v>5651</v>
      </c>
      <c r="C1015" s="18" t="s">
        <v>5636</v>
      </c>
      <c r="D1015" s="192"/>
      <c r="E1015" s="192"/>
      <c r="F1015" s="193">
        <f t="shared" si="30"/>
        <v>0</v>
      </c>
      <c r="G1015" s="194">
        <f t="shared" si="31"/>
        <v>0</v>
      </c>
      <c r="H1015" s="165">
        <v>1.0710999999999999</v>
      </c>
      <c r="I1015" s="170"/>
      <c r="J1015" s="159"/>
    </row>
    <row r="1016" spans="1:10" ht="16.5">
      <c r="A1016" s="16" t="s">
        <v>2489</v>
      </c>
      <c r="B1016" s="17" t="s">
        <v>5652</v>
      </c>
      <c r="C1016" s="18" t="s">
        <v>5636</v>
      </c>
      <c r="D1016" s="192"/>
      <c r="E1016" s="192"/>
      <c r="F1016" s="193">
        <f t="shared" si="30"/>
        <v>0</v>
      </c>
      <c r="G1016" s="194">
        <f t="shared" si="31"/>
        <v>0</v>
      </c>
      <c r="H1016" s="165">
        <v>1.0925</v>
      </c>
      <c r="I1016" s="170"/>
      <c r="J1016" s="159"/>
    </row>
    <row r="1017" spans="1:10" ht="16.5">
      <c r="A1017" s="16" t="s">
        <v>2490</v>
      </c>
      <c r="B1017" s="17" t="s">
        <v>5653</v>
      </c>
      <c r="C1017" s="18" t="s">
        <v>5636</v>
      </c>
      <c r="D1017" s="192"/>
      <c r="E1017" s="192"/>
      <c r="F1017" s="193">
        <f t="shared" si="30"/>
        <v>0</v>
      </c>
      <c r="G1017" s="194">
        <f t="shared" si="31"/>
        <v>0</v>
      </c>
      <c r="H1017" s="165">
        <v>1.2343</v>
      </c>
      <c r="I1017" s="170"/>
      <c r="J1017" s="159"/>
    </row>
    <row r="1018" spans="1:10" ht="16.5">
      <c r="A1018" s="16" t="s">
        <v>2491</v>
      </c>
      <c r="B1018" s="17" t="s">
        <v>5654</v>
      </c>
      <c r="C1018" s="18" t="s">
        <v>5636</v>
      </c>
      <c r="D1018" s="192"/>
      <c r="E1018" s="192"/>
      <c r="F1018" s="193">
        <f t="shared" si="30"/>
        <v>0</v>
      </c>
      <c r="G1018" s="194">
        <f t="shared" si="31"/>
        <v>0</v>
      </c>
      <c r="H1018" s="165">
        <v>1.1702999999999999</v>
      </c>
      <c r="I1018" s="170"/>
      <c r="J1018" s="159"/>
    </row>
    <row r="1019" spans="1:10" ht="16.5">
      <c r="A1019" s="16" t="s">
        <v>2492</v>
      </c>
      <c r="B1019" s="17" t="s">
        <v>5655</v>
      </c>
      <c r="C1019" s="18" t="s">
        <v>5636</v>
      </c>
      <c r="D1019" s="192"/>
      <c r="E1019" s="192"/>
      <c r="F1019" s="193">
        <f t="shared" si="30"/>
        <v>0</v>
      </c>
      <c r="G1019" s="194">
        <f t="shared" si="31"/>
        <v>0</v>
      </c>
      <c r="H1019" s="165">
        <v>1.3389</v>
      </c>
      <c r="I1019" s="170"/>
      <c r="J1019" s="159"/>
    </row>
    <row r="1020" spans="1:10" ht="16.5">
      <c r="A1020" s="16" t="s">
        <v>2493</v>
      </c>
      <c r="B1020" s="17" t="s">
        <v>5656</v>
      </c>
      <c r="C1020" s="18" t="s">
        <v>5636</v>
      </c>
      <c r="D1020" s="192"/>
      <c r="E1020" s="192"/>
      <c r="F1020" s="193">
        <f t="shared" si="30"/>
        <v>0</v>
      </c>
      <c r="G1020" s="194">
        <f t="shared" si="31"/>
        <v>0</v>
      </c>
      <c r="H1020" s="165">
        <v>1.3368</v>
      </c>
      <c r="I1020" s="170"/>
      <c r="J1020" s="159"/>
    </row>
    <row r="1021" spans="1:10" ht="16.5">
      <c r="A1021" s="16" t="s">
        <v>2494</v>
      </c>
      <c r="B1021" s="17" t="s">
        <v>5657</v>
      </c>
      <c r="C1021" s="18" t="s">
        <v>5636</v>
      </c>
      <c r="D1021" s="192"/>
      <c r="E1021" s="192"/>
      <c r="F1021" s="193">
        <f t="shared" si="30"/>
        <v>0</v>
      </c>
      <c r="G1021" s="194">
        <f t="shared" si="31"/>
        <v>0</v>
      </c>
      <c r="H1021" s="165">
        <v>1.3055000000000001</v>
      </c>
      <c r="I1021" s="170"/>
      <c r="J1021" s="159"/>
    </row>
    <row r="1022" spans="1:10" ht="16.5">
      <c r="A1022" s="16" t="s">
        <v>2495</v>
      </c>
      <c r="B1022" s="17" t="s">
        <v>5658</v>
      </c>
      <c r="C1022" s="18" t="s">
        <v>5636</v>
      </c>
      <c r="D1022" s="192"/>
      <c r="E1022" s="192"/>
      <c r="F1022" s="193">
        <f t="shared" si="30"/>
        <v>0</v>
      </c>
      <c r="G1022" s="194">
        <f t="shared" si="31"/>
        <v>0</v>
      </c>
      <c r="H1022" s="165">
        <v>1.139</v>
      </c>
      <c r="I1022" s="170"/>
      <c r="J1022" s="159"/>
    </row>
    <row r="1023" spans="1:10" ht="16.5">
      <c r="A1023" s="16" t="s">
        <v>2496</v>
      </c>
      <c r="B1023" s="17" t="s">
        <v>5659</v>
      </c>
      <c r="C1023" s="18" t="s">
        <v>5636</v>
      </c>
      <c r="D1023" s="192"/>
      <c r="E1023" s="192"/>
      <c r="F1023" s="193">
        <f t="shared" si="30"/>
        <v>0</v>
      </c>
      <c r="G1023" s="194">
        <f t="shared" si="31"/>
        <v>0</v>
      </c>
      <c r="H1023" s="165">
        <v>1.3367</v>
      </c>
      <c r="I1023" s="170"/>
      <c r="J1023" s="159"/>
    </row>
    <row r="1024" spans="1:10" ht="16.5">
      <c r="A1024" s="16" t="s">
        <v>2497</v>
      </c>
      <c r="B1024" s="17" t="s">
        <v>5660</v>
      </c>
      <c r="C1024" s="18" t="s">
        <v>5636</v>
      </c>
      <c r="D1024" s="192"/>
      <c r="E1024" s="192"/>
      <c r="F1024" s="193">
        <f t="shared" si="30"/>
        <v>0</v>
      </c>
      <c r="G1024" s="194">
        <f t="shared" si="31"/>
        <v>0</v>
      </c>
      <c r="H1024" s="165">
        <v>1.0094000000000001</v>
      </c>
      <c r="I1024" s="170"/>
      <c r="J1024" s="159"/>
    </row>
    <row r="1025" spans="1:10" ht="16.5">
      <c r="A1025" s="16" t="s">
        <v>2725</v>
      </c>
      <c r="B1025" s="17" t="s">
        <v>5661</v>
      </c>
      <c r="C1025" s="18" t="s">
        <v>5636</v>
      </c>
      <c r="D1025" s="192"/>
      <c r="E1025" s="192"/>
      <c r="F1025" s="193">
        <f t="shared" si="30"/>
        <v>0</v>
      </c>
      <c r="G1025" s="194">
        <f t="shared" si="31"/>
        <v>0</v>
      </c>
      <c r="H1025" s="165">
        <v>0.9829</v>
      </c>
      <c r="I1025" s="170"/>
      <c r="J1025" s="159"/>
    </row>
    <row r="1026" spans="1:10" ht="16.5">
      <c r="A1026" s="16" t="s">
        <v>2726</v>
      </c>
      <c r="B1026" s="17" t="s">
        <v>5662</v>
      </c>
      <c r="C1026" s="18" t="s">
        <v>5636</v>
      </c>
      <c r="D1026" s="192"/>
      <c r="E1026" s="192"/>
      <c r="F1026" s="193">
        <f t="shared" si="30"/>
        <v>0</v>
      </c>
      <c r="G1026" s="194">
        <f t="shared" si="31"/>
        <v>0</v>
      </c>
      <c r="H1026" s="165">
        <v>0.98609999999999998</v>
      </c>
      <c r="I1026" s="170"/>
      <c r="J1026" s="159"/>
    </row>
    <row r="1027" spans="1:10" ht="16.5">
      <c r="A1027" s="16" t="s">
        <v>2727</v>
      </c>
      <c r="B1027" s="17" t="s">
        <v>5663</v>
      </c>
      <c r="C1027" s="18" t="s">
        <v>5636</v>
      </c>
      <c r="D1027" s="192"/>
      <c r="E1027" s="192"/>
      <c r="F1027" s="193">
        <f t="shared" si="30"/>
        <v>0</v>
      </c>
      <c r="G1027" s="194">
        <f t="shared" si="31"/>
        <v>0</v>
      </c>
      <c r="H1027" s="165">
        <v>0.98350000000000004</v>
      </c>
      <c r="I1027" s="170"/>
      <c r="J1027" s="159"/>
    </row>
    <row r="1028" spans="1:10" ht="16.5">
      <c r="A1028" s="16" t="s">
        <v>2728</v>
      </c>
      <c r="B1028" s="17" t="s">
        <v>5664</v>
      </c>
      <c r="C1028" s="18" t="s">
        <v>5636</v>
      </c>
      <c r="D1028" s="192"/>
      <c r="E1028" s="192"/>
      <c r="F1028" s="193">
        <f t="shared" si="30"/>
        <v>0</v>
      </c>
      <c r="G1028" s="194">
        <f t="shared" si="31"/>
        <v>0</v>
      </c>
      <c r="H1028" s="165">
        <v>1.0012000000000001</v>
      </c>
      <c r="I1028" s="170"/>
      <c r="J1028" s="159"/>
    </row>
    <row r="1029" spans="1:10" ht="16.5">
      <c r="A1029" s="16" t="s">
        <v>2498</v>
      </c>
      <c r="B1029" s="17" t="s">
        <v>5665</v>
      </c>
      <c r="C1029" s="18" t="s">
        <v>5636</v>
      </c>
      <c r="D1029" s="192"/>
      <c r="E1029" s="192"/>
      <c r="F1029" s="193">
        <f t="shared" si="30"/>
        <v>0</v>
      </c>
      <c r="G1029" s="194">
        <f t="shared" si="31"/>
        <v>0</v>
      </c>
      <c r="H1029" s="165">
        <v>1.018</v>
      </c>
      <c r="I1029" s="170"/>
      <c r="J1029" s="159"/>
    </row>
    <row r="1030" spans="1:10" ht="16.5">
      <c r="A1030" s="16" t="s">
        <v>2499</v>
      </c>
      <c r="B1030" s="17" t="s">
        <v>5666</v>
      </c>
      <c r="C1030" s="18" t="s">
        <v>5636</v>
      </c>
      <c r="D1030" s="192"/>
      <c r="E1030" s="192"/>
      <c r="F1030" s="193">
        <f t="shared" si="30"/>
        <v>0</v>
      </c>
      <c r="G1030" s="194">
        <f t="shared" si="31"/>
        <v>0</v>
      </c>
      <c r="H1030" s="165">
        <v>1.121</v>
      </c>
      <c r="I1030" s="170"/>
      <c r="J1030" s="159"/>
    </row>
    <row r="1031" spans="1:10" ht="16.5">
      <c r="A1031" s="16" t="s">
        <v>2500</v>
      </c>
      <c r="B1031" s="17" t="s">
        <v>5667</v>
      </c>
      <c r="C1031" s="18" t="s">
        <v>5636</v>
      </c>
      <c r="D1031" s="192"/>
      <c r="E1031" s="192"/>
      <c r="F1031" s="193">
        <f t="shared" si="30"/>
        <v>0</v>
      </c>
      <c r="G1031" s="194">
        <f t="shared" si="31"/>
        <v>0</v>
      </c>
      <c r="H1031" s="165">
        <v>1.0946</v>
      </c>
      <c r="I1031" s="170"/>
      <c r="J1031" s="159"/>
    </row>
    <row r="1032" spans="1:10" ht="16.5">
      <c r="A1032" s="16" t="s">
        <v>2501</v>
      </c>
      <c r="B1032" s="17" t="s">
        <v>5668</v>
      </c>
      <c r="C1032" s="18" t="s">
        <v>5636</v>
      </c>
      <c r="D1032" s="192"/>
      <c r="E1032" s="192"/>
      <c r="F1032" s="193">
        <f t="shared" ref="F1032:F1095" si="32">D1032*E1032</f>
        <v>0</v>
      </c>
      <c r="G1032" s="194">
        <f t="shared" ref="G1032:G1095" si="33">IF($F$1191=0,0,F1032/$F$1191)</f>
        <v>0</v>
      </c>
      <c r="H1032" s="165">
        <v>1.4318</v>
      </c>
      <c r="I1032" s="170"/>
      <c r="J1032" s="159"/>
    </row>
    <row r="1033" spans="1:10" ht="16.5">
      <c r="A1033" s="16" t="s">
        <v>2502</v>
      </c>
      <c r="B1033" s="17" t="s">
        <v>5669</v>
      </c>
      <c r="C1033" s="18" t="s">
        <v>5636</v>
      </c>
      <c r="D1033" s="192"/>
      <c r="E1033" s="192"/>
      <c r="F1033" s="193">
        <f t="shared" si="32"/>
        <v>0</v>
      </c>
      <c r="G1033" s="194">
        <f t="shared" si="33"/>
        <v>0</v>
      </c>
      <c r="H1033" s="165">
        <v>1.4208000000000001</v>
      </c>
      <c r="I1033" s="170"/>
      <c r="J1033" s="159"/>
    </row>
    <row r="1034" spans="1:10" ht="16.5">
      <c r="A1034" s="16" t="s">
        <v>2503</v>
      </c>
      <c r="B1034" s="17" t="s">
        <v>5670</v>
      </c>
      <c r="C1034" s="18" t="s">
        <v>5636</v>
      </c>
      <c r="D1034" s="192"/>
      <c r="E1034" s="192"/>
      <c r="F1034" s="193">
        <f t="shared" si="32"/>
        <v>0</v>
      </c>
      <c r="G1034" s="194">
        <f t="shared" si="33"/>
        <v>0</v>
      </c>
      <c r="H1034" s="165">
        <v>1.4779</v>
      </c>
      <c r="I1034" s="170"/>
      <c r="J1034" s="159"/>
    </row>
    <row r="1035" spans="1:10" ht="16.5">
      <c r="A1035" s="16" t="s">
        <v>2504</v>
      </c>
      <c r="B1035" s="17" t="s">
        <v>5671</v>
      </c>
      <c r="C1035" s="18" t="s">
        <v>5636</v>
      </c>
      <c r="D1035" s="192"/>
      <c r="E1035" s="192"/>
      <c r="F1035" s="193">
        <f t="shared" si="32"/>
        <v>0</v>
      </c>
      <c r="G1035" s="194">
        <f t="shared" si="33"/>
        <v>0</v>
      </c>
      <c r="H1035" s="165">
        <v>1.3515999999999999</v>
      </c>
      <c r="I1035" s="170"/>
      <c r="J1035" s="159"/>
    </row>
    <row r="1036" spans="1:10" ht="16.5">
      <c r="A1036" s="16" t="s">
        <v>2463</v>
      </c>
      <c r="B1036" s="17" t="s">
        <v>5672</v>
      </c>
      <c r="C1036" s="20" t="s">
        <v>3551</v>
      </c>
      <c r="D1036" s="192"/>
      <c r="E1036" s="192"/>
      <c r="F1036" s="193">
        <f t="shared" si="32"/>
        <v>0</v>
      </c>
      <c r="G1036" s="194">
        <f t="shared" si="33"/>
        <v>0</v>
      </c>
      <c r="H1036" s="165">
        <v>0.73099999999999998</v>
      </c>
      <c r="I1036" s="170"/>
      <c r="J1036" s="159"/>
    </row>
    <row r="1037" spans="1:10" ht="16.5">
      <c r="A1037" s="16" t="s">
        <v>2505</v>
      </c>
      <c r="B1037" s="17" t="s">
        <v>5673</v>
      </c>
      <c r="C1037" s="18" t="s">
        <v>5636</v>
      </c>
      <c r="D1037" s="192"/>
      <c r="E1037" s="192"/>
      <c r="F1037" s="193">
        <f t="shared" si="32"/>
        <v>0</v>
      </c>
      <c r="G1037" s="194">
        <f t="shared" si="33"/>
        <v>0</v>
      </c>
      <c r="H1037" s="165">
        <v>1.1972</v>
      </c>
      <c r="I1037" s="170"/>
      <c r="J1037" s="159"/>
    </row>
    <row r="1038" spans="1:10" ht="82.5">
      <c r="A1038" s="16" t="s">
        <v>3555</v>
      </c>
      <c r="B1038" s="17" t="s">
        <v>5674</v>
      </c>
      <c r="C1038" s="18" t="s">
        <v>5636</v>
      </c>
      <c r="D1038" s="192"/>
      <c r="E1038" s="192"/>
      <c r="F1038" s="193">
        <f t="shared" si="32"/>
        <v>0</v>
      </c>
      <c r="G1038" s="194">
        <f t="shared" si="33"/>
        <v>0</v>
      </c>
      <c r="H1038" s="165">
        <v>1.1732</v>
      </c>
      <c r="I1038" s="167" t="s">
        <v>3813</v>
      </c>
    </row>
    <row r="1039" spans="1:10" ht="16.5">
      <c r="A1039" s="16" t="s">
        <v>2506</v>
      </c>
      <c r="B1039" s="17" t="s">
        <v>5675</v>
      </c>
      <c r="C1039" s="18" t="s">
        <v>5636</v>
      </c>
      <c r="D1039" s="192"/>
      <c r="E1039" s="192"/>
      <c r="F1039" s="193">
        <f t="shared" si="32"/>
        <v>0</v>
      </c>
      <c r="G1039" s="194">
        <f t="shared" si="33"/>
        <v>0</v>
      </c>
      <c r="H1039" s="165">
        <v>1.1188</v>
      </c>
      <c r="I1039" s="170"/>
    </row>
    <row r="1040" spans="1:10" ht="16.5">
      <c r="A1040" s="16" t="s">
        <v>2507</v>
      </c>
      <c r="B1040" s="17" t="s">
        <v>5676</v>
      </c>
      <c r="C1040" s="18" t="s">
        <v>5636</v>
      </c>
      <c r="D1040" s="192"/>
      <c r="E1040" s="192"/>
      <c r="F1040" s="193">
        <f t="shared" si="32"/>
        <v>0</v>
      </c>
      <c r="G1040" s="194">
        <f t="shared" si="33"/>
        <v>0</v>
      </c>
      <c r="H1040" s="165">
        <v>1.1805000000000001</v>
      </c>
      <c r="I1040" s="170"/>
    </row>
    <row r="1041" spans="1:9" ht="16.5">
      <c r="A1041" s="16" t="s">
        <v>2508</v>
      </c>
      <c r="B1041" s="17" t="s">
        <v>5677</v>
      </c>
      <c r="C1041" s="18" t="s">
        <v>5636</v>
      </c>
      <c r="D1041" s="192"/>
      <c r="E1041" s="192"/>
      <c r="F1041" s="193">
        <f t="shared" si="32"/>
        <v>0</v>
      </c>
      <c r="G1041" s="194">
        <f t="shared" si="33"/>
        <v>0</v>
      </c>
      <c r="H1041" s="165">
        <v>1.0569</v>
      </c>
      <c r="I1041" s="170"/>
    </row>
    <row r="1042" spans="1:9" ht="82.5">
      <c r="A1042" s="16" t="s">
        <v>3556</v>
      </c>
      <c r="B1042" s="17" t="s">
        <v>5678</v>
      </c>
      <c r="C1042" s="18" t="s">
        <v>5636</v>
      </c>
      <c r="D1042" s="192"/>
      <c r="E1042" s="192"/>
      <c r="F1042" s="193">
        <f t="shared" si="32"/>
        <v>0</v>
      </c>
      <c r="G1042" s="194">
        <f t="shared" si="33"/>
        <v>0</v>
      </c>
      <c r="H1042" s="165">
        <v>1.1732</v>
      </c>
      <c r="I1042" s="167" t="s">
        <v>3813</v>
      </c>
    </row>
    <row r="1043" spans="1:9" ht="16.5">
      <c r="A1043" s="16" t="s">
        <v>2509</v>
      </c>
      <c r="B1043" s="17" t="s">
        <v>5679</v>
      </c>
      <c r="C1043" s="18" t="s">
        <v>5636</v>
      </c>
      <c r="D1043" s="192"/>
      <c r="E1043" s="192"/>
      <c r="F1043" s="193">
        <f t="shared" si="32"/>
        <v>0</v>
      </c>
      <c r="G1043" s="194">
        <f t="shared" si="33"/>
        <v>0</v>
      </c>
      <c r="H1043" s="165">
        <v>0.97609999999999997</v>
      </c>
      <c r="I1043" s="170"/>
    </row>
    <row r="1044" spans="1:9" ht="82.5">
      <c r="A1044" s="16" t="s">
        <v>3557</v>
      </c>
      <c r="B1044" s="17" t="s">
        <v>5680</v>
      </c>
      <c r="C1044" s="20" t="s">
        <v>3558</v>
      </c>
      <c r="D1044" s="192"/>
      <c r="E1044" s="192"/>
      <c r="F1044" s="193">
        <f t="shared" si="32"/>
        <v>0</v>
      </c>
      <c r="G1044" s="194">
        <f t="shared" si="33"/>
        <v>0</v>
      </c>
      <c r="H1044" s="165">
        <v>1.1732</v>
      </c>
      <c r="I1044" s="167" t="s">
        <v>3813</v>
      </c>
    </row>
    <row r="1045" spans="1:9" ht="16.5">
      <c r="A1045" s="16" t="s">
        <v>2464</v>
      </c>
      <c r="B1045" s="17" t="s">
        <v>5681</v>
      </c>
      <c r="C1045" s="18" t="s">
        <v>3551</v>
      </c>
      <c r="D1045" s="192"/>
      <c r="E1045" s="192"/>
      <c r="F1045" s="193">
        <f t="shared" si="32"/>
        <v>0</v>
      </c>
      <c r="G1045" s="194">
        <f t="shared" si="33"/>
        <v>0</v>
      </c>
      <c r="H1045" s="165">
        <v>0.8155</v>
      </c>
      <c r="I1045" s="170"/>
    </row>
    <row r="1046" spans="1:9" ht="16.5">
      <c r="A1046" s="16" t="s">
        <v>2510</v>
      </c>
      <c r="B1046" s="17" t="s">
        <v>5682</v>
      </c>
      <c r="C1046" s="18" t="s">
        <v>5636</v>
      </c>
      <c r="D1046" s="192"/>
      <c r="E1046" s="192"/>
      <c r="F1046" s="193">
        <f t="shared" si="32"/>
        <v>0</v>
      </c>
      <c r="G1046" s="194">
        <f t="shared" si="33"/>
        <v>0</v>
      </c>
      <c r="H1046" s="165">
        <v>1.3769</v>
      </c>
      <c r="I1046" s="170"/>
    </row>
    <row r="1047" spans="1:9" ht="16.5">
      <c r="A1047" s="16" t="s">
        <v>2511</v>
      </c>
      <c r="B1047" s="17" t="s">
        <v>5683</v>
      </c>
      <c r="C1047" s="18" t="s">
        <v>5636</v>
      </c>
      <c r="D1047" s="192"/>
      <c r="E1047" s="192"/>
      <c r="F1047" s="193">
        <f t="shared" si="32"/>
        <v>0</v>
      </c>
      <c r="G1047" s="194">
        <f t="shared" si="33"/>
        <v>0</v>
      </c>
      <c r="H1047" s="165">
        <v>1.2869999999999999</v>
      </c>
      <c r="I1047" s="170"/>
    </row>
    <row r="1048" spans="1:9" ht="16.5">
      <c r="A1048" s="16" t="s">
        <v>2512</v>
      </c>
      <c r="B1048" s="17" t="s">
        <v>5684</v>
      </c>
      <c r="C1048" s="18" t="s">
        <v>5636</v>
      </c>
      <c r="D1048" s="192"/>
      <c r="E1048" s="192"/>
      <c r="F1048" s="193">
        <f t="shared" si="32"/>
        <v>0</v>
      </c>
      <c r="G1048" s="194">
        <f t="shared" si="33"/>
        <v>0</v>
      </c>
      <c r="H1048" s="165">
        <v>1.2865</v>
      </c>
      <c r="I1048" s="170"/>
    </row>
    <row r="1049" spans="1:9" ht="16.5">
      <c r="A1049" s="16" t="s">
        <v>2513</v>
      </c>
      <c r="B1049" s="17" t="s">
        <v>5685</v>
      </c>
      <c r="C1049" s="18" t="s">
        <v>5636</v>
      </c>
      <c r="D1049" s="192"/>
      <c r="E1049" s="192"/>
      <c r="F1049" s="193">
        <f t="shared" si="32"/>
        <v>0</v>
      </c>
      <c r="G1049" s="194">
        <f t="shared" si="33"/>
        <v>0</v>
      </c>
      <c r="H1049" s="165">
        <v>1.4123000000000001</v>
      </c>
      <c r="I1049" s="170"/>
    </row>
    <row r="1050" spans="1:9" ht="16.5">
      <c r="A1050" s="16" t="s">
        <v>2514</v>
      </c>
      <c r="B1050" s="17" t="s">
        <v>5686</v>
      </c>
      <c r="C1050" s="18" t="s">
        <v>5636</v>
      </c>
      <c r="D1050" s="192"/>
      <c r="E1050" s="192"/>
      <c r="F1050" s="193">
        <f t="shared" si="32"/>
        <v>0</v>
      </c>
      <c r="G1050" s="194">
        <f t="shared" si="33"/>
        <v>0</v>
      </c>
      <c r="H1050" s="165">
        <v>1.1998</v>
      </c>
      <c r="I1050" s="170"/>
    </row>
    <row r="1051" spans="1:9" ht="16.5">
      <c r="A1051" s="16" t="s">
        <v>2515</v>
      </c>
      <c r="B1051" s="17" t="s">
        <v>5687</v>
      </c>
      <c r="C1051" s="18" t="s">
        <v>5636</v>
      </c>
      <c r="D1051" s="192"/>
      <c r="E1051" s="192"/>
      <c r="F1051" s="193">
        <f t="shared" si="32"/>
        <v>0</v>
      </c>
      <c r="G1051" s="194">
        <f t="shared" si="33"/>
        <v>0</v>
      </c>
      <c r="H1051" s="165">
        <v>1.3162</v>
      </c>
      <c r="I1051" s="170"/>
    </row>
    <row r="1052" spans="1:9" ht="16.5">
      <c r="A1052" s="16" t="s">
        <v>2516</v>
      </c>
      <c r="B1052" s="17" t="s">
        <v>5688</v>
      </c>
      <c r="C1052" s="18" t="s">
        <v>5636</v>
      </c>
      <c r="D1052" s="192"/>
      <c r="E1052" s="192"/>
      <c r="F1052" s="193">
        <f t="shared" si="32"/>
        <v>0</v>
      </c>
      <c r="G1052" s="194">
        <f t="shared" si="33"/>
        <v>0</v>
      </c>
      <c r="H1052" s="165">
        <v>1.3528</v>
      </c>
      <c r="I1052" s="170"/>
    </row>
    <row r="1053" spans="1:9" ht="16.5">
      <c r="A1053" s="16" t="s">
        <v>2517</v>
      </c>
      <c r="B1053" s="17" t="s">
        <v>5689</v>
      </c>
      <c r="C1053" s="18" t="s">
        <v>5636</v>
      </c>
      <c r="D1053" s="192"/>
      <c r="E1053" s="192"/>
      <c r="F1053" s="193">
        <f t="shared" si="32"/>
        <v>0</v>
      </c>
      <c r="G1053" s="194">
        <f t="shared" si="33"/>
        <v>0</v>
      </c>
      <c r="H1053" s="165">
        <v>1.4152</v>
      </c>
      <c r="I1053" s="170"/>
    </row>
    <row r="1054" spans="1:9" ht="16.5">
      <c r="A1054" s="16" t="s">
        <v>2518</v>
      </c>
      <c r="B1054" s="17" t="s">
        <v>5690</v>
      </c>
      <c r="C1054" s="18" t="s">
        <v>5636</v>
      </c>
      <c r="D1054" s="192"/>
      <c r="E1054" s="192"/>
      <c r="F1054" s="193">
        <f t="shared" si="32"/>
        <v>0</v>
      </c>
      <c r="G1054" s="194">
        <f t="shared" si="33"/>
        <v>0</v>
      </c>
      <c r="H1054" s="165">
        <v>1.1472</v>
      </c>
      <c r="I1054" s="170"/>
    </row>
    <row r="1055" spans="1:9" ht="16.5">
      <c r="A1055" s="16" t="s">
        <v>2519</v>
      </c>
      <c r="B1055" s="17" t="s">
        <v>5691</v>
      </c>
      <c r="C1055" s="18" t="s">
        <v>5636</v>
      </c>
      <c r="D1055" s="192"/>
      <c r="E1055" s="192"/>
      <c r="F1055" s="193">
        <f t="shared" si="32"/>
        <v>0</v>
      </c>
      <c r="G1055" s="194">
        <f t="shared" si="33"/>
        <v>0</v>
      </c>
      <c r="H1055" s="165">
        <v>1.3411999999999999</v>
      </c>
      <c r="I1055" s="170"/>
    </row>
    <row r="1056" spans="1:9" ht="16.5">
      <c r="A1056" s="16" t="s">
        <v>2520</v>
      </c>
      <c r="B1056" s="17" t="s">
        <v>5692</v>
      </c>
      <c r="C1056" s="18" t="s">
        <v>5636</v>
      </c>
      <c r="D1056" s="192"/>
      <c r="E1056" s="192"/>
      <c r="F1056" s="193">
        <f t="shared" si="32"/>
        <v>0</v>
      </c>
      <c r="G1056" s="194">
        <f t="shared" si="33"/>
        <v>0</v>
      </c>
      <c r="H1056" s="165">
        <v>1.1738999999999999</v>
      </c>
      <c r="I1056" s="170"/>
    </row>
    <row r="1057" spans="1:9" ht="16.5">
      <c r="A1057" s="16" t="s">
        <v>2521</v>
      </c>
      <c r="B1057" s="17" t="s">
        <v>5693</v>
      </c>
      <c r="C1057" s="18" t="s">
        <v>5636</v>
      </c>
      <c r="D1057" s="192"/>
      <c r="E1057" s="192"/>
      <c r="F1057" s="193">
        <f t="shared" si="32"/>
        <v>0</v>
      </c>
      <c r="G1057" s="194">
        <f t="shared" si="33"/>
        <v>0</v>
      </c>
      <c r="H1057" s="165">
        <v>1.1762999999999999</v>
      </c>
      <c r="I1057" s="170"/>
    </row>
    <row r="1058" spans="1:9" ht="16.5">
      <c r="A1058" s="16" t="s">
        <v>2522</v>
      </c>
      <c r="B1058" s="17" t="s">
        <v>5694</v>
      </c>
      <c r="C1058" s="18" t="s">
        <v>5636</v>
      </c>
      <c r="D1058" s="192"/>
      <c r="E1058" s="192"/>
      <c r="F1058" s="193">
        <f t="shared" si="32"/>
        <v>0</v>
      </c>
      <c r="G1058" s="194">
        <f t="shared" si="33"/>
        <v>0</v>
      </c>
      <c r="H1058" s="165">
        <v>1.2991999999999999</v>
      </c>
      <c r="I1058" s="170"/>
    </row>
    <row r="1059" spans="1:9" ht="16.5">
      <c r="A1059" s="16" t="s">
        <v>2523</v>
      </c>
      <c r="B1059" s="17" t="s">
        <v>5695</v>
      </c>
      <c r="C1059" s="18" t="s">
        <v>5636</v>
      </c>
      <c r="D1059" s="192"/>
      <c r="E1059" s="192"/>
      <c r="F1059" s="193">
        <f t="shared" si="32"/>
        <v>0</v>
      </c>
      <c r="G1059" s="194">
        <f t="shared" si="33"/>
        <v>0</v>
      </c>
      <c r="H1059" s="165">
        <v>1.3507</v>
      </c>
      <c r="I1059" s="170"/>
    </row>
    <row r="1060" spans="1:9" ht="16.5">
      <c r="A1060" s="16" t="s">
        <v>2524</v>
      </c>
      <c r="B1060" s="17" t="s">
        <v>5696</v>
      </c>
      <c r="C1060" s="18" t="s">
        <v>5636</v>
      </c>
      <c r="D1060" s="192"/>
      <c r="E1060" s="192"/>
      <c r="F1060" s="193">
        <f t="shared" si="32"/>
        <v>0</v>
      </c>
      <c r="G1060" s="194">
        <f t="shared" si="33"/>
        <v>0</v>
      </c>
      <c r="H1060" s="165">
        <v>1.2624</v>
      </c>
      <c r="I1060" s="170"/>
    </row>
    <row r="1061" spans="1:9" ht="16.5">
      <c r="A1061" s="16" t="s">
        <v>2525</v>
      </c>
      <c r="B1061" s="17" t="s">
        <v>5697</v>
      </c>
      <c r="C1061" s="18" t="s">
        <v>5636</v>
      </c>
      <c r="D1061" s="192"/>
      <c r="E1061" s="192"/>
      <c r="F1061" s="193">
        <f t="shared" si="32"/>
        <v>0</v>
      </c>
      <c r="G1061" s="194">
        <f t="shared" si="33"/>
        <v>0</v>
      </c>
      <c r="H1061" s="165">
        <v>1.3429</v>
      </c>
      <c r="I1061" s="170"/>
    </row>
    <row r="1062" spans="1:9" ht="16.5">
      <c r="A1062" s="16" t="s">
        <v>2526</v>
      </c>
      <c r="B1062" s="17" t="s">
        <v>5698</v>
      </c>
      <c r="C1062" s="18" t="s">
        <v>5636</v>
      </c>
      <c r="D1062" s="192"/>
      <c r="E1062" s="192"/>
      <c r="F1062" s="193">
        <f t="shared" si="32"/>
        <v>0</v>
      </c>
      <c r="G1062" s="194">
        <f t="shared" si="33"/>
        <v>0</v>
      </c>
      <c r="H1062" s="165">
        <v>1.3044</v>
      </c>
      <c r="I1062" s="170"/>
    </row>
    <row r="1063" spans="1:9" ht="16.5">
      <c r="A1063" s="16" t="s">
        <v>2527</v>
      </c>
      <c r="B1063" s="17" t="s">
        <v>5699</v>
      </c>
      <c r="C1063" s="18" t="s">
        <v>5636</v>
      </c>
      <c r="D1063" s="192"/>
      <c r="E1063" s="192"/>
      <c r="F1063" s="193">
        <f t="shared" si="32"/>
        <v>0</v>
      </c>
      <c r="G1063" s="194">
        <f t="shared" si="33"/>
        <v>0</v>
      </c>
      <c r="H1063" s="165">
        <v>1.3632</v>
      </c>
      <c r="I1063" s="170"/>
    </row>
    <row r="1064" spans="1:9" ht="16.5">
      <c r="A1064" s="16" t="s">
        <v>2729</v>
      </c>
      <c r="B1064" s="17" t="s">
        <v>5700</v>
      </c>
      <c r="C1064" s="18" t="s">
        <v>5636</v>
      </c>
      <c r="D1064" s="192"/>
      <c r="E1064" s="192"/>
      <c r="F1064" s="193">
        <f t="shared" si="32"/>
        <v>0</v>
      </c>
      <c r="G1064" s="194">
        <f t="shared" si="33"/>
        <v>0</v>
      </c>
      <c r="H1064" s="165">
        <v>1.1862999999999999</v>
      </c>
      <c r="I1064" s="170"/>
    </row>
    <row r="1065" spans="1:9" ht="16.5">
      <c r="A1065" s="16" t="s">
        <v>2730</v>
      </c>
      <c r="B1065" s="17" t="s">
        <v>5701</v>
      </c>
      <c r="C1065" s="18" t="s">
        <v>5636</v>
      </c>
      <c r="D1065" s="192"/>
      <c r="E1065" s="192"/>
      <c r="F1065" s="193">
        <f t="shared" si="32"/>
        <v>0</v>
      </c>
      <c r="G1065" s="194">
        <f t="shared" si="33"/>
        <v>0</v>
      </c>
      <c r="H1065" s="165">
        <v>1.1846000000000001</v>
      </c>
      <c r="I1065" s="170"/>
    </row>
    <row r="1066" spans="1:9" ht="16.5">
      <c r="A1066" s="16" t="s">
        <v>2528</v>
      </c>
      <c r="B1066" s="17" t="s">
        <v>5702</v>
      </c>
      <c r="C1066" s="18" t="s">
        <v>5636</v>
      </c>
      <c r="D1066" s="192"/>
      <c r="E1066" s="192"/>
      <c r="F1066" s="193">
        <f t="shared" si="32"/>
        <v>0</v>
      </c>
      <c r="G1066" s="194">
        <f t="shared" si="33"/>
        <v>0</v>
      </c>
      <c r="H1066" s="165">
        <v>0.9486</v>
      </c>
      <c r="I1066" s="170"/>
    </row>
    <row r="1067" spans="1:9" ht="16.5">
      <c r="A1067" s="16" t="s">
        <v>2529</v>
      </c>
      <c r="B1067" s="17" t="s">
        <v>5703</v>
      </c>
      <c r="C1067" s="18" t="s">
        <v>5636</v>
      </c>
      <c r="D1067" s="192"/>
      <c r="E1067" s="192"/>
      <c r="F1067" s="193">
        <f t="shared" si="32"/>
        <v>0</v>
      </c>
      <c r="G1067" s="194">
        <f t="shared" si="33"/>
        <v>0</v>
      </c>
      <c r="H1067" s="165">
        <v>1.2529999999999999</v>
      </c>
      <c r="I1067" s="170"/>
    </row>
    <row r="1068" spans="1:9" ht="16.5">
      <c r="A1068" s="16" t="s">
        <v>2530</v>
      </c>
      <c r="B1068" s="17" t="s">
        <v>5704</v>
      </c>
      <c r="C1068" s="18" t="s">
        <v>5636</v>
      </c>
      <c r="D1068" s="192"/>
      <c r="E1068" s="192"/>
      <c r="F1068" s="193">
        <f t="shared" si="32"/>
        <v>0</v>
      </c>
      <c r="G1068" s="194">
        <f t="shared" si="33"/>
        <v>0</v>
      </c>
      <c r="H1068" s="165">
        <v>1.1342000000000001</v>
      </c>
      <c r="I1068" s="170"/>
    </row>
    <row r="1069" spans="1:9" ht="16.5">
      <c r="A1069" s="16" t="s">
        <v>2465</v>
      </c>
      <c r="B1069" s="17" t="s">
        <v>5705</v>
      </c>
      <c r="C1069" s="18" t="s">
        <v>3551</v>
      </c>
      <c r="D1069" s="192"/>
      <c r="E1069" s="192"/>
      <c r="F1069" s="193">
        <f t="shared" si="32"/>
        <v>0</v>
      </c>
      <c r="G1069" s="194">
        <f t="shared" si="33"/>
        <v>0</v>
      </c>
      <c r="H1069" s="165">
        <v>0.84870000000000001</v>
      </c>
      <c r="I1069" s="170"/>
    </row>
    <row r="1070" spans="1:9" ht="16.5">
      <c r="A1070" s="16" t="s">
        <v>2531</v>
      </c>
      <c r="B1070" s="17" t="s">
        <v>5706</v>
      </c>
      <c r="C1070" s="18" t="s">
        <v>5636</v>
      </c>
      <c r="D1070" s="192"/>
      <c r="E1070" s="192"/>
      <c r="F1070" s="193">
        <f t="shared" si="32"/>
        <v>0</v>
      </c>
      <c r="G1070" s="194">
        <f t="shared" si="33"/>
        <v>0</v>
      </c>
      <c r="H1070" s="165">
        <v>1.1336999999999999</v>
      </c>
      <c r="I1070" s="170"/>
    </row>
    <row r="1071" spans="1:9" ht="16.5">
      <c r="A1071" s="16" t="s">
        <v>2532</v>
      </c>
      <c r="B1071" s="17" t="s">
        <v>5707</v>
      </c>
      <c r="C1071" s="18" t="s">
        <v>5636</v>
      </c>
      <c r="D1071" s="192"/>
      <c r="E1071" s="192"/>
      <c r="F1071" s="193">
        <f t="shared" si="32"/>
        <v>0</v>
      </c>
      <c r="G1071" s="194">
        <f t="shared" si="33"/>
        <v>0</v>
      </c>
      <c r="H1071" s="165">
        <v>1.1336999999999999</v>
      </c>
      <c r="I1071" s="170"/>
    </row>
    <row r="1072" spans="1:9" ht="16.5">
      <c r="A1072" s="16" t="s">
        <v>2533</v>
      </c>
      <c r="B1072" s="17" t="s">
        <v>5708</v>
      </c>
      <c r="C1072" s="18" t="s">
        <v>5636</v>
      </c>
      <c r="D1072" s="192"/>
      <c r="E1072" s="192"/>
      <c r="F1072" s="193">
        <f t="shared" si="32"/>
        <v>0</v>
      </c>
      <c r="G1072" s="194">
        <f t="shared" si="33"/>
        <v>0</v>
      </c>
      <c r="H1072" s="165">
        <v>1.1455</v>
      </c>
      <c r="I1072" s="170"/>
    </row>
    <row r="1073" spans="1:9" ht="16.5">
      <c r="A1073" s="16" t="s">
        <v>2534</v>
      </c>
      <c r="B1073" s="17" t="s">
        <v>5709</v>
      </c>
      <c r="C1073" s="18" t="s">
        <v>5636</v>
      </c>
      <c r="D1073" s="192"/>
      <c r="E1073" s="192"/>
      <c r="F1073" s="193">
        <f t="shared" si="32"/>
        <v>0</v>
      </c>
      <c r="G1073" s="194">
        <f t="shared" si="33"/>
        <v>0</v>
      </c>
      <c r="H1073" s="165">
        <v>1.371</v>
      </c>
      <c r="I1073" s="170"/>
    </row>
    <row r="1074" spans="1:9" ht="16.5">
      <c r="A1074" s="16" t="s">
        <v>2535</v>
      </c>
      <c r="B1074" s="17" t="s">
        <v>5710</v>
      </c>
      <c r="C1074" s="18" t="s">
        <v>5636</v>
      </c>
      <c r="D1074" s="192"/>
      <c r="E1074" s="192"/>
      <c r="F1074" s="193">
        <f t="shared" si="32"/>
        <v>0</v>
      </c>
      <c r="G1074" s="194">
        <f t="shared" si="33"/>
        <v>0</v>
      </c>
      <c r="H1074" s="165">
        <v>1.3116000000000001</v>
      </c>
      <c r="I1074" s="170"/>
    </row>
    <row r="1075" spans="1:9" ht="16.5">
      <c r="A1075" s="16" t="s">
        <v>2536</v>
      </c>
      <c r="B1075" s="17" t="s">
        <v>5711</v>
      </c>
      <c r="C1075" s="18" t="s">
        <v>5636</v>
      </c>
      <c r="D1075" s="192"/>
      <c r="E1075" s="192"/>
      <c r="F1075" s="193">
        <f t="shared" si="32"/>
        <v>0</v>
      </c>
      <c r="G1075" s="194">
        <f t="shared" si="33"/>
        <v>0</v>
      </c>
      <c r="H1075" s="165">
        <v>1.1777</v>
      </c>
      <c r="I1075" s="170"/>
    </row>
    <row r="1076" spans="1:9" ht="16.5">
      <c r="A1076" s="16" t="s">
        <v>2537</v>
      </c>
      <c r="B1076" s="17" t="s">
        <v>5712</v>
      </c>
      <c r="C1076" s="18" t="s">
        <v>5636</v>
      </c>
      <c r="D1076" s="192"/>
      <c r="E1076" s="192"/>
      <c r="F1076" s="193">
        <f t="shared" si="32"/>
        <v>0</v>
      </c>
      <c r="G1076" s="194">
        <f t="shared" si="33"/>
        <v>0</v>
      </c>
      <c r="H1076" s="165">
        <v>1.3065</v>
      </c>
      <c r="I1076" s="170"/>
    </row>
    <row r="1077" spans="1:9" ht="16.5">
      <c r="A1077" s="16" t="s">
        <v>2538</v>
      </c>
      <c r="B1077" s="17" t="s">
        <v>5713</v>
      </c>
      <c r="C1077" s="18" t="s">
        <v>5636</v>
      </c>
      <c r="D1077" s="192"/>
      <c r="E1077" s="192"/>
      <c r="F1077" s="193">
        <f t="shared" si="32"/>
        <v>0</v>
      </c>
      <c r="G1077" s="194">
        <f t="shared" si="33"/>
        <v>0</v>
      </c>
      <c r="H1077" s="165">
        <v>1.2330000000000001</v>
      </c>
      <c r="I1077" s="170"/>
    </row>
    <row r="1078" spans="1:9" ht="16.5">
      <c r="A1078" s="16" t="s">
        <v>2539</v>
      </c>
      <c r="B1078" s="17" t="s">
        <v>5714</v>
      </c>
      <c r="C1078" s="18" t="s">
        <v>5636</v>
      </c>
      <c r="D1078" s="192"/>
      <c r="E1078" s="192"/>
      <c r="F1078" s="193">
        <f t="shared" si="32"/>
        <v>0</v>
      </c>
      <c r="G1078" s="194">
        <f t="shared" si="33"/>
        <v>0</v>
      </c>
      <c r="H1078" s="165">
        <v>1.1780999999999999</v>
      </c>
      <c r="I1078" s="170"/>
    </row>
    <row r="1079" spans="1:9" ht="16.5">
      <c r="A1079" s="16" t="s">
        <v>2540</v>
      </c>
      <c r="B1079" s="17" t="s">
        <v>5715</v>
      </c>
      <c r="C1079" s="18" t="s">
        <v>5636</v>
      </c>
      <c r="D1079" s="192"/>
      <c r="E1079" s="192"/>
      <c r="F1079" s="193">
        <f t="shared" si="32"/>
        <v>0</v>
      </c>
      <c r="G1079" s="194">
        <f t="shared" si="33"/>
        <v>0</v>
      </c>
      <c r="H1079" s="165">
        <v>1.2824</v>
      </c>
      <c r="I1079" s="170"/>
    </row>
    <row r="1080" spans="1:9" ht="82.5">
      <c r="A1080" s="16" t="s">
        <v>3559</v>
      </c>
      <c r="B1080" s="17" t="s">
        <v>5716</v>
      </c>
      <c r="C1080" s="18" t="s">
        <v>5636</v>
      </c>
      <c r="D1080" s="192"/>
      <c r="E1080" s="192"/>
      <c r="F1080" s="193">
        <f t="shared" si="32"/>
        <v>0</v>
      </c>
      <c r="G1080" s="194">
        <f t="shared" si="33"/>
        <v>0</v>
      </c>
      <c r="H1080" s="165">
        <v>1.1732</v>
      </c>
      <c r="I1080" s="167" t="s">
        <v>3813</v>
      </c>
    </row>
    <row r="1081" spans="1:9" ht="16.5">
      <c r="A1081" s="16" t="s">
        <v>2541</v>
      </c>
      <c r="B1081" s="17" t="s">
        <v>5717</v>
      </c>
      <c r="C1081" s="18" t="s">
        <v>5636</v>
      </c>
      <c r="D1081" s="192"/>
      <c r="E1081" s="192"/>
      <c r="F1081" s="193">
        <f t="shared" si="32"/>
        <v>0</v>
      </c>
      <c r="G1081" s="194">
        <f t="shared" si="33"/>
        <v>0</v>
      </c>
      <c r="H1081" s="165">
        <v>1.2824</v>
      </c>
      <c r="I1081" s="170"/>
    </row>
    <row r="1082" spans="1:9" ht="16.5">
      <c r="A1082" s="16" t="s">
        <v>2542</v>
      </c>
      <c r="B1082" s="17" t="s">
        <v>5718</v>
      </c>
      <c r="C1082" s="18" t="s">
        <v>5636</v>
      </c>
      <c r="D1082" s="192"/>
      <c r="E1082" s="192"/>
      <c r="F1082" s="193">
        <f t="shared" si="32"/>
        <v>0</v>
      </c>
      <c r="G1082" s="194">
        <f t="shared" si="33"/>
        <v>0</v>
      </c>
      <c r="H1082" s="165">
        <v>1.2839</v>
      </c>
      <c r="I1082" s="170"/>
    </row>
    <row r="1083" spans="1:9" ht="82.5">
      <c r="A1083" s="16" t="s">
        <v>3560</v>
      </c>
      <c r="B1083" s="17" t="s">
        <v>5719</v>
      </c>
      <c r="C1083" s="18" t="s">
        <v>5636</v>
      </c>
      <c r="D1083" s="192"/>
      <c r="E1083" s="192"/>
      <c r="F1083" s="193">
        <f t="shared" si="32"/>
        <v>0</v>
      </c>
      <c r="G1083" s="194">
        <f t="shared" si="33"/>
        <v>0</v>
      </c>
      <c r="H1083" s="165">
        <v>1.1732</v>
      </c>
      <c r="I1083" s="167" t="s">
        <v>3813</v>
      </c>
    </row>
    <row r="1084" spans="1:9" ht="16.5">
      <c r="A1084" s="16" t="s">
        <v>2543</v>
      </c>
      <c r="B1084" s="17" t="s">
        <v>5720</v>
      </c>
      <c r="C1084" s="18" t="s">
        <v>5636</v>
      </c>
      <c r="D1084" s="192"/>
      <c r="E1084" s="192"/>
      <c r="F1084" s="193">
        <f t="shared" si="32"/>
        <v>0</v>
      </c>
      <c r="G1084" s="194">
        <f t="shared" si="33"/>
        <v>0</v>
      </c>
      <c r="H1084" s="165">
        <v>1.3255999999999999</v>
      </c>
      <c r="I1084" s="170"/>
    </row>
    <row r="1085" spans="1:9" ht="16.5">
      <c r="A1085" s="16" t="s">
        <v>2466</v>
      </c>
      <c r="B1085" s="17" t="s">
        <v>5721</v>
      </c>
      <c r="C1085" s="18" t="s">
        <v>3551</v>
      </c>
      <c r="D1085" s="192"/>
      <c r="E1085" s="192"/>
      <c r="F1085" s="193">
        <f t="shared" si="32"/>
        <v>0</v>
      </c>
      <c r="G1085" s="194">
        <f t="shared" si="33"/>
        <v>0</v>
      </c>
      <c r="H1085" s="165">
        <v>0.72289999999999999</v>
      </c>
      <c r="I1085" s="170"/>
    </row>
    <row r="1086" spans="1:9" ht="16.5">
      <c r="A1086" s="16" t="s">
        <v>2467</v>
      </c>
      <c r="B1086" s="17" t="s">
        <v>5722</v>
      </c>
      <c r="C1086" s="18" t="s">
        <v>3551</v>
      </c>
      <c r="D1086" s="192"/>
      <c r="E1086" s="192"/>
      <c r="F1086" s="193">
        <f t="shared" si="32"/>
        <v>0</v>
      </c>
      <c r="G1086" s="194">
        <f t="shared" si="33"/>
        <v>0</v>
      </c>
      <c r="H1086" s="165">
        <v>0.72489999999999999</v>
      </c>
      <c r="I1086" s="170"/>
    </row>
    <row r="1087" spans="1:9" ht="16.5">
      <c r="A1087" s="16" t="s">
        <v>2468</v>
      </c>
      <c r="B1087" s="17" t="s">
        <v>5723</v>
      </c>
      <c r="C1087" s="18" t="s">
        <v>3551</v>
      </c>
      <c r="D1087" s="192"/>
      <c r="E1087" s="192"/>
      <c r="F1087" s="193">
        <f t="shared" si="32"/>
        <v>0</v>
      </c>
      <c r="G1087" s="194">
        <f t="shared" si="33"/>
        <v>0</v>
      </c>
      <c r="H1087" s="165">
        <v>0.83389999999999997</v>
      </c>
      <c r="I1087" s="170"/>
    </row>
    <row r="1088" spans="1:9" ht="16.5">
      <c r="A1088" s="16" t="s">
        <v>2544</v>
      </c>
      <c r="B1088" s="17" t="s">
        <v>5724</v>
      </c>
      <c r="C1088" s="18" t="s">
        <v>5636</v>
      </c>
      <c r="D1088" s="192"/>
      <c r="E1088" s="192"/>
      <c r="F1088" s="193">
        <f t="shared" si="32"/>
        <v>0</v>
      </c>
      <c r="G1088" s="194">
        <f t="shared" si="33"/>
        <v>0</v>
      </c>
      <c r="H1088" s="165">
        <v>0.98619999999999997</v>
      </c>
      <c r="I1088" s="170"/>
    </row>
    <row r="1089" spans="1:9" ht="16.5">
      <c r="A1089" s="16" t="s">
        <v>2545</v>
      </c>
      <c r="B1089" s="17" t="s">
        <v>5725</v>
      </c>
      <c r="C1089" s="18" t="s">
        <v>5636</v>
      </c>
      <c r="D1089" s="192"/>
      <c r="E1089" s="192"/>
      <c r="F1089" s="193">
        <f t="shared" si="32"/>
        <v>0</v>
      </c>
      <c r="G1089" s="194">
        <f t="shared" si="33"/>
        <v>0</v>
      </c>
      <c r="H1089" s="165">
        <v>0.68700000000000006</v>
      </c>
      <c r="I1089" s="170"/>
    </row>
    <row r="1090" spans="1:9" ht="16.5">
      <c r="A1090" s="16" t="s">
        <v>2546</v>
      </c>
      <c r="B1090" s="17" t="s">
        <v>5726</v>
      </c>
      <c r="C1090" s="18" t="s">
        <v>5636</v>
      </c>
      <c r="D1090" s="192"/>
      <c r="E1090" s="192"/>
      <c r="F1090" s="193">
        <f t="shared" si="32"/>
        <v>0</v>
      </c>
      <c r="G1090" s="194">
        <f t="shared" si="33"/>
        <v>0</v>
      </c>
      <c r="H1090" s="165">
        <v>0.96899999999999997</v>
      </c>
      <c r="I1090" s="170"/>
    </row>
    <row r="1091" spans="1:9" ht="16.5">
      <c r="A1091" s="16" t="s">
        <v>2547</v>
      </c>
      <c r="B1091" s="17" t="s">
        <v>5727</v>
      </c>
      <c r="C1091" s="18" t="s">
        <v>5636</v>
      </c>
      <c r="D1091" s="192"/>
      <c r="E1091" s="192"/>
      <c r="F1091" s="193">
        <f t="shared" si="32"/>
        <v>0</v>
      </c>
      <c r="G1091" s="194">
        <f t="shared" si="33"/>
        <v>0</v>
      </c>
      <c r="H1091" s="165">
        <v>1.1182000000000001</v>
      </c>
      <c r="I1091" s="170"/>
    </row>
    <row r="1092" spans="1:9" ht="16.5">
      <c r="A1092" s="16" t="s">
        <v>2548</v>
      </c>
      <c r="B1092" s="17" t="s">
        <v>5728</v>
      </c>
      <c r="C1092" s="18" t="s">
        <v>5636</v>
      </c>
      <c r="D1092" s="192"/>
      <c r="E1092" s="192"/>
      <c r="F1092" s="193">
        <f t="shared" si="32"/>
        <v>0</v>
      </c>
      <c r="G1092" s="194">
        <f t="shared" si="33"/>
        <v>0</v>
      </c>
      <c r="H1092" s="165">
        <v>1.1807000000000001</v>
      </c>
      <c r="I1092" s="170"/>
    </row>
    <row r="1093" spans="1:9" ht="16.5">
      <c r="A1093" s="16" t="s">
        <v>2731</v>
      </c>
      <c r="B1093" s="17" t="s">
        <v>5729</v>
      </c>
      <c r="C1093" s="18" t="s">
        <v>5636</v>
      </c>
      <c r="D1093" s="192"/>
      <c r="E1093" s="192"/>
      <c r="F1093" s="193">
        <f t="shared" si="32"/>
        <v>0</v>
      </c>
      <c r="G1093" s="194">
        <f t="shared" si="33"/>
        <v>0</v>
      </c>
      <c r="H1093" s="165">
        <v>1.1798999999999999</v>
      </c>
      <c r="I1093" s="170"/>
    </row>
    <row r="1094" spans="1:9" ht="16.5">
      <c r="A1094" s="16" t="s">
        <v>2549</v>
      </c>
      <c r="B1094" s="17" t="s">
        <v>5730</v>
      </c>
      <c r="C1094" s="18" t="s">
        <v>5636</v>
      </c>
      <c r="D1094" s="192"/>
      <c r="E1094" s="192"/>
      <c r="F1094" s="193">
        <f t="shared" si="32"/>
        <v>0</v>
      </c>
      <c r="G1094" s="194">
        <f t="shared" si="33"/>
        <v>0</v>
      </c>
      <c r="H1094" s="165">
        <v>1.1807000000000001</v>
      </c>
      <c r="I1094" s="170"/>
    </row>
    <row r="1095" spans="1:9" ht="16.5">
      <c r="A1095" s="16" t="s">
        <v>2550</v>
      </c>
      <c r="B1095" s="17" t="s">
        <v>5731</v>
      </c>
      <c r="C1095" s="18" t="s">
        <v>5636</v>
      </c>
      <c r="D1095" s="192"/>
      <c r="E1095" s="192"/>
      <c r="F1095" s="193">
        <f t="shared" si="32"/>
        <v>0</v>
      </c>
      <c r="G1095" s="194">
        <f t="shared" si="33"/>
        <v>0</v>
      </c>
      <c r="H1095" s="165">
        <v>1.2567999999999999</v>
      </c>
      <c r="I1095" s="170"/>
    </row>
    <row r="1096" spans="1:9" ht="16.5">
      <c r="A1096" s="16" t="s">
        <v>2551</v>
      </c>
      <c r="B1096" s="17" t="s">
        <v>5732</v>
      </c>
      <c r="C1096" s="18" t="s">
        <v>5636</v>
      </c>
      <c r="D1096" s="192"/>
      <c r="E1096" s="192"/>
      <c r="F1096" s="193">
        <f t="shared" ref="F1096:F1154" si="34">D1096*E1096</f>
        <v>0</v>
      </c>
      <c r="G1096" s="194">
        <f t="shared" ref="G1096:G1154" si="35">IF($F$1191=0,0,F1096/$F$1191)</f>
        <v>0</v>
      </c>
      <c r="H1096" s="165">
        <v>1.0606</v>
      </c>
      <c r="I1096" s="170"/>
    </row>
    <row r="1097" spans="1:9" ht="16.5">
      <c r="A1097" s="16" t="s">
        <v>2552</v>
      </c>
      <c r="B1097" s="17" t="s">
        <v>5733</v>
      </c>
      <c r="C1097" s="18" t="s">
        <v>5636</v>
      </c>
      <c r="D1097" s="192"/>
      <c r="E1097" s="192"/>
      <c r="F1097" s="193">
        <f t="shared" si="34"/>
        <v>0</v>
      </c>
      <c r="G1097" s="194">
        <f t="shared" si="35"/>
        <v>0</v>
      </c>
      <c r="H1097" s="165">
        <v>1.2234</v>
      </c>
      <c r="I1097" s="170"/>
    </row>
    <row r="1098" spans="1:9" ht="16.5">
      <c r="A1098" s="16" t="s">
        <v>2553</v>
      </c>
      <c r="B1098" s="17" t="s">
        <v>5734</v>
      </c>
      <c r="C1098" s="18" t="s">
        <v>5636</v>
      </c>
      <c r="D1098" s="192"/>
      <c r="E1098" s="192"/>
      <c r="F1098" s="193">
        <f t="shared" si="34"/>
        <v>0</v>
      </c>
      <c r="G1098" s="194">
        <f t="shared" si="35"/>
        <v>0</v>
      </c>
      <c r="H1098" s="165">
        <v>1.256</v>
      </c>
      <c r="I1098" s="170"/>
    </row>
    <row r="1099" spans="1:9" ht="16.5">
      <c r="A1099" s="16" t="s">
        <v>2554</v>
      </c>
      <c r="B1099" s="17" t="s">
        <v>5735</v>
      </c>
      <c r="C1099" s="18" t="s">
        <v>5636</v>
      </c>
      <c r="D1099" s="192"/>
      <c r="E1099" s="192"/>
      <c r="F1099" s="193">
        <f t="shared" si="34"/>
        <v>0</v>
      </c>
      <c r="G1099" s="194">
        <f t="shared" si="35"/>
        <v>0</v>
      </c>
      <c r="H1099" s="165">
        <v>1.1529</v>
      </c>
      <c r="I1099" s="170"/>
    </row>
    <row r="1100" spans="1:9" ht="16.5">
      <c r="A1100" s="16" t="s">
        <v>2555</v>
      </c>
      <c r="B1100" s="17" t="s">
        <v>5736</v>
      </c>
      <c r="C1100" s="18" t="s">
        <v>5636</v>
      </c>
      <c r="D1100" s="192"/>
      <c r="E1100" s="192"/>
      <c r="F1100" s="193">
        <f t="shared" si="34"/>
        <v>0</v>
      </c>
      <c r="G1100" s="194">
        <f t="shared" si="35"/>
        <v>0</v>
      </c>
      <c r="H1100" s="165">
        <v>1.1978</v>
      </c>
      <c r="I1100" s="170"/>
    </row>
    <row r="1101" spans="1:9" ht="16.5">
      <c r="A1101" s="16" t="s">
        <v>2556</v>
      </c>
      <c r="B1101" s="17" t="s">
        <v>5737</v>
      </c>
      <c r="C1101" s="18" t="s">
        <v>5636</v>
      </c>
      <c r="D1101" s="192"/>
      <c r="E1101" s="192"/>
      <c r="F1101" s="193">
        <f t="shared" si="34"/>
        <v>0</v>
      </c>
      <c r="G1101" s="194">
        <f t="shared" si="35"/>
        <v>0</v>
      </c>
      <c r="H1101" s="165">
        <v>1.1870000000000001</v>
      </c>
      <c r="I1101" s="170"/>
    </row>
    <row r="1102" spans="1:9" ht="82.5">
      <c r="A1102" s="16" t="s">
        <v>3561</v>
      </c>
      <c r="B1102" s="17" t="s">
        <v>5738</v>
      </c>
      <c r="C1102" s="18" t="s">
        <v>5636</v>
      </c>
      <c r="D1102" s="192"/>
      <c r="E1102" s="192"/>
      <c r="F1102" s="193">
        <f t="shared" si="34"/>
        <v>0</v>
      </c>
      <c r="G1102" s="194">
        <f t="shared" si="35"/>
        <v>0</v>
      </c>
      <c r="H1102" s="165">
        <v>1.1732</v>
      </c>
      <c r="I1102" s="167" t="s">
        <v>3813</v>
      </c>
    </row>
    <row r="1103" spans="1:9" ht="16.5">
      <c r="A1103" s="16" t="s">
        <v>2557</v>
      </c>
      <c r="B1103" s="17" t="s">
        <v>5739</v>
      </c>
      <c r="C1103" s="18" t="s">
        <v>5636</v>
      </c>
      <c r="D1103" s="192"/>
      <c r="E1103" s="192"/>
      <c r="F1103" s="193">
        <f t="shared" si="34"/>
        <v>0</v>
      </c>
      <c r="G1103" s="194">
        <f t="shared" si="35"/>
        <v>0</v>
      </c>
      <c r="H1103" s="165">
        <v>0.90910000000000002</v>
      </c>
      <c r="I1103" s="170"/>
    </row>
    <row r="1104" spans="1:9" ht="16.5">
      <c r="A1104" s="16" t="s">
        <v>2558</v>
      </c>
      <c r="B1104" s="17" t="s">
        <v>5740</v>
      </c>
      <c r="C1104" s="18" t="s">
        <v>5636</v>
      </c>
      <c r="D1104" s="192"/>
      <c r="E1104" s="192"/>
      <c r="F1104" s="193">
        <f t="shared" si="34"/>
        <v>0</v>
      </c>
      <c r="G1104" s="194">
        <f t="shared" si="35"/>
        <v>0</v>
      </c>
      <c r="H1104" s="165">
        <v>1.337</v>
      </c>
      <c r="I1104" s="170"/>
    </row>
    <row r="1105" spans="1:9" ht="16.5">
      <c r="A1105" s="16" t="s">
        <v>2559</v>
      </c>
      <c r="B1105" s="17" t="s">
        <v>5741</v>
      </c>
      <c r="C1105" s="18" t="s">
        <v>5636</v>
      </c>
      <c r="D1105" s="192"/>
      <c r="E1105" s="192"/>
      <c r="F1105" s="193">
        <f t="shared" si="34"/>
        <v>0</v>
      </c>
      <c r="G1105" s="194">
        <f t="shared" si="35"/>
        <v>0</v>
      </c>
      <c r="H1105" s="165">
        <v>1.2971999999999999</v>
      </c>
      <c r="I1105" s="170"/>
    </row>
    <row r="1106" spans="1:9" ht="16.5">
      <c r="A1106" s="16" t="s">
        <v>2469</v>
      </c>
      <c r="B1106" s="17" t="s">
        <v>5742</v>
      </c>
      <c r="C1106" s="18" t="s">
        <v>3551</v>
      </c>
      <c r="D1106" s="192"/>
      <c r="E1106" s="192"/>
      <c r="F1106" s="193">
        <f t="shared" si="34"/>
        <v>0</v>
      </c>
      <c r="G1106" s="194">
        <f t="shared" si="35"/>
        <v>0</v>
      </c>
      <c r="H1106" s="165">
        <v>1.1046</v>
      </c>
      <c r="I1106" s="170"/>
    </row>
    <row r="1107" spans="1:9" ht="16.5">
      <c r="A1107" s="16" t="s">
        <v>2560</v>
      </c>
      <c r="B1107" s="17" t="s">
        <v>5743</v>
      </c>
      <c r="C1107" s="18" t="s">
        <v>5636</v>
      </c>
      <c r="D1107" s="192"/>
      <c r="E1107" s="192"/>
      <c r="F1107" s="193">
        <f t="shared" si="34"/>
        <v>0</v>
      </c>
      <c r="G1107" s="194">
        <f t="shared" si="35"/>
        <v>0</v>
      </c>
      <c r="H1107" s="165">
        <v>1.3288</v>
      </c>
      <c r="I1107" s="170"/>
    </row>
    <row r="1108" spans="1:9" ht="16.5">
      <c r="A1108" s="16" t="s">
        <v>2470</v>
      </c>
      <c r="B1108" s="17" t="s">
        <v>5744</v>
      </c>
      <c r="C1108" s="18" t="s">
        <v>3551</v>
      </c>
      <c r="D1108" s="192"/>
      <c r="E1108" s="192"/>
      <c r="F1108" s="193">
        <f t="shared" si="34"/>
        <v>0</v>
      </c>
      <c r="G1108" s="194">
        <f t="shared" si="35"/>
        <v>0</v>
      </c>
      <c r="H1108" s="165">
        <v>1.0250999999999999</v>
      </c>
      <c r="I1108" s="170"/>
    </row>
    <row r="1109" spans="1:9" ht="16.5">
      <c r="A1109" s="16" t="s">
        <v>2561</v>
      </c>
      <c r="B1109" s="17" t="s">
        <v>5745</v>
      </c>
      <c r="C1109" s="18" t="s">
        <v>5636</v>
      </c>
      <c r="D1109" s="192"/>
      <c r="E1109" s="192"/>
      <c r="F1109" s="193">
        <f t="shared" si="34"/>
        <v>0</v>
      </c>
      <c r="G1109" s="194">
        <f t="shared" si="35"/>
        <v>0</v>
      </c>
      <c r="H1109" s="165">
        <v>1.4056</v>
      </c>
      <c r="I1109" s="170"/>
    </row>
    <row r="1110" spans="1:9" ht="16.5">
      <c r="A1110" s="16" t="s">
        <v>2471</v>
      </c>
      <c r="B1110" s="17" t="s">
        <v>5746</v>
      </c>
      <c r="C1110" s="18" t="s">
        <v>3551</v>
      </c>
      <c r="D1110" s="192"/>
      <c r="E1110" s="192"/>
      <c r="F1110" s="193">
        <f t="shared" si="34"/>
        <v>0</v>
      </c>
      <c r="G1110" s="194">
        <f t="shared" si="35"/>
        <v>0</v>
      </c>
      <c r="H1110" s="165">
        <v>1.0672999999999999</v>
      </c>
      <c r="I1110" s="170"/>
    </row>
    <row r="1111" spans="1:9" ht="16.5">
      <c r="A1111" s="16" t="s">
        <v>2472</v>
      </c>
      <c r="B1111" s="17" t="s">
        <v>5747</v>
      </c>
      <c r="C1111" s="18" t="s">
        <v>3551</v>
      </c>
      <c r="D1111" s="192"/>
      <c r="E1111" s="192"/>
      <c r="F1111" s="193">
        <f t="shared" si="34"/>
        <v>0</v>
      </c>
      <c r="G1111" s="194">
        <f t="shared" si="35"/>
        <v>0</v>
      </c>
      <c r="H1111" s="165">
        <v>1.1067</v>
      </c>
      <c r="I1111" s="170"/>
    </row>
    <row r="1112" spans="1:9" ht="16.5">
      <c r="A1112" s="16" t="s">
        <v>2562</v>
      </c>
      <c r="B1112" s="17" t="s">
        <v>5748</v>
      </c>
      <c r="C1112" s="18" t="s">
        <v>5636</v>
      </c>
      <c r="D1112" s="192"/>
      <c r="E1112" s="192"/>
      <c r="F1112" s="193">
        <f t="shared" si="34"/>
        <v>0</v>
      </c>
      <c r="G1112" s="194">
        <f t="shared" si="35"/>
        <v>0</v>
      </c>
      <c r="H1112" s="165">
        <v>1.3280000000000001</v>
      </c>
      <c r="I1112" s="170"/>
    </row>
    <row r="1113" spans="1:9" ht="16.5">
      <c r="A1113" s="16" t="s">
        <v>2563</v>
      </c>
      <c r="B1113" s="17" t="s">
        <v>5749</v>
      </c>
      <c r="C1113" s="18" t="s">
        <v>5636</v>
      </c>
      <c r="D1113" s="192"/>
      <c r="E1113" s="192"/>
      <c r="F1113" s="193">
        <f t="shared" si="34"/>
        <v>0</v>
      </c>
      <c r="G1113" s="194">
        <f t="shared" si="35"/>
        <v>0</v>
      </c>
      <c r="H1113" s="165">
        <v>0.90039999999999998</v>
      </c>
      <c r="I1113" s="170"/>
    </row>
    <row r="1114" spans="1:9" ht="82.5">
      <c r="A1114" s="16" t="s">
        <v>3562</v>
      </c>
      <c r="B1114" s="17" t="s">
        <v>5750</v>
      </c>
      <c r="C1114" s="18" t="s">
        <v>5636</v>
      </c>
      <c r="D1114" s="192"/>
      <c r="E1114" s="192"/>
      <c r="F1114" s="193">
        <f t="shared" si="34"/>
        <v>0</v>
      </c>
      <c r="G1114" s="194">
        <f t="shared" si="35"/>
        <v>0</v>
      </c>
      <c r="H1114" s="165">
        <v>1.1732</v>
      </c>
      <c r="I1114" s="167" t="s">
        <v>3813</v>
      </c>
    </row>
    <row r="1115" spans="1:9" ht="16.5">
      <c r="A1115" s="16" t="s">
        <v>2732</v>
      </c>
      <c r="B1115" s="17" t="s">
        <v>5751</v>
      </c>
      <c r="C1115" s="18" t="s">
        <v>5636</v>
      </c>
      <c r="D1115" s="192"/>
      <c r="E1115" s="192"/>
      <c r="F1115" s="193">
        <f t="shared" si="34"/>
        <v>0</v>
      </c>
      <c r="G1115" s="194">
        <f t="shared" si="35"/>
        <v>0</v>
      </c>
      <c r="H1115" s="165">
        <v>1.2786</v>
      </c>
      <c r="I1115" s="170"/>
    </row>
    <row r="1116" spans="1:9" ht="82.5">
      <c r="A1116" s="16" t="s">
        <v>3563</v>
      </c>
      <c r="B1116" s="17" t="s">
        <v>5752</v>
      </c>
      <c r="C1116" s="18" t="s">
        <v>5636</v>
      </c>
      <c r="D1116" s="192"/>
      <c r="E1116" s="192"/>
      <c r="F1116" s="193">
        <f t="shared" si="34"/>
        <v>0</v>
      </c>
      <c r="G1116" s="194">
        <f t="shared" si="35"/>
        <v>0</v>
      </c>
      <c r="H1116" s="165">
        <v>1.1732</v>
      </c>
      <c r="I1116" s="167" t="s">
        <v>3813</v>
      </c>
    </row>
    <row r="1117" spans="1:9" ht="16.5">
      <c r="A1117" s="16" t="s">
        <v>2564</v>
      </c>
      <c r="B1117" s="17" t="s">
        <v>5753</v>
      </c>
      <c r="C1117" s="18" t="s">
        <v>5636</v>
      </c>
      <c r="D1117" s="192"/>
      <c r="E1117" s="192"/>
      <c r="F1117" s="193">
        <f t="shared" si="34"/>
        <v>0</v>
      </c>
      <c r="G1117" s="194">
        <f t="shared" si="35"/>
        <v>0</v>
      </c>
      <c r="H1117" s="165">
        <v>1.2786</v>
      </c>
      <c r="I1117" s="170"/>
    </row>
    <row r="1118" spans="1:9" ht="16.5">
      <c r="A1118" s="16" t="s">
        <v>2733</v>
      </c>
      <c r="B1118" s="17" t="s">
        <v>5754</v>
      </c>
      <c r="C1118" s="18" t="s">
        <v>5636</v>
      </c>
      <c r="D1118" s="192"/>
      <c r="E1118" s="192"/>
      <c r="F1118" s="193">
        <f t="shared" si="34"/>
        <v>0</v>
      </c>
      <c r="G1118" s="194">
        <f t="shared" si="35"/>
        <v>0</v>
      </c>
      <c r="H1118" s="165">
        <v>1.1989000000000001</v>
      </c>
      <c r="I1118" s="170"/>
    </row>
    <row r="1119" spans="1:9" ht="16.5">
      <c r="A1119" s="16" t="s">
        <v>2565</v>
      </c>
      <c r="B1119" s="17" t="s">
        <v>5755</v>
      </c>
      <c r="C1119" s="18" t="s">
        <v>5636</v>
      </c>
      <c r="D1119" s="192"/>
      <c r="E1119" s="192"/>
      <c r="F1119" s="193">
        <f t="shared" si="34"/>
        <v>0</v>
      </c>
      <c r="G1119" s="194">
        <f t="shared" si="35"/>
        <v>0</v>
      </c>
      <c r="H1119" s="165">
        <v>1.1989000000000001</v>
      </c>
      <c r="I1119" s="170"/>
    </row>
    <row r="1120" spans="1:9" ht="16.5">
      <c r="A1120" s="16" t="s">
        <v>2473</v>
      </c>
      <c r="B1120" s="17" t="s">
        <v>5756</v>
      </c>
      <c r="C1120" s="18" t="s">
        <v>3551</v>
      </c>
      <c r="D1120" s="192"/>
      <c r="E1120" s="192"/>
      <c r="F1120" s="193">
        <f t="shared" si="34"/>
        <v>0</v>
      </c>
      <c r="G1120" s="194">
        <f t="shared" si="35"/>
        <v>0</v>
      </c>
      <c r="H1120" s="165">
        <v>0.96160000000000001</v>
      </c>
      <c r="I1120" s="170"/>
    </row>
    <row r="1121" spans="1:9" ht="16.5">
      <c r="A1121" s="16" t="s">
        <v>2566</v>
      </c>
      <c r="B1121" s="17" t="s">
        <v>5757</v>
      </c>
      <c r="C1121" s="18" t="s">
        <v>5636</v>
      </c>
      <c r="D1121" s="192"/>
      <c r="E1121" s="192"/>
      <c r="F1121" s="193">
        <f t="shared" si="34"/>
        <v>0</v>
      </c>
      <c r="G1121" s="194">
        <f t="shared" si="35"/>
        <v>0</v>
      </c>
      <c r="H1121" s="165">
        <v>1.3148</v>
      </c>
      <c r="I1121" s="170"/>
    </row>
    <row r="1122" spans="1:9" ht="16.5">
      <c r="A1122" s="16" t="s">
        <v>2734</v>
      </c>
      <c r="B1122" s="17" t="s">
        <v>5758</v>
      </c>
      <c r="C1122" s="18" t="s">
        <v>5636</v>
      </c>
      <c r="D1122" s="192"/>
      <c r="E1122" s="192"/>
      <c r="F1122" s="193">
        <f t="shared" si="34"/>
        <v>0</v>
      </c>
      <c r="G1122" s="194">
        <f t="shared" si="35"/>
        <v>0</v>
      </c>
      <c r="H1122" s="165">
        <v>0.97109999999999996</v>
      </c>
      <c r="I1122" s="170"/>
    </row>
    <row r="1123" spans="1:9" ht="16.5">
      <c r="A1123" s="16" t="s">
        <v>2735</v>
      </c>
      <c r="B1123" s="17" t="s">
        <v>5759</v>
      </c>
      <c r="C1123" s="18" t="s">
        <v>5636</v>
      </c>
      <c r="D1123" s="192"/>
      <c r="E1123" s="192"/>
      <c r="F1123" s="193">
        <f t="shared" si="34"/>
        <v>0</v>
      </c>
      <c r="G1123" s="194">
        <f t="shared" si="35"/>
        <v>0</v>
      </c>
      <c r="H1123" s="165">
        <v>0.97330000000000005</v>
      </c>
      <c r="I1123" s="170"/>
    </row>
    <row r="1124" spans="1:9" ht="16.5">
      <c r="A1124" s="16" t="s">
        <v>2736</v>
      </c>
      <c r="B1124" s="17" t="s">
        <v>5760</v>
      </c>
      <c r="C1124" s="18" t="s">
        <v>5636</v>
      </c>
      <c r="D1124" s="192"/>
      <c r="E1124" s="192"/>
      <c r="F1124" s="193">
        <f t="shared" si="34"/>
        <v>0</v>
      </c>
      <c r="G1124" s="194">
        <f t="shared" si="35"/>
        <v>0</v>
      </c>
      <c r="H1124" s="165">
        <v>0.97109999999999996</v>
      </c>
      <c r="I1124" s="170"/>
    </row>
    <row r="1125" spans="1:9" ht="16.5">
      <c r="A1125" s="16" t="s">
        <v>2567</v>
      </c>
      <c r="B1125" s="17" t="s">
        <v>5761</v>
      </c>
      <c r="C1125" s="18" t="s">
        <v>5636</v>
      </c>
      <c r="D1125" s="192"/>
      <c r="E1125" s="192"/>
      <c r="F1125" s="193">
        <f t="shared" si="34"/>
        <v>0</v>
      </c>
      <c r="G1125" s="194">
        <f t="shared" si="35"/>
        <v>0</v>
      </c>
      <c r="H1125" s="165">
        <v>1.2297</v>
      </c>
      <c r="I1125" s="170"/>
    </row>
    <row r="1126" spans="1:9" ht="16.5">
      <c r="A1126" s="16" t="s">
        <v>2568</v>
      </c>
      <c r="B1126" s="17" t="s">
        <v>5762</v>
      </c>
      <c r="C1126" s="18" t="s">
        <v>5636</v>
      </c>
      <c r="D1126" s="192"/>
      <c r="E1126" s="192"/>
      <c r="F1126" s="193">
        <f t="shared" si="34"/>
        <v>0</v>
      </c>
      <c r="G1126" s="194">
        <f t="shared" si="35"/>
        <v>0</v>
      </c>
      <c r="H1126" s="165">
        <v>0.98099999999999998</v>
      </c>
      <c r="I1126" s="170"/>
    </row>
    <row r="1127" spans="1:9" ht="16.5">
      <c r="A1127" s="16" t="s">
        <v>2569</v>
      </c>
      <c r="B1127" s="17" t="s">
        <v>5763</v>
      </c>
      <c r="C1127" s="18" t="s">
        <v>5636</v>
      </c>
      <c r="D1127" s="192"/>
      <c r="E1127" s="192"/>
      <c r="F1127" s="193">
        <f t="shared" si="34"/>
        <v>0</v>
      </c>
      <c r="G1127" s="194">
        <f t="shared" si="35"/>
        <v>0</v>
      </c>
      <c r="H1127" s="165">
        <v>1.3004</v>
      </c>
      <c r="I1127" s="170"/>
    </row>
    <row r="1128" spans="1:9" ht="16.5">
      <c r="A1128" s="16" t="s">
        <v>2570</v>
      </c>
      <c r="B1128" s="17" t="s">
        <v>5764</v>
      </c>
      <c r="C1128" s="18" t="s">
        <v>5636</v>
      </c>
      <c r="D1128" s="192"/>
      <c r="E1128" s="192"/>
      <c r="F1128" s="193">
        <f t="shared" si="34"/>
        <v>0</v>
      </c>
      <c r="G1128" s="194">
        <f t="shared" si="35"/>
        <v>0</v>
      </c>
      <c r="H1128" s="165">
        <v>1.3002</v>
      </c>
      <c r="I1128" s="170"/>
    </row>
    <row r="1129" spans="1:9" ht="16.5">
      <c r="A1129" s="16" t="s">
        <v>2571</v>
      </c>
      <c r="B1129" s="17" t="s">
        <v>5765</v>
      </c>
      <c r="C1129" s="18" t="s">
        <v>5636</v>
      </c>
      <c r="D1129" s="192"/>
      <c r="E1129" s="192"/>
      <c r="F1129" s="193">
        <f t="shared" si="34"/>
        <v>0</v>
      </c>
      <c r="G1129" s="194">
        <f t="shared" si="35"/>
        <v>0</v>
      </c>
      <c r="H1129" s="165">
        <v>1.0345</v>
      </c>
      <c r="I1129" s="170"/>
    </row>
    <row r="1130" spans="1:9" ht="16.5">
      <c r="A1130" s="16" t="s">
        <v>2572</v>
      </c>
      <c r="B1130" s="17" t="s">
        <v>5766</v>
      </c>
      <c r="C1130" s="18" t="s">
        <v>5636</v>
      </c>
      <c r="D1130" s="192"/>
      <c r="E1130" s="192"/>
      <c r="F1130" s="193">
        <f t="shared" si="34"/>
        <v>0</v>
      </c>
      <c r="G1130" s="194">
        <f t="shared" si="35"/>
        <v>0</v>
      </c>
      <c r="H1130" s="165">
        <v>1.3105</v>
      </c>
      <c r="I1130" s="170"/>
    </row>
    <row r="1131" spans="1:9" ht="16.5">
      <c r="A1131" s="16" t="s">
        <v>2573</v>
      </c>
      <c r="B1131" s="17" t="s">
        <v>5767</v>
      </c>
      <c r="C1131" s="18" t="s">
        <v>5636</v>
      </c>
      <c r="D1131" s="192"/>
      <c r="E1131" s="192"/>
      <c r="F1131" s="193">
        <f t="shared" si="34"/>
        <v>0</v>
      </c>
      <c r="G1131" s="194">
        <f t="shared" si="35"/>
        <v>0</v>
      </c>
      <c r="H1131" s="165">
        <v>1.3109</v>
      </c>
      <c r="I1131" s="170"/>
    </row>
    <row r="1132" spans="1:9" ht="16.5">
      <c r="A1132" s="16" t="s">
        <v>2574</v>
      </c>
      <c r="B1132" s="17" t="s">
        <v>5768</v>
      </c>
      <c r="C1132" s="18" t="s">
        <v>5636</v>
      </c>
      <c r="D1132" s="192"/>
      <c r="E1132" s="192"/>
      <c r="F1132" s="193">
        <f t="shared" si="34"/>
        <v>0</v>
      </c>
      <c r="G1132" s="194">
        <f t="shared" si="35"/>
        <v>0</v>
      </c>
      <c r="H1132" s="165">
        <v>1.3096000000000001</v>
      </c>
      <c r="I1132" s="170"/>
    </row>
    <row r="1133" spans="1:9" ht="16.5">
      <c r="A1133" s="16" t="s">
        <v>2474</v>
      </c>
      <c r="B1133" s="17" t="s">
        <v>5769</v>
      </c>
      <c r="C1133" s="18" t="s">
        <v>3551</v>
      </c>
      <c r="D1133" s="192"/>
      <c r="E1133" s="192"/>
      <c r="F1133" s="193">
        <f t="shared" si="34"/>
        <v>0</v>
      </c>
      <c r="G1133" s="194">
        <f t="shared" si="35"/>
        <v>0</v>
      </c>
      <c r="H1133" s="165">
        <v>0.95699999999999996</v>
      </c>
      <c r="I1133" s="170"/>
    </row>
    <row r="1134" spans="1:9" ht="16.5">
      <c r="A1134" s="16" t="s">
        <v>2575</v>
      </c>
      <c r="B1134" s="17" t="s">
        <v>5770</v>
      </c>
      <c r="C1134" s="18" t="s">
        <v>5636</v>
      </c>
      <c r="D1134" s="192"/>
      <c r="E1134" s="192"/>
      <c r="F1134" s="193">
        <f t="shared" si="34"/>
        <v>0</v>
      </c>
      <c r="G1134" s="194">
        <f t="shared" si="35"/>
        <v>0</v>
      </c>
      <c r="H1134" s="165">
        <v>1.4371</v>
      </c>
      <c r="I1134" s="170"/>
    </row>
    <row r="1135" spans="1:9" ht="16.5">
      <c r="A1135" s="16" t="s">
        <v>2576</v>
      </c>
      <c r="B1135" s="17" t="s">
        <v>5771</v>
      </c>
      <c r="C1135" s="18" t="s">
        <v>5636</v>
      </c>
      <c r="D1135" s="192"/>
      <c r="E1135" s="192"/>
      <c r="F1135" s="193">
        <f t="shared" si="34"/>
        <v>0</v>
      </c>
      <c r="G1135" s="194">
        <f t="shared" si="35"/>
        <v>0</v>
      </c>
      <c r="H1135" s="165">
        <v>0.64200000000000002</v>
      </c>
      <c r="I1135" s="170"/>
    </row>
    <row r="1136" spans="1:9" ht="16.5">
      <c r="A1136" s="16" t="s">
        <v>2577</v>
      </c>
      <c r="B1136" s="17" t="s">
        <v>5772</v>
      </c>
      <c r="C1136" s="18" t="s">
        <v>5636</v>
      </c>
      <c r="D1136" s="192"/>
      <c r="E1136" s="192"/>
      <c r="F1136" s="193">
        <f t="shared" si="34"/>
        <v>0</v>
      </c>
      <c r="G1136" s="194">
        <f t="shared" si="35"/>
        <v>0</v>
      </c>
      <c r="H1136" s="165">
        <v>1.2513000000000001</v>
      </c>
      <c r="I1136" s="170"/>
    </row>
    <row r="1137" spans="1:9" ht="16.5">
      <c r="A1137" s="16" t="s">
        <v>2578</v>
      </c>
      <c r="B1137" s="17" t="s">
        <v>5773</v>
      </c>
      <c r="C1137" s="18" t="s">
        <v>5636</v>
      </c>
      <c r="D1137" s="192"/>
      <c r="E1137" s="192"/>
      <c r="F1137" s="193">
        <f t="shared" si="34"/>
        <v>0</v>
      </c>
      <c r="G1137" s="194">
        <f t="shared" si="35"/>
        <v>0</v>
      </c>
      <c r="H1137" s="165">
        <v>1.3688</v>
      </c>
      <c r="I1137" s="170"/>
    </row>
    <row r="1138" spans="1:9" ht="16.5">
      <c r="A1138" s="16" t="s">
        <v>2579</v>
      </c>
      <c r="B1138" s="17" t="s">
        <v>5774</v>
      </c>
      <c r="C1138" s="18" t="s">
        <v>5636</v>
      </c>
      <c r="D1138" s="192"/>
      <c r="E1138" s="192"/>
      <c r="F1138" s="193">
        <f t="shared" si="34"/>
        <v>0</v>
      </c>
      <c r="G1138" s="194">
        <f t="shared" si="35"/>
        <v>0</v>
      </c>
      <c r="H1138" s="165">
        <v>1.2591000000000001</v>
      </c>
      <c r="I1138" s="170"/>
    </row>
    <row r="1139" spans="1:9" ht="16.5">
      <c r="A1139" s="16" t="s">
        <v>2475</v>
      </c>
      <c r="B1139" s="17" t="s">
        <v>5775</v>
      </c>
      <c r="C1139" s="18" t="s">
        <v>3551</v>
      </c>
      <c r="D1139" s="192"/>
      <c r="E1139" s="192"/>
      <c r="F1139" s="193">
        <f t="shared" si="34"/>
        <v>0</v>
      </c>
      <c r="G1139" s="194">
        <f t="shared" si="35"/>
        <v>0</v>
      </c>
      <c r="H1139" s="165">
        <v>0.93469999999999998</v>
      </c>
      <c r="I1139" s="170"/>
    </row>
    <row r="1140" spans="1:9" ht="16.5">
      <c r="A1140" s="16" t="s">
        <v>2580</v>
      </c>
      <c r="B1140" s="17" t="s">
        <v>5776</v>
      </c>
      <c r="C1140" s="18" t="s">
        <v>5636</v>
      </c>
      <c r="D1140" s="192"/>
      <c r="E1140" s="192"/>
      <c r="F1140" s="193">
        <f t="shared" si="34"/>
        <v>0</v>
      </c>
      <c r="G1140" s="194">
        <f t="shared" si="35"/>
        <v>0</v>
      </c>
      <c r="H1140" s="165">
        <v>1.3178000000000001</v>
      </c>
      <c r="I1140" s="170"/>
    </row>
    <row r="1141" spans="1:9" ht="16.5">
      <c r="A1141" s="16" t="s">
        <v>2581</v>
      </c>
      <c r="B1141" s="17" t="s">
        <v>5777</v>
      </c>
      <c r="C1141" s="18" t="s">
        <v>5636</v>
      </c>
      <c r="D1141" s="192"/>
      <c r="E1141" s="192"/>
      <c r="F1141" s="193">
        <f t="shared" si="34"/>
        <v>0</v>
      </c>
      <c r="G1141" s="194">
        <f t="shared" si="35"/>
        <v>0</v>
      </c>
      <c r="H1141" s="165">
        <v>1.4398</v>
      </c>
      <c r="I1141" s="170"/>
    </row>
    <row r="1142" spans="1:9" ht="16.5">
      <c r="A1142" s="16" t="s">
        <v>2582</v>
      </c>
      <c r="B1142" s="17" t="s">
        <v>5778</v>
      </c>
      <c r="C1142" s="18" t="s">
        <v>5636</v>
      </c>
      <c r="D1142" s="192"/>
      <c r="E1142" s="192"/>
      <c r="F1142" s="193">
        <f t="shared" si="34"/>
        <v>0</v>
      </c>
      <c r="G1142" s="194">
        <f t="shared" si="35"/>
        <v>0</v>
      </c>
      <c r="H1142" s="165">
        <v>0.72250000000000003</v>
      </c>
      <c r="I1142" s="170"/>
    </row>
    <row r="1143" spans="1:9" ht="16.5">
      <c r="A1143" s="16" t="s">
        <v>2583</v>
      </c>
      <c r="B1143" s="17" t="s">
        <v>5779</v>
      </c>
      <c r="C1143" s="18" t="s">
        <v>5636</v>
      </c>
      <c r="D1143" s="192"/>
      <c r="E1143" s="192"/>
      <c r="F1143" s="193">
        <f t="shared" si="34"/>
        <v>0</v>
      </c>
      <c r="G1143" s="194">
        <f t="shared" si="35"/>
        <v>0</v>
      </c>
      <c r="H1143" s="165">
        <v>1.2949999999999999</v>
      </c>
      <c r="I1143" s="170"/>
    </row>
    <row r="1144" spans="1:9" ht="16.5">
      <c r="A1144" s="16" t="s">
        <v>2584</v>
      </c>
      <c r="B1144" s="17" t="s">
        <v>5780</v>
      </c>
      <c r="C1144" s="18" t="s">
        <v>5636</v>
      </c>
      <c r="D1144" s="192"/>
      <c r="E1144" s="192"/>
      <c r="F1144" s="193">
        <f t="shared" si="34"/>
        <v>0</v>
      </c>
      <c r="G1144" s="194">
        <f t="shared" si="35"/>
        <v>0</v>
      </c>
      <c r="H1144" s="165">
        <v>1.3238000000000001</v>
      </c>
      <c r="I1144" s="170"/>
    </row>
    <row r="1145" spans="1:9" ht="16.5">
      <c r="A1145" s="16" t="s">
        <v>2476</v>
      </c>
      <c r="B1145" s="17" t="s">
        <v>5781</v>
      </c>
      <c r="C1145" s="18" t="s">
        <v>3551</v>
      </c>
      <c r="D1145" s="192"/>
      <c r="E1145" s="192"/>
      <c r="F1145" s="193">
        <f t="shared" si="34"/>
        <v>0</v>
      </c>
      <c r="G1145" s="194">
        <f t="shared" si="35"/>
        <v>0</v>
      </c>
      <c r="H1145" s="165">
        <v>1.0444</v>
      </c>
      <c r="I1145" s="170"/>
    </row>
    <row r="1146" spans="1:9" ht="16.5">
      <c r="A1146" s="16" t="s">
        <v>2585</v>
      </c>
      <c r="B1146" s="17" t="s">
        <v>5782</v>
      </c>
      <c r="C1146" s="18" t="s">
        <v>5636</v>
      </c>
      <c r="D1146" s="192"/>
      <c r="E1146" s="192"/>
      <c r="F1146" s="193">
        <f t="shared" si="34"/>
        <v>0</v>
      </c>
      <c r="G1146" s="194">
        <f t="shared" si="35"/>
        <v>0</v>
      </c>
      <c r="H1146" s="165">
        <v>1.3663000000000001</v>
      </c>
      <c r="I1146" s="170"/>
    </row>
    <row r="1147" spans="1:9" ht="16.5">
      <c r="A1147" s="16" t="s">
        <v>2586</v>
      </c>
      <c r="B1147" s="17" t="s">
        <v>5783</v>
      </c>
      <c r="C1147" s="18" t="s">
        <v>5636</v>
      </c>
      <c r="D1147" s="192"/>
      <c r="E1147" s="192"/>
      <c r="F1147" s="193">
        <f t="shared" si="34"/>
        <v>0</v>
      </c>
      <c r="G1147" s="194">
        <f t="shared" si="35"/>
        <v>0</v>
      </c>
      <c r="H1147" s="165">
        <v>1.3035000000000001</v>
      </c>
      <c r="I1147" s="170"/>
    </row>
    <row r="1148" spans="1:9" ht="16.5">
      <c r="A1148" s="16" t="s">
        <v>2587</v>
      </c>
      <c r="B1148" s="17" t="s">
        <v>5784</v>
      </c>
      <c r="C1148" s="18" t="s">
        <v>5636</v>
      </c>
      <c r="D1148" s="192"/>
      <c r="E1148" s="192"/>
      <c r="F1148" s="193">
        <f t="shared" si="34"/>
        <v>0</v>
      </c>
      <c r="G1148" s="194">
        <f t="shared" si="35"/>
        <v>0</v>
      </c>
      <c r="H1148" s="165">
        <v>1.3021</v>
      </c>
      <c r="I1148" s="170"/>
    </row>
    <row r="1149" spans="1:9" ht="16.5">
      <c r="A1149" s="16" t="s">
        <v>2588</v>
      </c>
      <c r="B1149" s="17" t="s">
        <v>5785</v>
      </c>
      <c r="C1149" s="18" t="s">
        <v>5636</v>
      </c>
      <c r="D1149" s="192"/>
      <c r="E1149" s="192"/>
      <c r="F1149" s="193">
        <f t="shared" si="34"/>
        <v>0</v>
      </c>
      <c r="G1149" s="194">
        <f t="shared" si="35"/>
        <v>0</v>
      </c>
      <c r="H1149" s="165">
        <v>1.3176000000000001</v>
      </c>
      <c r="I1149" s="170"/>
    </row>
    <row r="1150" spans="1:9" ht="16.5">
      <c r="A1150" s="16" t="s">
        <v>2589</v>
      </c>
      <c r="B1150" s="17" t="s">
        <v>5786</v>
      </c>
      <c r="C1150" s="18" t="s">
        <v>5636</v>
      </c>
      <c r="D1150" s="192"/>
      <c r="E1150" s="192"/>
      <c r="F1150" s="193">
        <f t="shared" si="34"/>
        <v>0</v>
      </c>
      <c r="G1150" s="194">
        <f t="shared" si="35"/>
        <v>0</v>
      </c>
      <c r="H1150" s="165">
        <v>1.3207</v>
      </c>
      <c r="I1150" s="170"/>
    </row>
    <row r="1151" spans="1:9" ht="16.5">
      <c r="A1151" s="16" t="s">
        <v>2590</v>
      </c>
      <c r="B1151" s="17" t="s">
        <v>5787</v>
      </c>
      <c r="C1151" s="18" t="s">
        <v>5636</v>
      </c>
      <c r="D1151" s="192"/>
      <c r="E1151" s="192"/>
      <c r="F1151" s="193">
        <f t="shared" si="34"/>
        <v>0</v>
      </c>
      <c r="G1151" s="194">
        <f t="shared" si="35"/>
        <v>0</v>
      </c>
      <c r="H1151" s="165">
        <v>1.2635000000000001</v>
      </c>
      <c r="I1151" s="170"/>
    </row>
    <row r="1152" spans="1:9" ht="16.5">
      <c r="A1152" s="16" t="s">
        <v>2591</v>
      </c>
      <c r="B1152" s="17" t="s">
        <v>5788</v>
      </c>
      <c r="C1152" s="18" t="s">
        <v>5636</v>
      </c>
      <c r="D1152" s="192"/>
      <c r="E1152" s="192"/>
      <c r="F1152" s="193">
        <f t="shared" si="34"/>
        <v>0</v>
      </c>
      <c r="G1152" s="194">
        <f t="shared" si="35"/>
        <v>0</v>
      </c>
      <c r="H1152" s="165">
        <v>1.2635000000000001</v>
      </c>
      <c r="I1152" s="170"/>
    </row>
    <row r="1153" spans="1:9" ht="16.5">
      <c r="A1153" s="16" t="s">
        <v>2737</v>
      </c>
      <c r="B1153" s="17" t="s">
        <v>5789</v>
      </c>
      <c r="C1153" s="18" t="s">
        <v>5636</v>
      </c>
      <c r="D1153" s="192"/>
      <c r="E1153" s="192"/>
      <c r="F1153" s="193">
        <f t="shared" si="34"/>
        <v>0</v>
      </c>
      <c r="G1153" s="194">
        <f t="shared" si="35"/>
        <v>0</v>
      </c>
      <c r="H1153" s="165">
        <v>1.351</v>
      </c>
      <c r="I1153" s="170"/>
    </row>
    <row r="1154" spans="1:9" ht="16.5">
      <c r="A1154" s="16" t="s">
        <v>2592</v>
      </c>
      <c r="B1154" s="17" t="s">
        <v>5790</v>
      </c>
      <c r="C1154" s="18" t="s">
        <v>5636</v>
      </c>
      <c r="D1154" s="192"/>
      <c r="E1154" s="192"/>
      <c r="F1154" s="193">
        <f t="shared" si="34"/>
        <v>0</v>
      </c>
      <c r="G1154" s="194">
        <f t="shared" si="35"/>
        <v>0</v>
      </c>
      <c r="H1154" s="165">
        <v>1.258</v>
      </c>
      <c r="I1154" s="170"/>
    </row>
    <row r="1155" spans="1:9" ht="16.5">
      <c r="A1155" s="16" t="s">
        <v>2593</v>
      </c>
      <c r="B1155" s="17" t="s">
        <v>5791</v>
      </c>
      <c r="C1155" s="18" t="s">
        <v>5636</v>
      </c>
      <c r="D1155" s="192"/>
      <c r="E1155" s="192"/>
      <c r="F1155" s="193"/>
      <c r="G1155" s="194">
        <f>IF($F$1191=0,0,F1155/$F$1191)</f>
        <v>0</v>
      </c>
      <c r="H1155" s="165">
        <v>1.2665999999999999</v>
      </c>
      <c r="I1155" s="170"/>
    </row>
    <row r="1156" spans="1:9" ht="16.5">
      <c r="A1156" s="16" t="s">
        <v>2594</v>
      </c>
      <c r="B1156" s="17" t="s">
        <v>5792</v>
      </c>
      <c r="C1156" s="18" t="s">
        <v>5636</v>
      </c>
      <c r="D1156" s="192"/>
      <c r="E1156" s="192"/>
      <c r="F1156" s="193"/>
      <c r="G1156" s="194">
        <f t="shared" ref="G1156:G1191" si="36">IF($F$1191=0,0,F1156/$F$1191)</f>
        <v>0</v>
      </c>
      <c r="H1156" s="165">
        <v>1.2565</v>
      </c>
      <c r="I1156" s="170"/>
    </row>
    <row r="1157" spans="1:9" ht="82.5">
      <c r="A1157" s="16" t="s">
        <v>3564</v>
      </c>
      <c r="B1157" s="17" t="s">
        <v>5793</v>
      </c>
      <c r="C1157" s="18" t="s">
        <v>5636</v>
      </c>
      <c r="D1157" s="192"/>
      <c r="E1157" s="192"/>
      <c r="F1157" s="193"/>
      <c r="G1157" s="194">
        <f t="shared" si="36"/>
        <v>0</v>
      </c>
      <c r="H1157" s="165">
        <v>1.1732</v>
      </c>
      <c r="I1157" s="167" t="s">
        <v>3813</v>
      </c>
    </row>
    <row r="1158" spans="1:9" ht="16.5">
      <c r="A1158" s="16" t="s">
        <v>2738</v>
      </c>
      <c r="B1158" s="17" t="s">
        <v>5794</v>
      </c>
      <c r="C1158" s="18" t="s">
        <v>5636</v>
      </c>
      <c r="D1158" s="192"/>
      <c r="E1158" s="192"/>
      <c r="F1158" s="193"/>
      <c r="G1158" s="194">
        <f t="shared" si="36"/>
        <v>0</v>
      </c>
      <c r="H1158" s="165">
        <v>1.3717999999999999</v>
      </c>
      <c r="I1158" s="170"/>
    </row>
    <row r="1159" spans="1:9" ht="16.5">
      <c r="A1159" s="16" t="s">
        <v>2595</v>
      </c>
      <c r="B1159" s="17" t="s">
        <v>5795</v>
      </c>
      <c r="C1159" s="18" t="s">
        <v>5636</v>
      </c>
      <c r="D1159" s="192"/>
      <c r="E1159" s="192"/>
      <c r="F1159" s="193"/>
      <c r="G1159" s="194">
        <f t="shared" si="36"/>
        <v>0</v>
      </c>
      <c r="H1159" s="165">
        <v>1.2788999999999999</v>
      </c>
      <c r="I1159" s="170"/>
    </row>
    <row r="1160" spans="1:9" ht="16.5">
      <c r="A1160" s="16" t="s">
        <v>3519</v>
      </c>
      <c r="B1160" s="17" t="s">
        <v>5796</v>
      </c>
      <c r="C1160" s="18" t="s">
        <v>5636</v>
      </c>
      <c r="D1160" s="192"/>
      <c r="E1160" s="192"/>
      <c r="F1160" s="193"/>
      <c r="G1160" s="194">
        <f t="shared" si="36"/>
        <v>0</v>
      </c>
      <c r="H1160" s="165">
        <v>0.9758</v>
      </c>
      <c r="I1160" s="170"/>
    </row>
    <row r="1161" spans="1:9" ht="16.5">
      <c r="A1161" s="16" t="s">
        <v>3565</v>
      </c>
      <c r="B1161" s="17" t="s">
        <v>5797</v>
      </c>
      <c r="C1161" s="18" t="s">
        <v>5636</v>
      </c>
      <c r="D1161" s="192"/>
      <c r="E1161" s="192"/>
      <c r="F1161" s="193"/>
      <c r="G1161" s="194">
        <f t="shared" si="36"/>
        <v>0</v>
      </c>
      <c r="H1161" s="165">
        <v>0.97870000000000001</v>
      </c>
      <c r="I1161" s="170"/>
    </row>
    <row r="1162" spans="1:9" ht="16.5">
      <c r="A1162" s="16" t="s">
        <v>2596</v>
      </c>
      <c r="B1162" s="17" t="s">
        <v>5798</v>
      </c>
      <c r="C1162" s="18" t="s">
        <v>5636</v>
      </c>
      <c r="D1162" s="192"/>
      <c r="E1162" s="192"/>
      <c r="F1162" s="193"/>
      <c r="G1162" s="194">
        <f t="shared" si="36"/>
        <v>0</v>
      </c>
      <c r="H1162" s="165">
        <v>1.1664000000000001</v>
      </c>
      <c r="I1162" s="170"/>
    </row>
    <row r="1163" spans="1:9" ht="16.5">
      <c r="A1163" s="16" t="s">
        <v>2597</v>
      </c>
      <c r="B1163" s="17" t="s">
        <v>5799</v>
      </c>
      <c r="C1163" s="18" t="s">
        <v>5636</v>
      </c>
      <c r="D1163" s="192"/>
      <c r="E1163" s="192"/>
      <c r="F1163" s="193"/>
      <c r="G1163" s="194">
        <f t="shared" si="36"/>
        <v>0</v>
      </c>
      <c r="H1163" s="165">
        <v>1.3626</v>
      </c>
      <c r="I1163" s="170"/>
    </row>
    <row r="1164" spans="1:9" ht="16.5">
      <c r="A1164" s="16" t="s">
        <v>2598</v>
      </c>
      <c r="B1164" s="17" t="s">
        <v>5800</v>
      </c>
      <c r="C1164" s="18" t="s">
        <v>5636</v>
      </c>
      <c r="D1164" s="192"/>
      <c r="E1164" s="192"/>
      <c r="F1164" s="193"/>
      <c r="G1164" s="194">
        <f t="shared" si="36"/>
        <v>0</v>
      </c>
      <c r="H1164" s="165">
        <v>1.2949999999999999</v>
      </c>
      <c r="I1164" s="170"/>
    </row>
    <row r="1165" spans="1:9" ht="16.5">
      <c r="A1165" s="16" t="s">
        <v>2599</v>
      </c>
      <c r="B1165" s="17" t="s">
        <v>5801</v>
      </c>
      <c r="C1165" s="18" t="s">
        <v>5636</v>
      </c>
      <c r="D1165" s="192"/>
      <c r="E1165" s="192"/>
      <c r="F1165" s="193"/>
      <c r="G1165" s="194">
        <f t="shared" si="36"/>
        <v>0</v>
      </c>
      <c r="H1165" s="165">
        <v>1.2366999999999999</v>
      </c>
      <c r="I1165" s="170"/>
    </row>
    <row r="1166" spans="1:9" ht="16.5">
      <c r="A1166" s="16" t="s">
        <v>2600</v>
      </c>
      <c r="B1166" s="17" t="s">
        <v>5802</v>
      </c>
      <c r="C1166" s="18" t="s">
        <v>5636</v>
      </c>
      <c r="D1166" s="192"/>
      <c r="E1166" s="192"/>
      <c r="F1166" s="193"/>
      <c r="G1166" s="194">
        <f t="shared" si="36"/>
        <v>0</v>
      </c>
      <c r="H1166" s="165">
        <v>1.0548999999999999</v>
      </c>
      <c r="I1166" s="170"/>
    </row>
    <row r="1167" spans="1:9" ht="16.5">
      <c r="A1167" s="16" t="s">
        <v>2601</v>
      </c>
      <c r="B1167" s="17" t="s">
        <v>5803</v>
      </c>
      <c r="C1167" s="18" t="s">
        <v>5636</v>
      </c>
      <c r="D1167" s="192"/>
      <c r="E1167" s="192"/>
      <c r="F1167" s="193"/>
      <c r="G1167" s="194">
        <f t="shared" si="36"/>
        <v>0</v>
      </c>
      <c r="H1167" s="165">
        <v>0</v>
      </c>
      <c r="I1167" s="170"/>
    </row>
    <row r="1168" spans="1:9" ht="16.5">
      <c r="A1168" s="16" t="s">
        <v>2602</v>
      </c>
      <c r="B1168" s="17" t="s">
        <v>5804</v>
      </c>
      <c r="C1168" s="18" t="s">
        <v>5636</v>
      </c>
      <c r="D1168" s="192"/>
      <c r="E1168" s="192"/>
      <c r="F1168" s="193"/>
      <c r="G1168" s="194">
        <f t="shared" si="36"/>
        <v>0</v>
      </c>
      <c r="H1168" s="165">
        <v>1.0536000000000001</v>
      </c>
      <c r="I1168" s="170"/>
    </row>
    <row r="1169" spans="1:10" ht="16.5">
      <c r="A1169" s="16" t="s">
        <v>2603</v>
      </c>
      <c r="B1169" s="17" t="s">
        <v>5805</v>
      </c>
      <c r="C1169" s="18" t="s">
        <v>5636</v>
      </c>
      <c r="D1169" s="192"/>
      <c r="E1169" s="192"/>
      <c r="F1169" s="193"/>
      <c r="G1169" s="194">
        <f t="shared" si="36"/>
        <v>0</v>
      </c>
      <c r="H1169" s="165">
        <v>1.3803000000000001</v>
      </c>
      <c r="I1169" s="170"/>
    </row>
    <row r="1170" spans="1:10" ht="16.5">
      <c r="A1170" s="16" t="s">
        <v>2604</v>
      </c>
      <c r="B1170" s="17" t="s">
        <v>5806</v>
      </c>
      <c r="C1170" s="18" t="s">
        <v>5636</v>
      </c>
      <c r="D1170" s="192"/>
      <c r="E1170" s="192"/>
      <c r="F1170" s="193"/>
      <c r="G1170" s="194">
        <f t="shared" si="36"/>
        <v>0</v>
      </c>
      <c r="H1170" s="165">
        <v>1.2788999999999999</v>
      </c>
      <c r="I1170" s="170"/>
    </row>
    <row r="1171" spans="1:10" ht="16.5">
      <c r="A1171" s="16" t="s">
        <v>2605</v>
      </c>
      <c r="B1171" s="17" t="s">
        <v>5807</v>
      </c>
      <c r="C1171" s="18" t="s">
        <v>5636</v>
      </c>
      <c r="D1171" s="192"/>
      <c r="E1171" s="192"/>
      <c r="F1171" s="193"/>
      <c r="G1171" s="194">
        <f t="shared" si="36"/>
        <v>0</v>
      </c>
      <c r="H1171" s="165">
        <v>1.2250000000000001</v>
      </c>
      <c r="I1171" s="170"/>
    </row>
    <row r="1172" spans="1:10" ht="16.5">
      <c r="A1172" s="16" t="s">
        <v>2606</v>
      </c>
      <c r="B1172" s="17" t="s">
        <v>5808</v>
      </c>
      <c r="C1172" s="18" t="s">
        <v>5636</v>
      </c>
      <c r="D1172" s="192"/>
      <c r="E1172" s="192"/>
      <c r="F1172" s="193"/>
      <c r="G1172" s="194">
        <f t="shared" si="36"/>
        <v>0</v>
      </c>
      <c r="H1172" s="165">
        <v>1.1446000000000001</v>
      </c>
      <c r="I1172" s="170"/>
    </row>
    <row r="1173" spans="1:10" ht="82.5">
      <c r="A1173" s="16" t="s">
        <v>3566</v>
      </c>
      <c r="B1173" s="17" t="s">
        <v>5809</v>
      </c>
      <c r="C1173" s="20" t="s">
        <v>3558</v>
      </c>
      <c r="D1173" s="192"/>
      <c r="E1173" s="192"/>
      <c r="F1173" s="193"/>
      <c r="G1173" s="194">
        <f t="shared" si="36"/>
        <v>0</v>
      </c>
      <c r="H1173" s="165">
        <v>1.1732</v>
      </c>
      <c r="I1173" s="167" t="s">
        <v>3813</v>
      </c>
    </row>
    <row r="1174" spans="1:10" ht="82.5">
      <c r="A1174" s="16" t="s">
        <v>3567</v>
      </c>
      <c r="B1174" s="17" t="s">
        <v>5810</v>
      </c>
      <c r="C1174" s="20" t="s">
        <v>3558</v>
      </c>
      <c r="D1174" s="192"/>
      <c r="E1174" s="192"/>
      <c r="F1174" s="193"/>
      <c r="G1174" s="194">
        <f t="shared" si="36"/>
        <v>0</v>
      </c>
      <c r="H1174" s="165">
        <v>1.1732</v>
      </c>
      <c r="I1174" s="167" t="s">
        <v>3813</v>
      </c>
      <c r="J1174" s="159"/>
    </row>
    <row r="1175" spans="1:10" ht="82.5">
      <c r="A1175" s="16" t="s">
        <v>3568</v>
      </c>
      <c r="B1175" s="17" t="s">
        <v>5811</v>
      </c>
      <c r="C1175" s="20" t="s">
        <v>3558</v>
      </c>
      <c r="D1175" s="192"/>
      <c r="E1175" s="192"/>
      <c r="F1175" s="193"/>
      <c r="G1175" s="194">
        <f t="shared" si="36"/>
        <v>0</v>
      </c>
      <c r="H1175" s="165">
        <v>1.1732</v>
      </c>
      <c r="I1175" s="167" t="s">
        <v>3813</v>
      </c>
    </row>
    <row r="1176" spans="1:10" ht="16.5">
      <c r="A1176" s="16" t="s">
        <v>2477</v>
      </c>
      <c r="B1176" s="17" t="s">
        <v>5812</v>
      </c>
      <c r="C1176" s="20" t="s">
        <v>3558</v>
      </c>
      <c r="D1176" s="192"/>
      <c r="E1176" s="192"/>
      <c r="F1176" s="193"/>
      <c r="G1176" s="194">
        <f t="shared" si="36"/>
        <v>0</v>
      </c>
      <c r="H1176" s="165">
        <v>0.90059999999999996</v>
      </c>
      <c r="I1176" s="170"/>
    </row>
    <row r="1177" spans="1:10" ht="16.5">
      <c r="A1177" s="16" t="s">
        <v>2607</v>
      </c>
      <c r="B1177" s="17" t="s">
        <v>5813</v>
      </c>
      <c r="C1177" s="18" t="s">
        <v>5636</v>
      </c>
      <c r="D1177" s="192"/>
      <c r="E1177" s="192"/>
      <c r="F1177" s="193"/>
      <c r="G1177" s="194">
        <f t="shared" si="36"/>
        <v>0</v>
      </c>
      <c r="H1177" s="165">
        <v>1.2515000000000001</v>
      </c>
      <c r="I1177" s="170"/>
    </row>
    <row r="1178" spans="1:10" ht="16.5">
      <c r="A1178" s="16" t="s">
        <v>2608</v>
      </c>
      <c r="B1178" s="17" t="s">
        <v>5814</v>
      </c>
      <c r="C1178" s="18" t="s">
        <v>5636</v>
      </c>
      <c r="D1178" s="192"/>
      <c r="E1178" s="192"/>
      <c r="F1178" s="193"/>
      <c r="G1178" s="194">
        <f t="shared" si="36"/>
        <v>0</v>
      </c>
      <c r="H1178" s="165">
        <v>1.3815999999999999</v>
      </c>
      <c r="I1178" s="170"/>
    </row>
    <row r="1179" spans="1:10" ht="16.5">
      <c r="A1179" s="16" t="s">
        <v>2609</v>
      </c>
      <c r="B1179" s="17" t="s">
        <v>5815</v>
      </c>
      <c r="C1179" s="18" t="s">
        <v>5636</v>
      </c>
      <c r="D1179" s="192"/>
      <c r="E1179" s="192"/>
      <c r="F1179" s="193"/>
      <c r="G1179" s="194">
        <f t="shared" si="36"/>
        <v>0</v>
      </c>
      <c r="H1179" s="165">
        <v>1.3128</v>
      </c>
      <c r="I1179" s="170"/>
    </row>
    <row r="1180" spans="1:10" ht="16.5">
      <c r="A1180" s="16" t="s">
        <v>2739</v>
      </c>
      <c r="B1180" s="17" t="s">
        <v>5816</v>
      </c>
      <c r="C1180" s="18" t="s">
        <v>5636</v>
      </c>
      <c r="D1180" s="192"/>
      <c r="E1180" s="192"/>
      <c r="F1180" s="193"/>
      <c r="G1180" s="194">
        <f t="shared" si="36"/>
        <v>0</v>
      </c>
      <c r="H1180" s="165">
        <v>1.3002</v>
      </c>
      <c r="I1180" s="170"/>
    </row>
    <row r="1181" spans="1:10" ht="16.5">
      <c r="A1181" s="16" t="s">
        <v>2610</v>
      </c>
      <c r="B1181" s="17" t="s">
        <v>5817</v>
      </c>
      <c r="C1181" s="18" t="s">
        <v>5636</v>
      </c>
      <c r="D1181" s="192"/>
      <c r="E1181" s="192"/>
      <c r="F1181" s="193"/>
      <c r="G1181" s="194">
        <f t="shared" si="36"/>
        <v>0</v>
      </c>
      <c r="H1181" s="165">
        <v>1.3002</v>
      </c>
      <c r="I1181" s="170"/>
    </row>
    <row r="1182" spans="1:10" ht="16.5">
      <c r="A1182" s="16" t="s">
        <v>2611</v>
      </c>
      <c r="B1182" s="17" t="s">
        <v>5818</v>
      </c>
      <c r="C1182" s="18" t="s">
        <v>5636</v>
      </c>
      <c r="D1182" s="192"/>
      <c r="E1182" s="192"/>
      <c r="F1182" s="193"/>
      <c r="G1182" s="194">
        <f t="shared" si="36"/>
        <v>0</v>
      </c>
      <c r="H1182" s="165">
        <v>1.4151</v>
      </c>
      <c r="I1182" s="170"/>
    </row>
    <row r="1183" spans="1:10" ht="16.5">
      <c r="A1183" s="16" t="s">
        <v>2740</v>
      </c>
      <c r="B1183" s="17" t="s">
        <v>5819</v>
      </c>
      <c r="C1183" s="18" t="s">
        <v>5636</v>
      </c>
      <c r="D1183" s="192"/>
      <c r="E1183" s="192"/>
      <c r="F1183" s="193"/>
      <c r="G1183" s="194">
        <f t="shared" si="36"/>
        <v>0</v>
      </c>
      <c r="H1183" s="165">
        <v>1.1689000000000001</v>
      </c>
      <c r="I1183" s="170"/>
    </row>
    <row r="1184" spans="1:10" ht="82.5">
      <c r="A1184" s="16" t="s">
        <v>3569</v>
      </c>
      <c r="B1184" s="17" t="s">
        <v>5820</v>
      </c>
      <c r="C1184" s="20" t="s">
        <v>3558</v>
      </c>
      <c r="D1184" s="192"/>
      <c r="E1184" s="192"/>
      <c r="F1184" s="193"/>
      <c r="G1184" s="194">
        <f t="shared" si="36"/>
        <v>0</v>
      </c>
      <c r="H1184" s="165">
        <v>1.1732</v>
      </c>
      <c r="I1184" s="167" t="s">
        <v>3813</v>
      </c>
    </row>
    <row r="1185" spans="1:9" ht="16.5">
      <c r="A1185" s="16" t="s">
        <v>2478</v>
      </c>
      <c r="B1185" s="17" t="s">
        <v>5821</v>
      </c>
      <c r="C1185" s="20" t="s">
        <v>3558</v>
      </c>
      <c r="D1185" s="192"/>
      <c r="E1185" s="192"/>
      <c r="F1185" s="193"/>
      <c r="G1185" s="194">
        <f t="shared" si="36"/>
        <v>0</v>
      </c>
      <c r="H1185" s="165">
        <v>0.1943</v>
      </c>
      <c r="I1185" s="200"/>
    </row>
    <row r="1186" spans="1:9" ht="16.5">
      <c r="A1186" s="16" t="s">
        <v>2612</v>
      </c>
      <c r="B1186" s="17" t="s">
        <v>5822</v>
      </c>
      <c r="C1186" s="18" t="s">
        <v>5636</v>
      </c>
      <c r="D1186" s="192"/>
      <c r="E1186" s="192"/>
      <c r="F1186" s="193"/>
      <c r="G1186" s="194">
        <f t="shared" si="36"/>
        <v>0</v>
      </c>
      <c r="H1186" s="165">
        <v>0.84109999999999996</v>
      </c>
      <c r="I1186" s="200"/>
    </row>
    <row r="1187" spans="1:9" ht="16.5">
      <c r="A1187" s="16" t="s">
        <v>2613</v>
      </c>
      <c r="B1187" s="17" t="s">
        <v>5823</v>
      </c>
      <c r="C1187" s="18" t="s">
        <v>5636</v>
      </c>
      <c r="D1187" s="192"/>
      <c r="E1187" s="192"/>
      <c r="F1187" s="193"/>
      <c r="G1187" s="194">
        <f t="shared" si="36"/>
        <v>0</v>
      </c>
      <c r="H1187" s="165">
        <v>0.84450000000000003</v>
      </c>
      <c r="I1187" s="200"/>
    </row>
    <row r="1188" spans="1:9" ht="16.5">
      <c r="A1188" s="16" t="s">
        <v>2614</v>
      </c>
      <c r="B1188" s="17" t="s">
        <v>5824</v>
      </c>
      <c r="C1188" s="18" t="s">
        <v>5636</v>
      </c>
      <c r="D1188" s="192"/>
      <c r="E1188" s="192"/>
      <c r="F1188" s="193"/>
      <c r="G1188" s="194">
        <f t="shared" si="36"/>
        <v>0</v>
      </c>
      <c r="H1188" s="165">
        <v>0.39850000000000002</v>
      </c>
      <c r="I1188" s="200"/>
    </row>
    <row r="1189" spans="1:9" ht="16.5">
      <c r="A1189" s="16" t="s">
        <v>2615</v>
      </c>
      <c r="B1189" s="17" t="s">
        <v>5825</v>
      </c>
      <c r="C1189" s="18" t="s">
        <v>5636</v>
      </c>
      <c r="D1189" s="192"/>
      <c r="E1189" s="192"/>
      <c r="F1189" s="193"/>
      <c r="G1189" s="194">
        <f t="shared" si="36"/>
        <v>0</v>
      </c>
      <c r="H1189" s="165">
        <v>0.83540000000000003</v>
      </c>
      <c r="I1189" s="200"/>
    </row>
    <row r="1190" spans="1:9" ht="17.25" thickBot="1">
      <c r="A1190" s="201"/>
      <c r="B1190" s="202"/>
      <c r="C1190" s="203"/>
      <c r="D1190" s="204"/>
      <c r="E1190" s="204"/>
      <c r="F1190" s="205">
        <f>D1190*E1190</f>
        <v>0</v>
      </c>
      <c r="G1190" s="206">
        <f t="shared" si="36"/>
        <v>0</v>
      </c>
      <c r="H1190" s="180"/>
      <c r="I1190" s="207"/>
    </row>
    <row r="1191" spans="1:9" ht="17.25" thickTop="1" thickBot="1">
      <c r="A1191" s="3248" t="s">
        <v>5826</v>
      </c>
      <c r="B1191" s="3249"/>
      <c r="C1191" s="3249"/>
      <c r="D1191" s="3249"/>
      <c r="E1191" s="3249"/>
      <c r="F1191" s="208">
        <f>SUM(F4:F1190)</f>
        <v>0</v>
      </c>
      <c r="G1191" s="209">
        <f t="shared" si="36"/>
        <v>0</v>
      </c>
      <c r="H1191" s="210"/>
      <c r="I1191" s="211"/>
    </row>
    <row r="1192" spans="1:9">
      <c r="A1192" s="212"/>
      <c r="B1192" s="212"/>
      <c r="C1192" s="212"/>
      <c r="D1192" s="212"/>
      <c r="E1192" s="212"/>
      <c r="F1192" s="34"/>
      <c r="G1192" s="34"/>
      <c r="H1192" s="34"/>
      <c r="I1192" s="34"/>
    </row>
    <row r="1193" spans="1:9" ht="16.5">
      <c r="A1193" s="213" t="s">
        <v>5827</v>
      </c>
      <c r="B1193" s="212"/>
      <c r="C1193" s="212"/>
      <c r="D1193" s="212"/>
      <c r="E1193" s="212"/>
      <c r="F1193" s="34"/>
      <c r="G1193" s="34"/>
      <c r="H1193" s="34"/>
      <c r="I1193" s="34"/>
    </row>
    <row r="1194" spans="1:9" ht="16.5">
      <c r="A1194" s="213" t="s">
        <v>1089</v>
      </c>
      <c r="B1194" s="186" t="s">
        <v>5828</v>
      </c>
      <c r="C1194" s="159"/>
      <c r="D1194" s="159"/>
      <c r="E1194" s="159"/>
      <c r="F1194" s="34"/>
      <c r="G1194" s="34"/>
      <c r="H1194" s="34"/>
      <c r="I1194" s="34"/>
    </row>
    <row r="1195" spans="1:9" ht="16.5">
      <c r="A1195" s="213" t="s">
        <v>76</v>
      </c>
      <c r="B1195" s="186" t="s">
        <v>5829</v>
      </c>
      <c r="C1195" s="159"/>
      <c r="D1195" s="159"/>
      <c r="E1195" s="159"/>
      <c r="F1195" s="34"/>
      <c r="G1195" s="34"/>
      <c r="H1195" s="34"/>
      <c r="I1195" s="34"/>
    </row>
    <row r="1302" ht="17.649999999999999" customHeight="1"/>
  </sheetData>
  <mergeCells count="3">
    <mergeCell ref="K7:L7"/>
    <mergeCell ref="K25:L25"/>
    <mergeCell ref="A1191:E1191"/>
  </mergeCells>
  <phoneticPr fontId="28" type="noConversion"/>
  <printOptions horizontalCentered="1"/>
  <pageMargins left="0.23622047244094491" right="0.23622047244094491" top="0.15748031496062992" bottom="0.15748031496062992" header="0.31496062992125984" footer="0.31496062992125984"/>
  <pageSetup paperSize="9" scale="33" fitToHeight="9" orientation="portrait" cellComments="asDisplayed" r:id="rId1"/>
  <headerFooter alignWithMargins="0">
    <oddFooter>&amp;C174&amp;R&amp;"Times New Roman,標準"&amp;A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pageSetUpPr fitToPage="1"/>
  </sheetPr>
  <dimension ref="A1:K803"/>
  <sheetViews>
    <sheetView zoomScaleNormal="100" zoomScaleSheetLayoutView="75" workbookViewId="0">
      <pane ySplit="3" topLeftCell="A4" activePane="bottomLeft" state="frozen"/>
      <selection activeCell="A125" sqref="A1:XFD1048576"/>
      <selection pane="bottomLeft" activeCell="A125" sqref="A1:XFD1048576"/>
    </sheetView>
  </sheetViews>
  <sheetFormatPr defaultColWidth="15.625" defaultRowHeight="15.75"/>
  <cols>
    <col min="1" max="8" width="18.625" style="27" customWidth="1"/>
    <col min="9" max="9" width="30.625" style="27" customWidth="1"/>
    <col min="10" max="10" width="1.625" style="27" customWidth="1"/>
    <col min="11" max="16384" width="15.625" style="27"/>
  </cols>
  <sheetData>
    <row r="1" spans="1:11" ht="16.5">
      <c r="A1" s="150" t="s">
        <v>3798</v>
      </c>
      <c r="B1" s="151"/>
      <c r="C1" s="151"/>
    </row>
    <row r="2" spans="1:11" ht="17.25" thickBot="1">
      <c r="A2" s="152" t="s">
        <v>3799</v>
      </c>
      <c r="B2" s="153"/>
      <c r="C2" s="154"/>
      <c r="I2" s="155" t="s">
        <v>3800</v>
      </c>
    </row>
    <row r="3" spans="1:11" ht="33.75" thickBot="1">
      <c r="A3" s="156" t="s">
        <v>3801</v>
      </c>
      <c r="B3" s="157" t="s">
        <v>3802</v>
      </c>
      <c r="C3" s="157" t="s">
        <v>3803</v>
      </c>
      <c r="D3" s="157" t="s">
        <v>3804</v>
      </c>
      <c r="E3" s="157" t="s">
        <v>3805</v>
      </c>
      <c r="F3" s="157" t="s">
        <v>3806</v>
      </c>
      <c r="G3" s="157" t="s">
        <v>3807</v>
      </c>
      <c r="H3" s="157" t="s">
        <v>3808</v>
      </c>
      <c r="I3" s="158" t="s">
        <v>3809</v>
      </c>
      <c r="J3" s="159"/>
    </row>
    <row r="4" spans="1:11" ht="16.5">
      <c r="A4" s="160" t="s">
        <v>2741</v>
      </c>
      <c r="B4" s="161" t="s">
        <v>3810</v>
      </c>
      <c r="C4" s="18" t="s">
        <v>3570</v>
      </c>
      <c r="D4" s="162"/>
      <c r="E4" s="162"/>
      <c r="F4" s="163">
        <f>D4*E4</f>
        <v>0</v>
      </c>
      <c r="G4" s="164">
        <f>IF($F$801=0,0,F4/$F$801)</f>
        <v>0</v>
      </c>
      <c r="H4" s="165">
        <v>1.0787</v>
      </c>
      <c r="I4" s="21"/>
      <c r="J4" s="159"/>
      <c r="K4" s="166" t="s">
        <v>3811</v>
      </c>
    </row>
    <row r="5" spans="1:11" ht="66.75" thickBot="1">
      <c r="A5" s="16" t="s">
        <v>3571</v>
      </c>
      <c r="B5" s="17" t="s">
        <v>3812</v>
      </c>
      <c r="C5" s="18" t="s">
        <v>1423</v>
      </c>
      <c r="D5" s="162"/>
      <c r="E5" s="162"/>
      <c r="F5" s="163">
        <f t="shared" ref="F5:F68" si="0">D5*E5</f>
        <v>0</v>
      </c>
      <c r="G5" s="164">
        <f t="shared" ref="G5:G68" si="1">IF($F$801=0,0,F5/$F$801)</f>
        <v>0</v>
      </c>
      <c r="H5" s="165">
        <v>1.1732</v>
      </c>
      <c r="I5" s="167" t="s">
        <v>3813</v>
      </c>
      <c r="J5" s="159"/>
      <c r="K5" s="168">
        <f>SUMPRODUCT(G4:G800,H4:H800)</f>
        <v>0</v>
      </c>
    </row>
    <row r="6" spans="1:11" ht="16.5">
      <c r="A6" s="160" t="s">
        <v>2742</v>
      </c>
      <c r="B6" s="161" t="s">
        <v>3814</v>
      </c>
      <c r="C6" s="18" t="s">
        <v>3815</v>
      </c>
      <c r="D6" s="162"/>
      <c r="E6" s="162"/>
      <c r="F6" s="163">
        <f t="shared" si="0"/>
        <v>0</v>
      </c>
      <c r="G6" s="164">
        <f t="shared" si="1"/>
        <v>0</v>
      </c>
      <c r="H6" s="165">
        <v>0.3982</v>
      </c>
      <c r="I6" s="21"/>
      <c r="J6" s="159"/>
    </row>
    <row r="7" spans="1:11" ht="16.5">
      <c r="A7" s="160" t="s">
        <v>2743</v>
      </c>
      <c r="B7" s="161" t="s">
        <v>3816</v>
      </c>
      <c r="C7" s="18" t="s">
        <v>3815</v>
      </c>
      <c r="D7" s="162"/>
      <c r="E7" s="162"/>
      <c r="F7" s="163">
        <f t="shared" si="0"/>
        <v>0</v>
      </c>
      <c r="G7" s="164">
        <f t="shared" si="1"/>
        <v>0</v>
      </c>
      <c r="H7" s="165">
        <v>0.3584</v>
      </c>
      <c r="I7" s="21"/>
      <c r="J7" s="159"/>
    </row>
    <row r="8" spans="1:11" ht="16.5">
      <c r="A8" s="160" t="s">
        <v>2744</v>
      </c>
      <c r="B8" s="161" t="s">
        <v>3817</v>
      </c>
      <c r="C8" s="18" t="s">
        <v>3815</v>
      </c>
      <c r="D8" s="162"/>
      <c r="E8" s="162"/>
      <c r="F8" s="163">
        <f t="shared" si="0"/>
        <v>0</v>
      </c>
      <c r="G8" s="164">
        <f t="shared" si="1"/>
        <v>0</v>
      </c>
      <c r="H8" s="165">
        <v>0.16569999999999999</v>
      </c>
      <c r="I8" s="21"/>
      <c r="J8" s="159"/>
    </row>
    <row r="9" spans="1:11" ht="16.5">
      <c r="A9" s="160" t="s">
        <v>2745</v>
      </c>
      <c r="B9" s="161" t="s">
        <v>3818</v>
      </c>
      <c r="C9" s="18" t="s">
        <v>3815</v>
      </c>
      <c r="D9" s="162"/>
      <c r="E9" s="162"/>
      <c r="F9" s="163">
        <f t="shared" si="0"/>
        <v>0</v>
      </c>
      <c r="G9" s="164">
        <f t="shared" si="1"/>
        <v>0</v>
      </c>
      <c r="H9" s="165">
        <v>0.1588</v>
      </c>
      <c r="I9" s="21"/>
      <c r="J9" s="159"/>
    </row>
    <row r="10" spans="1:11" ht="16.5">
      <c r="A10" s="169" t="s">
        <v>2746</v>
      </c>
      <c r="B10" s="161" t="s">
        <v>3819</v>
      </c>
      <c r="C10" s="18" t="s">
        <v>3815</v>
      </c>
      <c r="D10" s="162"/>
      <c r="E10" s="162"/>
      <c r="F10" s="163">
        <f t="shared" si="0"/>
        <v>0</v>
      </c>
      <c r="G10" s="164">
        <f t="shared" si="1"/>
        <v>0</v>
      </c>
      <c r="H10" s="165">
        <v>0.21440000000000001</v>
      </c>
      <c r="I10" s="21"/>
      <c r="J10" s="159"/>
    </row>
    <row r="11" spans="1:11" ht="16.5">
      <c r="A11" s="169" t="s">
        <v>2747</v>
      </c>
      <c r="B11" s="161" t="s">
        <v>3820</v>
      </c>
      <c r="C11" s="18" t="s">
        <v>3815</v>
      </c>
      <c r="D11" s="162"/>
      <c r="E11" s="162"/>
      <c r="F11" s="163">
        <f t="shared" si="0"/>
        <v>0</v>
      </c>
      <c r="G11" s="164">
        <f t="shared" si="1"/>
        <v>0</v>
      </c>
      <c r="H11" s="165">
        <v>0.69740000000000002</v>
      </c>
      <c r="I11" s="21"/>
      <c r="J11" s="159"/>
    </row>
    <row r="12" spans="1:11" ht="16.5">
      <c r="A12" s="169" t="s">
        <v>2748</v>
      </c>
      <c r="B12" s="161" t="s">
        <v>3821</v>
      </c>
      <c r="C12" s="18" t="s">
        <v>3815</v>
      </c>
      <c r="D12" s="162"/>
      <c r="E12" s="162"/>
      <c r="F12" s="163">
        <f t="shared" si="0"/>
        <v>0</v>
      </c>
      <c r="G12" s="164">
        <f t="shared" si="1"/>
        <v>0</v>
      </c>
      <c r="H12" s="165">
        <v>0.84399999999999997</v>
      </c>
      <c r="I12" s="21"/>
      <c r="J12" s="159"/>
    </row>
    <row r="13" spans="1:11" ht="16.5">
      <c r="A13" s="169" t="s">
        <v>2749</v>
      </c>
      <c r="B13" s="161" t="s">
        <v>3822</v>
      </c>
      <c r="C13" s="18" t="s">
        <v>3815</v>
      </c>
      <c r="D13" s="162"/>
      <c r="E13" s="162"/>
      <c r="F13" s="163">
        <f t="shared" si="0"/>
        <v>0</v>
      </c>
      <c r="G13" s="164">
        <f t="shared" si="1"/>
        <v>0</v>
      </c>
      <c r="H13" s="165">
        <v>1.0566</v>
      </c>
      <c r="I13" s="21"/>
      <c r="J13" s="159"/>
    </row>
    <row r="14" spans="1:11" ht="16.5">
      <c r="A14" s="169" t="s">
        <v>2750</v>
      </c>
      <c r="B14" s="161" t="s">
        <v>3823</v>
      </c>
      <c r="C14" s="18" t="s">
        <v>3815</v>
      </c>
      <c r="D14" s="162"/>
      <c r="E14" s="162"/>
      <c r="F14" s="163">
        <f t="shared" si="0"/>
        <v>0</v>
      </c>
      <c r="G14" s="164">
        <f t="shared" si="1"/>
        <v>0</v>
      </c>
      <c r="H14" s="165">
        <v>0.81479999999999997</v>
      </c>
      <c r="I14" s="21"/>
      <c r="J14" s="159"/>
    </row>
    <row r="15" spans="1:11" ht="16.5">
      <c r="A15" s="169" t="s">
        <v>2751</v>
      </c>
      <c r="B15" s="161" t="s">
        <v>3824</v>
      </c>
      <c r="C15" s="18" t="s">
        <v>3815</v>
      </c>
      <c r="D15" s="162"/>
      <c r="E15" s="162"/>
      <c r="F15" s="163">
        <f t="shared" si="0"/>
        <v>0</v>
      </c>
      <c r="G15" s="164">
        <f t="shared" si="1"/>
        <v>0</v>
      </c>
      <c r="H15" s="165">
        <v>0.4375</v>
      </c>
      <c r="I15" s="21"/>
      <c r="J15" s="159"/>
    </row>
    <row r="16" spans="1:11" ht="16.5">
      <c r="A16" s="169" t="s">
        <v>2752</v>
      </c>
      <c r="B16" s="161" t="s">
        <v>3825</v>
      </c>
      <c r="C16" s="18" t="s">
        <v>3815</v>
      </c>
      <c r="D16" s="162"/>
      <c r="E16" s="162"/>
      <c r="F16" s="163">
        <f t="shared" si="0"/>
        <v>0</v>
      </c>
      <c r="G16" s="164">
        <f t="shared" si="1"/>
        <v>0</v>
      </c>
      <c r="H16" s="165">
        <v>0.49580000000000002</v>
      </c>
      <c r="I16" s="21"/>
      <c r="J16" s="159"/>
    </row>
    <row r="17" spans="1:10" ht="16.5">
      <c r="A17" s="169" t="s">
        <v>2753</v>
      </c>
      <c r="B17" s="161" t="s">
        <v>3826</v>
      </c>
      <c r="C17" s="18" t="s">
        <v>3815</v>
      </c>
      <c r="D17" s="162"/>
      <c r="E17" s="162"/>
      <c r="F17" s="163">
        <f t="shared" si="0"/>
        <v>0</v>
      </c>
      <c r="G17" s="164">
        <f t="shared" si="1"/>
        <v>0</v>
      </c>
      <c r="H17" s="165">
        <v>0.55959999999999999</v>
      </c>
      <c r="I17" s="21"/>
      <c r="J17" s="159"/>
    </row>
    <row r="18" spans="1:10" ht="16.5">
      <c r="A18" s="169" t="s">
        <v>2754</v>
      </c>
      <c r="B18" s="161" t="s">
        <v>3827</v>
      </c>
      <c r="C18" s="18" t="s">
        <v>3815</v>
      </c>
      <c r="D18" s="162"/>
      <c r="E18" s="162"/>
      <c r="F18" s="163">
        <f t="shared" si="0"/>
        <v>0</v>
      </c>
      <c r="G18" s="164">
        <f t="shared" si="1"/>
        <v>0</v>
      </c>
      <c r="H18" s="165">
        <v>0.39850000000000002</v>
      </c>
      <c r="I18" s="21"/>
      <c r="J18" s="159"/>
    </row>
    <row r="19" spans="1:10" ht="16.5">
      <c r="A19" s="169" t="s">
        <v>2755</v>
      </c>
      <c r="B19" s="161" t="s">
        <v>3828</v>
      </c>
      <c r="C19" s="18" t="s">
        <v>3815</v>
      </c>
      <c r="D19" s="162"/>
      <c r="E19" s="162"/>
      <c r="F19" s="163">
        <f t="shared" si="0"/>
        <v>0</v>
      </c>
      <c r="G19" s="164">
        <f t="shared" si="1"/>
        <v>0</v>
      </c>
      <c r="H19" s="165">
        <v>1.0546</v>
      </c>
      <c r="I19" s="21"/>
      <c r="J19" s="159"/>
    </row>
    <row r="20" spans="1:10" ht="16.5">
      <c r="A20" s="169" t="s">
        <v>2756</v>
      </c>
      <c r="B20" s="161" t="s">
        <v>3829</v>
      </c>
      <c r="C20" s="18" t="s">
        <v>3815</v>
      </c>
      <c r="D20" s="162"/>
      <c r="E20" s="162"/>
      <c r="F20" s="163">
        <f t="shared" si="0"/>
        <v>0</v>
      </c>
      <c r="G20" s="164">
        <f t="shared" si="1"/>
        <v>0</v>
      </c>
      <c r="H20" s="165">
        <v>0.60329999999999995</v>
      </c>
      <c r="I20" s="21"/>
      <c r="J20" s="159"/>
    </row>
    <row r="21" spans="1:10" ht="16.5">
      <c r="A21" s="169" t="s">
        <v>2757</v>
      </c>
      <c r="B21" s="161" t="s">
        <v>3830</v>
      </c>
      <c r="C21" s="18" t="s">
        <v>3815</v>
      </c>
      <c r="D21" s="162"/>
      <c r="E21" s="162"/>
      <c r="F21" s="163">
        <f t="shared" si="0"/>
        <v>0</v>
      </c>
      <c r="G21" s="164">
        <f t="shared" si="1"/>
        <v>0</v>
      </c>
      <c r="H21" s="165">
        <v>0.66279999999999994</v>
      </c>
      <c r="I21" s="21"/>
      <c r="J21" s="159"/>
    </row>
    <row r="22" spans="1:10" ht="16.5">
      <c r="A22" s="169" t="s">
        <v>2758</v>
      </c>
      <c r="B22" s="161" t="s">
        <v>3831</v>
      </c>
      <c r="C22" s="18" t="s">
        <v>3815</v>
      </c>
      <c r="D22" s="162"/>
      <c r="E22" s="162"/>
      <c r="F22" s="163">
        <f t="shared" si="0"/>
        <v>0</v>
      </c>
      <c r="G22" s="164">
        <f t="shared" si="1"/>
        <v>0</v>
      </c>
      <c r="H22" s="165">
        <v>0.52480000000000004</v>
      </c>
      <c r="I22" s="21"/>
      <c r="J22" s="159"/>
    </row>
    <row r="23" spans="1:10" ht="16.5">
      <c r="A23" s="169" t="s">
        <v>2759</v>
      </c>
      <c r="B23" s="161" t="s">
        <v>3832</v>
      </c>
      <c r="C23" s="18" t="s">
        <v>3815</v>
      </c>
      <c r="D23" s="162"/>
      <c r="E23" s="162"/>
      <c r="F23" s="163">
        <f t="shared" si="0"/>
        <v>0</v>
      </c>
      <c r="G23" s="164">
        <f t="shared" si="1"/>
        <v>0</v>
      </c>
      <c r="H23" s="165">
        <v>0.1103</v>
      </c>
      <c r="I23" s="21"/>
      <c r="J23" s="159"/>
    </row>
    <row r="24" spans="1:10" ht="16.5">
      <c r="A24" s="169" t="s">
        <v>2760</v>
      </c>
      <c r="B24" s="161" t="s">
        <v>3833</v>
      </c>
      <c r="C24" s="18" t="s">
        <v>3815</v>
      </c>
      <c r="D24" s="162"/>
      <c r="E24" s="162"/>
      <c r="F24" s="163">
        <f t="shared" si="0"/>
        <v>0</v>
      </c>
      <c r="G24" s="164">
        <f t="shared" si="1"/>
        <v>0</v>
      </c>
      <c r="H24" s="165">
        <v>0.38950000000000001</v>
      </c>
      <c r="I24" s="21"/>
      <c r="J24" s="159"/>
    </row>
    <row r="25" spans="1:10" ht="16.5">
      <c r="A25" s="169" t="s">
        <v>2761</v>
      </c>
      <c r="B25" s="161" t="s">
        <v>3834</v>
      </c>
      <c r="C25" s="18" t="s">
        <v>3815</v>
      </c>
      <c r="D25" s="162"/>
      <c r="E25" s="162"/>
      <c r="F25" s="163">
        <f t="shared" si="0"/>
        <v>0</v>
      </c>
      <c r="G25" s="164">
        <f t="shared" si="1"/>
        <v>0</v>
      </c>
      <c r="H25" s="165">
        <v>0.1123</v>
      </c>
      <c r="I25" s="21"/>
      <c r="J25" s="159"/>
    </row>
    <row r="26" spans="1:10" ht="16.5">
      <c r="A26" s="169" t="s">
        <v>2762</v>
      </c>
      <c r="B26" s="161" t="s">
        <v>3835</v>
      </c>
      <c r="C26" s="18" t="s">
        <v>3815</v>
      </c>
      <c r="D26" s="162"/>
      <c r="E26" s="162"/>
      <c r="F26" s="163">
        <f t="shared" si="0"/>
        <v>0</v>
      </c>
      <c r="G26" s="164">
        <f t="shared" si="1"/>
        <v>0</v>
      </c>
      <c r="H26" s="165">
        <v>0.60909999999999997</v>
      </c>
      <c r="I26" s="21"/>
      <c r="J26" s="159"/>
    </row>
    <row r="27" spans="1:10" ht="16.5">
      <c r="A27" s="169" t="s">
        <v>2763</v>
      </c>
      <c r="B27" s="161" t="s">
        <v>3836</v>
      </c>
      <c r="C27" s="18" t="s">
        <v>3815</v>
      </c>
      <c r="D27" s="162"/>
      <c r="E27" s="162"/>
      <c r="F27" s="163">
        <f t="shared" si="0"/>
        <v>0</v>
      </c>
      <c r="G27" s="164">
        <f t="shared" si="1"/>
        <v>0</v>
      </c>
      <c r="H27" s="165">
        <v>1.4195</v>
      </c>
      <c r="I27" s="21"/>
      <c r="J27" s="159"/>
    </row>
    <row r="28" spans="1:10" ht="16.5">
      <c r="A28" s="169" t="s">
        <v>2764</v>
      </c>
      <c r="B28" s="161" t="s">
        <v>3837</v>
      </c>
      <c r="C28" s="18" t="s">
        <v>3815</v>
      </c>
      <c r="D28" s="162"/>
      <c r="E28" s="162"/>
      <c r="F28" s="163">
        <f t="shared" si="0"/>
        <v>0</v>
      </c>
      <c r="G28" s="164">
        <f t="shared" si="1"/>
        <v>0</v>
      </c>
      <c r="H28" s="165">
        <v>0.21560000000000001</v>
      </c>
      <c r="I28" s="21"/>
      <c r="J28" s="159"/>
    </row>
    <row r="29" spans="1:10" ht="16.5">
      <c r="A29" s="169" t="s">
        <v>2765</v>
      </c>
      <c r="B29" s="161" t="s">
        <v>3838</v>
      </c>
      <c r="C29" s="18" t="s">
        <v>3815</v>
      </c>
      <c r="D29" s="162"/>
      <c r="E29" s="162"/>
      <c r="F29" s="163">
        <f t="shared" si="0"/>
        <v>0</v>
      </c>
      <c r="G29" s="164">
        <f t="shared" si="1"/>
        <v>0</v>
      </c>
      <c r="H29" s="165">
        <v>0.1171</v>
      </c>
      <c r="I29" s="21"/>
      <c r="J29" s="159"/>
    </row>
    <row r="30" spans="1:10" ht="16.5">
      <c r="A30" s="169" t="s">
        <v>2766</v>
      </c>
      <c r="B30" s="161" t="s">
        <v>3839</v>
      </c>
      <c r="C30" s="18" t="s">
        <v>3815</v>
      </c>
      <c r="D30" s="162"/>
      <c r="E30" s="162"/>
      <c r="F30" s="163">
        <f t="shared" si="0"/>
        <v>0</v>
      </c>
      <c r="G30" s="164">
        <f t="shared" si="1"/>
        <v>0</v>
      </c>
      <c r="H30" s="165">
        <v>4.3299999999999998E-2</v>
      </c>
      <c r="I30" s="21"/>
      <c r="J30" s="159"/>
    </row>
    <row r="31" spans="1:10" ht="16.5">
      <c r="A31" s="169" t="s">
        <v>2767</v>
      </c>
      <c r="B31" s="161" t="s">
        <v>3840</v>
      </c>
      <c r="C31" s="18" t="s">
        <v>3815</v>
      </c>
      <c r="D31" s="162"/>
      <c r="E31" s="162"/>
      <c r="F31" s="163">
        <f t="shared" si="0"/>
        <v>0</v>
      </c>
      <c r="G31" s="164">
        <f t="shared" si="1"/>
        <v>0</v>
      </c>
      <c r="H31" s="165">
        <v>0.2671</v>
      </c>
      <c r="I31" s="21"/>
      <c r="J31" s="159"/>
    </row>
    <row r="32" spans="1:10" ht="16.5">
      <c r="A32" s="169" t="s">
        <v>2768</v>
      </c>
      <c r="B32" s="161" t="s">
        <v>3841</v>
      </c>
      <c r="C32" s="18" t="s">
        <v>3815</v>
      </c>
      <c r="D32" s="162"/>
      <c r="E32" s="162"/>
      <c r="F32" s="163">
        <f t="shared" si="0"/>
        <v>0</v>
      </c>
      <c r="G32" s="164">
        <f t="shared" si="1"/>
        <v>0</v>
      </c>
      <c r="H32" s="165">
        <v>1.5334000000000001</v>
      </c>
      <c r="I32" s="21"/>
      <c r="J32" s="159"/>
    </row>
    <row r="33" spans="1:10" ht="16.5">
      <c r="A33" s="169" t="s">
        <v>2769</v>
      </c>
      <c r="B33" s="161" t="s">
        <v>3842</v>
      </c>
      <c r="C33" s="18" t="s">
        <v>3815</v>
      </c>
      <c r="D33" s="162"/>
      <c r="E33" s="162"/>
      <c r="F33" s="163">
        <f t="shared" si="0"/>
        <v>0</v>
      </c>
      <c r="G33" s="164">
        <f t="shared" si="1"/>
        <v>0</v>
      </c>
      <c r="H33" s="165">
        <v>0.62909999999999999</v>
      </c>
      <c r="I33" s="21"/>
      <c r="J33" s="159"/>
    </row>
    <row r="34" spans="1:10" ht="16.5">
      <c r="A34" s="169" t="s">
        <v>2770</v>
      </c>
      <c r="B34" s="161" t="s">
        <v>3843</v>
      </c>
      <c r="C34" s="18" t="s">
        <v>3815</v>
      </c>
      <c r="D34" s="162"/>
      <c r="E34" s="162"/>
      <c r="F34" s="163">
        <f t="shared" si="0"/>
        <v>0</v>
      </c>
      <c r="G34" s="164">
        <f t="shared" si="1"/>
        <v>0</v>
      </c>
      <c r="H34" s="165">
        <v>1.0599000000000001</v>
      </c>
      <c r="I34" s="21"/>
      <c r="J34" s="159"/>
    </row>
    <row r="35" spans="1:10" ht="16.5">
      <c r="A35" s="169" t="s">
        <v>2771</v>
      </c>
      <c r="B35" s="161" t="s">
        <v>3844</v>
      </c>
      <c r="C35" s="18" t="s">
        <v>3815</v>
      </c>
      <c r="D35" s="162"/>
      <c r="E35" s="162"/>
      <c r="F35" s="163">
        <f t="shared" si="0"/>
        <v>0</v>
      </c>
      <c r="G35" s="164">
        <f t="shared" si="1"/>
        <v>0</v>
      </c>
      <c r="H35" s="165">
        <v>0.31009999999999999</v>
      </c>
      <c r="I35" s="21"/>
      <c r="J35" s="159"/>
    </row>
    <row r="36" spans="1:10" ht="16.5">
      <c r="A36" s="169" t="s">
        <v>2772</v>
      </c>
      <c r="B36" s="161" t="s">
        <v>3845</v>
      </c>
      <c r="C36" s="18" t="s">
        <v>3815</v>
      </c>
      <c r="D36" s="162"/>
      <c r="E36" s="162"/>
      <c r="F36" s="163">
        <f t="shared" si="0"/>
        <v>0</v>
      </c>
      <c r="G36" s="164">
        <f t="shared" si="1"/>
        <v>0</v>
      </c>
      <c r="H36" s="165">
        <v>0.69040000000000001</v>
      </c>
      <c r="I36" s="21"/>
      <c r="J36" s="159"/>
    </row>
    <row r="37" spans="1:10" ht="16.5">
      <c r="A37" s="169" t="s">
        <v>2773</v>
      </c>
      <c r="B37" s="161" t="s">
        <v>3846</v>
      </c>
      <c r="C37" s="18" t="s">
        <v>3815</v>
      </c>
      <c r="D37" s="162"/>
      <c r="E37" s="162"/>
      <c r="F37" s="163">
        <f t="shared" si="0"/>
        <v>0</v>
      </c>
      <c r="G37" s="164">
        <f t="shared" si="1"/>
        <v>0</v>
      </c>
      <c r="H37" s="165">
        <v>0.65029999999999999</v>
      </c>
      <c r="I37" s="21"/>
      <c r="J37" s="159"/>
    </row>
    <row r="38" spans="1:10" ht="16.5">
      <c r="A38" s="169" t="s">
        <v>2774</v>
      </c>
      <c r="B38" s="161" t="s">
        <v>3847</v>
      </c>
      <c r="C38" s="18" t="s">
        <v>3815</v>
      </c>
      <c r="D38" s="162"/>
      <c r="E38" s="162"/>
      <c r="F38" s="163">
        <f t="shared" si="0"/>
        <v>0</v>
      </c>
      <c r="G38" s="164">
        <f t="shared" si="1"/>
        <v>0</v>
      </c>
      <c r="H38" s="165">
        <v>0.60489999999999999</v>
      </c>
      <c r="I38" s="21"/>
      <c r="J38" s="159"/>
    </row>
    <row r="39" spans="1:10" ht="16.5">
      <c r="A39" s="169" t="s">
        <v>2775</v>
      </c>
      <c r="B39" s="161" t="s">
        <v>3848</v>
      </c>
      <c r="C39" s="18" t="s">
        <v>3815</v>
      </c>
      <c r="D39" s="162"/>
      <c r="E39" s="162"/>
      <c r="F39" s="163">
        <f t="shared" si="0"/>
        <v>0</v>
      </c>
      <c r="G39" s="164">
        <f t="shared" si="1"/>
        <v>0</v>
      </c>
      <c r="H39" s="165">
        <v>0.53979999999999995</v>
      </c>
      <c r="I39" s="21"/>
      <c r="J39" s="159"/>
    </row>
    <row r="40" spans="1:10" ht="16.5">
      <c r="A40" s="169" t="s">
        <v>2776</v>
      </c>
      <c r="B40" s="161" t="s">
        <v>3849</v>
      </c>
      <c r="C40" s="18" t="s">
        <v>3815</v>
      </c>
      <c r="D40" s="162"/>
      <c r="E40" s="162"/>
      <c r="F40" s="163">
        <f t="shared" si="0"/>
        <v>0</v>
      </c>
      <c r="G40" s="164">
        <f t="shared" si="1"/>
        <v>0</v>
      </c>
      <c r="H40" s="165">
        <v>0.46679999999999999</v>
      </c>
      <c r="I40" s="21"/>
      <c r="J40" s="159"/>
    </row>
    <row r="41" spans="1:10" ht="16.5">
      <c r="A41" s="169" t="s">
        <v>2777</v>
      </c>
      <c r="B41" s="161" t="s">
        <v>3850</v>
      </c>
      <c r="C41" s="18" t="s">
        <v>3815</v>
      </c>
      <c r="D41" s="162"/>
      <c r="E41" s="162"/>
      <c r="F41" s="163">
        <f t="shared" si="0"/>
        <v>0</v>
      </c>
      <c r="G41" s="164">
        <f t="shared" si="1"/>
        <v>0</v>
      </c>
      <c r="H41" s="165">
        <v>0.66600000000000004</v>
      </c>
      <c r="I41" s="21"/>
      <c r="J41" s="159"/>
    </row>
    <row r="42" spans="1:10" ht="16.5">
      <c r="A42" s="169" t="s">
        <v>2778</v>
      </c>
      <c r="B42" s="161" t="s">
        <v>3851</v>
      </c>
      <c r="C42" s="18" t="s">
        <v>3815</v>
      </c>
      <c r="D42" s="162"/>
      <c r="E42" s="162"/>
      <c r="F42" s="163">
        <f t="shared" si="0"/>
        <v>0</v>
      </c>
      <c r="G42" s="164">
        <f t="shared" si="1"/>
        <v>0</v>
      </c>
      <c r="H42" s="165">
        <v>0.81269999999999998</v>
      </c>
      <c r="I42" s="21"/>
      <c r="J42" s="159"/>
    </row>
    <row r="43" spans="1:10" ht="16.5">
      <c r="A43" s="169" t="s">
        <v>2779</v>
      </c>
      <c r="B43" s="161" t="s">
        <v>3852</v>
      </c>
      <c r="C43" s="18" t="s">
        <v>3815</v>
      </c>
      <c r="D43" s="162"/>
      <c r="E43" s="162"/>
      <c r="F43" s="163">
        <f t="shared" si="0"/>
        <v>0</v>
      </c>
      <c r="G43" s="164">
        <f t="shared" si="1"/>
        <v>0</v>
      </c>
      <c r="H43" s="165">
        <v>0.31859999999999999</v>
      </c>
      <c r="I43" s="21"/>
      <c r="J43" s="159"/>
    </row>
    <row r="44" spans="1:10" ht="16.5">
      <c r="A44" s="169" t="s">
        <v>2780</v>
      </c>
      <c r="B44" s="161" t="s">
        <v>3853</v>
      </c>
      <c r="C44" s="18" t="s">
        <v>3815</v>
      </c>
      <c r="D44" s="162"/>
      <c r="E44" s="162"/>
      <c r="F44" s="163">
        <f t="shared" si="0"/>
        <v>0</v>
      </c>
      <c r="G44" s="164">
        <f t="shared" si="1"/>
        <v>0</v>
      </c>
      <c r="H44" s="165">
        <v>0.25729999999999997</v>
      </c>
      <c r="I44" s="21"/>
      <c r="J44" s="159"/>
    </row>
    <row r="45" spans="1:10" ht="16.5">
      <c r="A45" s="169" t="s">
        <v>2781</v>
      </c>
      <c r="B45" s="161" t="s">
        <v>3854</v>
      </c>
      <c r="C45" s="18" t="s">
        <v>3815</v>
      </c>
      <c r="D45" s="162"/>
      <c r="E45" s="162"/>
      <c r="F45" s="163">
        <f t="shared" si="0"/>
        <v>0</v>
      </c>
      <c r="G45" s="164">
        <f t="shared" si="1"/>
        <v>0</v>
      </c>
      <c r="H45" s="165">
        <v>0.218</v>
      </c>
      <c r="I45" s="21"/>
      <c r="J45" s="159"/>
    </row>
    <row r="46" spans="1:10" ht="16.5">
      <c r="A46" s="169" t="s">
        <v>2782</v>
      </c>
      <c r="B46" s="161" t="s">
        <v>3855</v>
      </c>
      <c r="C46" s="18" t="s">
        <v>3815</v>
      </c>
      <c r="D46" s="162"/>
      <c r="E46" s="162"/>
      <c r="F46" s="163">
        <f t="shared" si="0"/>
        <v>0</v>
      </c>
      <c r="G46" s="164">
        <f t="shared" si="1"/>
        <v>0</v>
      </c>
      <c r="H46" s="165">
        <v>1.0757000000000001</v>
      </c>
      <c r="I46" s="21"/>
      <c r="J46" s="159"/>
    </row>
    <row r="47" spans="1:10" ht="16.5">
      <c r="A47" s="169" t="s">
        <v>2783</v>
      </c>
      <c r="B47" s="161" t="s">
        <v>3856</v>
      </c>
      <c r="C47" s="18" t="s">
        <v>3815</v>
      </c>
      <c r="D47" s="162"/>
      <c r="E47" s="162"/>
      <c r="F47" s="163">
        <f t="shared" si="0"/>
        <v>0</v>
      </c>
      <c r="G47" s="164">
        <f t="shared" si="1"/>
        <v>0</v>
      </c>
      <c r="H47" s="165">
        <v>1.0276000000000001</v>
      </c>
      <c r="I47" s="21"/>
      <c r="J47" s="159"/>
    </row>
    <row r="48" spans="1:10" ht="16.5">
      <c r="A48" s="169" t="s">
        <v>2784</v>
      </c>
      <c r="B48" s="161" t="s">
        <v>3857</v>
      </c>
      <c r="C48" s="18" t="s">
        <v>3815</v>
      </c>
      <c r="D48" s="162"/>
      <c r="E48" s="162"/>
      <c r="F48" s="163">
        <f t="shared" si="0"/>
        <v>0</v>
      </c>
      <c r="G48" s="164">
        <f t="shared" si="1"/>
        <v>0</v>
      </c>
      <c r="H48" s="165">
        <v>0.34110000000000001</v>
      </c>
      <c r="I48" s="21"/>
      <c r="J48" s="159"/>
    </row>
    <row r="49" spans="1:10" ht="16.5">
      <c r="A49" s="169" t="s">
        <v>2785</v>
      </c>
      <c r="B49" s="161" t="s">
        <v>3858</v>
      </c>
      <c r="C49" s="18" t="s">
        <v>3815</v>
      </c>
      <c r="D49" s="162"/>
      <c r="E49" s="162"/>
      <c r="F49" s="163">
        <f t="shared" si="0"/>
        <v>0</v>
      </c>
      <c r="G49" s="164">
        <f t="shared" si="1"/>
        <v>0</v>
      </c>
      <c r="H49" s="165">
        <v>0.40570000000000001</v>
      </c>
      <c r="I49" s="21"/>
      <c r="J49" s="159"/>
    </row>
    <row r="50" spans="1:10" ht="16.5">
      <c r="A50" s="169" t="s">
        <v>2786</v>
      </c>
      <c r="B50" s="161" t="s">
        <v>3859</v>
      </c>
      <c r="C50" s="18" t="s">
        <v>3815</v>
      </c>
      <c r="D50" s="162"/>
      <c r="E50" s="162"/>
      <c r="F50" s="163">
        <f t="shared" si="0"/>
        <v>0</v>
      </c>
      <c r="G50" s="164">
        <f t="shared" si="1"/>
        <v>0</v>
      </c>
      <c r="H50" s="165">
        <v>0.18659999999999999</v>
      </c>
      <c r="I50" s="21"/>
      <c r="J50" s="159"/>
    </row>
    <row r="51" spans="1:10" ht="16.5">
      <c r="A51" s="169" t="s">
        <v>2787</v>
      </c>
      <c r="B51" s="161" t="s">
        <v>3860</v>
      </c>
      <c r="C51" s="18" t="s">
        <v>3815</v>
      </c>
      <c r="D51" s="162"/>
      <c r="E51" s="162"/>
      <c r="F51" s="163">
        <f t="shared" si="0"/>
        <v>0</v>
      </c>
      <c r="G51" s="164">
        <f t="shared" si="1"/>
        <v>0</v>
      </c>
      <c r="H51" s="165">
        <v>0.61219999999999997</v>
      </c>
      <c r="I51" s="21"/>
      <c r="J51" s="159"/>
    </row>
    <row r="52" spans="1:10" ht="16.5">
      <c r="A52" s="169" t="s">
        <v>2788</v>
      </c>
      <c r="B52" s="161" t="s">
        <v>3861</v>
      </c>
      <c r="C52" s="18" t="s">
        <v>3815</v>
      </c>
      <c r="D52" s="162"/>
      <c r="E52" s="162"/>
      <c r="F52" s="163">
        <f t="shared" si="0"/>
        <v>0</v>
      </c>
      <c r="G52" s="164">
        <f t="shared" si="1"/>
        <v>0</v>
      </c>
      <c r="H52" s="165">
        <v>0.46820000000000001</v>
      </c>
      <c r="I52" s="21"/>
      <c r="J52" s="159"/>
    </row>
    <row r="53" spans="1:10" ht="16.5">
      <c r="A53" s="169" t="s">
        <v>2789</v>
      </c>
      <c r="B53" s="161" t="s">
        <v>3862</v>
      </c>
      <c r="C53" s="18" t="s">
        <v>3815</v>
      </c>
      <c r="D53" s="162"/>
      <c r="E53" s="162"/>
      <c r="F53" s="163">
        <f t="shared" si="0"/>
        <v>0</v>
      </c>
      <c r="G53" s="164">
        <f t="shared" si="1"/>
        <v>0</v>
      </c>
      <c r="H53" s="165">
        <v>0.71540000000000004</v>
      </c>
      <c r="I53" s="21"/>
      <c r="J53" s="159"/>
    </row>
    <row r="54" spans="1:10" ht="16.5">
      <c r="A54" s="169" t="s">
        <v>2790</v>
      </c>
      <c r="B54" s="161" t="s">
        <v>3863</v>
      </c>
      <c r="C54" s="18" t="s">
        <v>3815</v>
      </c>
      <c r="D54" s="162"/>
      <c r="E54" s="162"/>
      <c r="F54" s="163">
        <f t="shared" si="0"/>
        <v>0</v>
      </c>
      <c r="G54" s="164">
        <f t="shared" si="1"/>
        <v>0</v>
      </c>
      <c r="H54" s="165">
        <v>0.74280000000000002</v>
      </c>
      <c r="I54" s="21"/>
      <c r="J54" s="159"/>
    </row>
    <row r="55" spans="1:10" ht="16.5">
      <c r="A55" s="169" t="s">
        <v>2791</v>
      </c>
      <c r="B55" s="161" t="s">
        <v>3864</v>
      </c>
      <c r="C55" s="18" t="s">
        <v>3815</v>
      </c>
      <c r="D55" s="162"/>
      <c r="E55" s="162"/>
      <c r="F55" s="163">
        <f t="shared" si="0"/>
        <v>0</v>
      </c>
      <c r="G55" s="164">
        <f t="shared" si="1"/>
        <v>0</v>
      </c>
      <c r="H55" s="165">
        <v>0.70489999999999997</v>
      </c>
      <c r="I55" s="21"/>
      <c r="J55" s="159"/>
    </row>
    <row r="56" spans="1:10" ht="16.5">
      <c r="A56" s="169" t="s">
        <v>2792</v>
      </c>
      <c r="B56" s="161" t="s">
        <v>3865</v>
      </c>
      <c r="C56" s="18" t="s">
        <v>3815</v>
      </c>
      <c r="D56" s="162"/>
      <c r="E56" s="162"/>
      <c r="F56" s="163">
        <f t="shared" si="0"/>
        <v>0</v>
      </c>
      <c r="G56" s="164">
        <f t="shared" si="1"/>
        <v>0</v>
      </c>
      <c r="H56" s="165">
        <v>0.26029999999999998</v>
      </c>
      <c r="I56" s="21"/>
      <c r="J56" s="159"/>
    </row>
    <row r="57" spans="1:10" ht="16.5">
      <c r="A57" s="169" t="s">
        <v>2793</v>
      </c>
      <c r="B57" s="161" t="s">
        <v>3866</v>
      </c>
      <c r="C57" s="18" t="s">
        <v>3815</v>
      </c>
      <c r="D57" s="162"/>
      <c r="E57" s="162"/>
      <c r="F57" s="163">
        <f t="shared" si="0"/>
        <v>0</v>
      </c>
      <c r="G57" s="164">
        <f t="shared" si="1"/>
        <v>0</v>
      </c>
      <c r="H57" s="165">
        <v>0.60799999999999998</v>
      </c>
      <c r="I57" s="170"/>
      <c r="J57" s="159"/>
    </row>
    <row r="58" spans="1:10" ht="16.5">
      <c r="A58" s="169" t="s">
        <v>2794</v>
      </c>
      <c r="B58" s="161" t="s">
        <v>3867</v>
      </c>
      <c r="C58" s="18" t="s">
        <v>3815</v>
      </c>
      <c r="D58" s="162"/>
      <c r="E58" s="162"/>
      <c r="F58" s="163">
        <f t="shared" si="0"/>
        <v>0</v>
      </c>
      <c r="G58" s="164">
        <f t="shared" si="1"/>
        <v>0</v>
      </c>
      <c r="H58" s="165">
        <v>0.7208</v>
      </c>
      <c r="I58" s="21"/>
      <c r="J58" s="159"/>
    </row>
    <row r="59" spans="1:10" ht="16.5">
      <c r="A59" s="169" t="s">
        <v>2795</v>
      </c>
      <c r="B59" s="161" t="s">
        <v>3868</v>
      </c>
      <c r="C59" s="18" t="s">
        <v>3815</v>
      </c>
      <c r="D59" s="162"/>
      <c r="E59" s="162"/>
      <c r="F59" s="163">
        <f t="shared" si="0"/>
        <v>0</v>
      </c>
      <c r="G59" s="164">
        <f t="shared" si="1"/>
        <v>0</v>
      </c>
      <c r="H59" s="165">
        <v>0.25590000000000002</v>
      </c>
      <c r="I59" s="21"/>
      <c r="J59" s="159"/>
    </row>
    <row r="60" spans="1:10" ht="16.5">
      <c r="A60" s="169" t="s">
        <v>2796</v>
      </c>
      <c r="B60" s="161" t="s">
        <v>3869</v>
      </c>
      <c r="C60" s="18" t="s">
        <v>3815</v>
      </c>
      <c r="D60" s="162"/>
      <c r="E60" s="162"/>
      <c r="F60" s="163">
        <f t="shared" si="0"/>
        <v>0</v>
      </c>
      <c r="G60" s="164">
        <f t="shared" si="1"/>
        <v>0</v>
      </c>
      <c r="H60" s="165">
        <v>0.61860000000000004</v>
      </c>
      <c r="I60" s="170"/>
      <c r="J60" s="159"/>
    </row>
    <row r="61" spans="1:10" ht="16.5">
      <c r="A61" s="169" t="s">
        <v>2797</v>
      </c>
      <c r="B61" s="161" t="s">
        <v>3870</v>
      </c>
      <c r="C61" s="18" t="s">
        <v>3815</v>
      </c>
      <c r="D61" s="162"/>
      <c r="E61" s="162"/>
      <c r="F61" s="163">
        <f t="shared" si="0"/>
        <v>0</v>
      </c>
      <c r="G61" s="164">
        <f t="shared" si="1"/>
        <v>0</v>
      </c>
      <c r="H61" s="165">
        <v>0.4173</v>
      </c>
      <c r="I61" s="170"/>
      <c r="J61" s="159"/>
    </row>
    <row r="62" spans="1:10" ht="16.5">
      <c r="A62" s="169" t="s">
        <v>2798</v>
      </c>
      <c r="B62" s="161" t="s">
        <v>3871</v>
      </c>
      <c r="C62" s="18" t="s">
        <v>3815</v>
      </c>
      <c r="D62" s="162"/>
      <c r="E62" s="162"/>
      <c r="F62" s="163">
        <f t="shared" si="0"/>
        <v>0</v>
      </c>
      <c r="G62" s="164">
        <f t="shared" si="1"/>
        <v>0</v>
      </c>
      <c r="H62" s="165">
        <v>0.36459999999999998</v>
      </c>
      <c r="I62" s="21"/>
      <c r="J62" s="159"/>
    </row>
    <row r="63" spans="1:10" ht="16.5">
      <c r="A63" s="169" t="s">
        <v>2799</v>
      </c>
      <c r="B63" s="161" t="s">
        <v>3872</v>
      </c>
      <c r="C63" s="18" t="s">
        <v>3815</v>
      </c>
      <c r="D63" s="162"/>
      <c r="E63" s="162"/>
      <c r="F63" s="163">
        <f t="shared" si="0"/>
        <v>0</v>
      </c>
      <c r="G63" s="164">
        <f t="shared" si="1"/>
        <v>0</v>
      </c>
      <c r="H63" s="165">
        <v>5.5800000000000002E-2</v>
      </c>
      <c r="I63" s="21"/>
      <c r="J63" s="159"/>
    </row>
    <row r="64" spans="1:10" ht="16.5">
      <c r="A64" s="169" t="s">
        <v>2800</v>
      </c>
      <c r="B64" s="161" t="s">
        <v>3873</v>
      </c>
      <c r="C64" s="18" t="s">
        <v>3815</v>
      </c>
      <c r="D64" s="162"/>
      <c r="E64" s="162"/>
      <c r="F64" s="163">
        <f t="shared" si="0"/>
        <v>0</v>
      </c>
      <c r="G64" s="164">
        <f t="shared" si="1"/>
        <v>0</v>
      </c>
      <c r="H64" s="165">
        <v>0.26779999999999998</v>
      </c>
      <c r="I64" s="21"/>
      <c r="J64" s="159"/>
    </row>
    <row r="65" spans="1:10" ht="16.5">
      <c r="A65" s="169" t="s">
        <v>2801</v>
      </c>
      <c r="B65" s="161" t="s">
        <v>3874</v>
      </c>
      <c r="C65" s="18" t="s">
        <v>3815</v>
      </c>
      <c r="D65" s="162"/>
      <c r="E65" s="162"/>
      <c r="F65" s="163">
        <f t="shared" si="0"/>
        <v>0</v>
      </c>
      <c r="G65" s="164">
        <f t="shared" si="1"/>
        <v>0</v>
      </c>
      <c r="H65" s="165">
        <v>0.47270000000000001</v>
      </c>
      <c r="I65" s="21"/>
      <c r="J65" s="159"/>
    </row>
    <row r="66" spans="1:10" ht="16.5">
      <c r="A66" s="169" t="s">
        <v>3572</v>
      </c>
      <c r="B66" s="171" t="s">
        <v>3573</v>
      </c>
      <c r="C66" s="18" t="s">
        <v>3815</v>
      </c>
      <c r="D66" s="162"/>
      <c r="E66" s="162"/>
      <c r="F66" s="163">
        <f t="shared" si="0"/>
        <v>0</v>
      </c>
      <c r="G66" s="164">
        <f t="shared" si="1"/>
        <v>0</v>
      </c>
      <c r="H66" s="165">
        <v>1</v>
      </c>
      <c r="I66" s="170" t="s">
        <v>3875</v>
      </c>
      <c r="J66" s="159"/>
    </row>
    <row r="67" spans="1:10" ht="16.5">
      <c r="A67" s="169" t="s">
        <v>2802</v>
      </c>
      <c r="B67" s="161" t="s">
        <v>3876</v>
      </c>
      <c r="C67" s="18" t="s">
        <v>3815</v>
      </c>
      <c r="D67" s="162"/>
      <c r="E67" s="162"/>
      <c r="F67" s="163">
        <f t="shared" si="0"/>
        <v>0</v>
      </c>
      <c r="G67" s="164">
        <f t="shared" si="1"/>
        <v>0</v>
      </c>
      <c r="H67" s="165">
        <v>0.56850000000000001</v>
      </c>
      <c r="I67" s="21"/>
      <c r="J67" s="159"/>
    </row>
    <row r="68" spans="1:10" ht="16.5">
      <c r="A68" s="169" t="s">
        <v>2803</v>
      </c>
      <c r="B68" s="161" t="s">
        <v>3877</v>
      </c>
      <c r="C68" s="18" t="s">
        <v>3815</v>
      </c>
      <c r="D68" s="162"/>
      <c r="E68" s="162"/>
      <c r="F68" s="163">
        <f t="shared" si="0"/>
        <v>0</v>
      </c>
      <c r="G68" s="164">
        <f t="shared" si="1"/>
        <v>0</v>
      </c>
      <c r="H68" s="165">
        <v>0.89800000000000002</v>
      </c>
      <c r="I68" s="21"/>
      <c r="J68" s="159"/>
    </row>
    <row r="69" spans="1:10" ht="16.5">
      <c r="A69" s="169" t="s">
        <v>2804</v>
      </c>
      <c r="B69" s="161" t="s">
        <v>3878</v>
      </c>
      <c r="C69" s="18" t="s">
        <v>3815</v>
      </c>
      <c r="D69" s="162"/>
      <c r="E69" s="162"/>
      <c r="F69" s="163">
        <f t="shared" ref="F69:F132" si="2">D69*E69</f>
        <v>0</v>
      </c>
      <c r="G69" s="164">
        <f t="shared" ref="G69:G132" si="3">IF($F$801=0,0,F69/$F$801)</f>
        <v>0</v>
      </c>
      <c r="H69" s="165">
        <v>0.2223</v>
      </c>
      <c r="I69" s="21"/>
      <c r="J69" s="159"/>
    </row>
    <row r="70" spans="1:10" ht="16.5">
      <c r="A70" s="169" t="s">
        <v>2805</v>
      </c>
      <c r="B70" s="161" t="s">
        <v>3879</v>
      </c>
      <c r="C70" s="18" t="s">
        <v>3815</v>
      </c>
      <c r="D70" s="162"/>
      <c r="E70" s="162"/>
      <c r="F70" s="163">
        <f t="shared" si="2"/>
        <v>0</v>
      </c>
      <c r="G70" s="164">
        <f t="shared" si="3"/>
        <v>0</v>
      </c>
      <c r="H70" s="165">
        <v>0.93810000000000004</v>
      </c>
      <c r="I70" s="21"/>
      <c r="J70" s="159"/>
    </row>
    <row r="71" spans="1:10" ht="16.5">
      <c r="A71" s="169" t="s">
        <v>3574</v>
      </c>
      <c r="B71" s="161" t="s">
        <v>3880</v>
      </c>
      <c r="C71" s="18" t="s">
        <v>3815</v>
      </c>
      <c r="D71" s="162"/>
      <c r="E71" s="162"/>
      <c r="F71" s="163">
        <f t="shared" si="2"/>
        <v>0</v>
      </c>
      <c r="G71" s="164">
        <f t="shared" si="3"/>
        <v>0</v>
      </c>
      <c r="H71" s="165">
        <v>0.13</v>
      </c>
      <c r="I71" s="21"/>
      <c r="J71" s="159"/>
    </row>
    <row r="72" spans="1:10" ht="16.5">
      <c r="A72" s="169" t="s">
        <v>2806</v>
      </c>
      <c r="B72" s="161" t="s">
        <v>3881</v>
      </c>
      <c r="C72" s="18" t="s">
        <v>3815</v>
      </c>
      <c r="D72" s="162"/>
      <c r="E72" s="162"/>
      <c r="F72" s="163">
        <f t="shared" si="2"/>
        <v>0</v>
      </c>
      <c r="G72" s="164">
        <f t="shared" si="3"/>
        <v>0</v>
      </c>
      <c r="H72" s="165">
        <v>1.4152</v>
      </c>
      <c r="I72" s="21"/>
      <c r="J72" s="159"/>
    </row>
    <row r="73" spans="1:10" ht="16.5">
      <c r="A73" s="169" t="s">
        <v>2807</v>
      </c>
      <c r="B73" s="161" t="s">
        <v>3882</v>
      </c>
      <c r="C73" s="18" t="s">
        <v>3815</v>
      </c>
      <c r="D73" s="162"/>
      <c r="E73" s="162"/>
      <c r="F73" s="163">
        <f t="shared" si="2"/>
        <v>0</v>
      </c>
      <c r="G73" s="164">
        <f t="shared" si="3"/>
        <v>0</v>
      </c>
      <c r="H73" s="165">
        <v>0.61990000000000001</v>
      </c>
      <c r="I73" s="21"/>
      <c r="J73" s="159"/>
    </row>
    <row r="74" spans="1:10" ht="16.5">
      <c r="A74" s="169" t="s">
        <v>2808</v>
      </c>
      <c r="B74" s="161" t="s">
        <v>3883</v>
      </c>
      <c r="C74" s="18" t="s">
        <v>3815</v>
      </c>
      <c r="D74" s="162"/>
      <c r="E74" s="162"/>
      <c r="F74" s="163">
        <f t="shared" si="2"/>
        <v>0</v>
      </c>
      <c r="G74" s="164">
        <f t="shared" si="3"/>
        <v>0</v>
      </c>
      <c r="H74" s="165">
        <v>0.64780000000000004</v>
      </c>
      <c r="I74" s="21"/>
      <c r="J74" s="159"/>
    </row>
    <row r="75" spans="1:10" ht="16.5">
      <c r="A75" s="169" t="s">
        <v>2809</v>
      </c>
      <c r="B75" s="161" t="s">
        <v>3884</v>
      </c>
      <c r="C75" s="18" t="s">
        <v>3815</v>
      </c>
      <c r="D75" s="162"/>
      <c r="E75" s="162"/>
      <c r="F75" s="163">
        <f t="shared" si="2"/>
        <v>0</v>
      </c>
      <c r="G75" s="164">
        <f t="shared" si="3"/>
        <v>0</v>
      </c>
      <c r="H75" s="165">
        <v>0.25109999999999999</v>
      </c>
      <c r="I75" s="21"/>
      <c r="J75" s="159"/>
    </row>
    <row r="76" spans="1:10" ht="16.5">
      <c r="A76" s="169" t="s">
        <v>2810</v>
      </c>
      <c r="B76" s="161" t="s">
        <v>3885</v>
      </c>
      <c r="C76" s="18" t="s">
        <v>3815</v>
      </c>
      <c r="D76" s="162"/>
      <c r="E76" s="162"/>
      <c r="F76" s="163">
        <f t="shared" si="2"/>
        <v>0</v>
      </c>
      <c r="G76" s="164">
        <f t="shared" si="3"/>
        <v>0</v>
      </c>
      <c r="H76" s="165">
        <v>0.58840000000000003</v>
      </c>
      <c r="I76" s="21"/>
      <c r="J76" s="159"/>
    </row>
    <row r="77" spans="1:10" ht="16.5">
      <c r="A77" s="169" t="s">
        <v>2811</v>
      </c>
      <c r="B77" s="161" t="s">
        <v>3886</v>
      </c>
      <c r="C77" s="18" t="s">
        <v>3815</v>
      </c>
      <c r="D77" s="162"/>
      <c r="E77" s="162"/>
      <c r="F77" s="163">
        <f t="shared" si="2"/>
        <v>0</v>
      </c>
      <c r="G77" s="164">
        <f t="shared" si="3"/>
        <v>0</v>
      </c>
      <c r="H77" s="165">
        <v>0.30430000000000001</v>
      </c>
      <c r="I77" s="21"/>
      <c r="J77" s="159"/>
    </row>
    <row r="78" spans="1:10" ht="16.5">
      <c r="A78" s="169" t="s">
        <v>2812</v>
      </c>
      <c r="B78" s="161" t="s">
        <v>3887</v>
      </c>
      <c r="C78" s="18" t="s">
        <v>3815</v>
      </c>
      <c r="D78" s="162"/>
      <c r="E78" s="162"/>
      <c r="F78" s="163">
        <f t="shared" si="2"/>
        <v>0</v>
      </c>
      <c r="G78" s="164">
        <f t="shared" si="3"/>
        <v>0</v>
      </c>
      <c r="H78" s="165">
        <v>5.0500000000000003E-2</v>
      </c>
      <c r="I78" s="21"/>
      <c r="J78" s="159"/>
    </row>
    <row r="79" spans="1:10" ht="16.5">
      <c r="A79" s="169" t="s">
        <v>2814</v>
      </c>
      <c r="B79" s="161" t="s">
        <v>3888</v>
      </c>
      <c r="C79" s="18" t="s">
        <v>3815</v>
      </c>
      <c r="D79" s="162"/>
      <c r="E79" s="162"/>
      <c r="F79" s="163">
        <f t="shared" si="2"/>
        <v>0</v>
      </c>
      <c r="G79" s="164">
        <f t="shared" si="3"/>
        <v>0</v>
      </c>
      <c r="H79" s="165">
        <v>0.89190000000000003</v>
      </c>
      <c r="I79" s="21"/>
      <c r="J79" s="159"/>
    </row>
    <row r="80" spans="1:10" ht="16.5">
      <c r="A80" s="169" t="s">
        <v>2815</v>
      </c>
      <c r="B80" s="161" t="s">
        <v>3889</v>
      </c>
      <c r="C80" s="18" t="s">
        <v>3815</v>
      </c>
      <c r="D80" s="162"/>
      <c r="E80" s="162"/>
      <c r="F80" s="163">
        <f t="shared" si="2"/>
        <v>0</v>
      </c>
      <c r="G80" s="164">
        <f t="shared" si="3"/>
        <v>0</v>
      </c>
      <c r="H80" s="165">
        <v>0.53110000000000002</v>
      </c>
      <c r="I80" s="21"/>
      <c r="J80" s="159"/>
    </row>
    <row r="81" spans="1:10" ht="16.5">
      <c r="A81" s="169" t="s">
        <v>2816</v>
      </c>
      <c r="B81" s="161" t="s">
        <v>3890</v>
      </c>
      <c r="C81" s="18" t="s">
        <v>3815</v>
      </c>
      <c r="D81" s="162"/>
      <c r="E81" s="162"/>
      <c r="F81" s="163">
        <f t="shared" si="2"/>
        <v>0</v>
      </c>
      <c r="G81" s="164">
        <f t="shared" si="3"/>
        <v>0</v>
      </c>
      <c r="H81" s="165">
        <v>1.1107</v>
      </c>
      <c r="I81" s="21"/>
      <c r="J81" s="159"/>
    </row>
    <row r="82" spans="1:10" ht="16.5">
      <c r="A82" s="169" t="s">
        <v>2817</v>
      </c>
      <c r="B82" s="161" t="s">
        <v>3891</v>
      </c>
      <c r="C82" s="18" t="s">
        <v>3815</v>
      </c>
      <c r="D82" s="162"/>
      <c r="E82" s="162"/>
      <c r="F82" s="163">
        <f t="shared" si="2"/>
        <v>0</v>
      </c>
      <c r="G82" s="164">
        <f t="shared" si="3"/>
        <v>0</v>
      </c>
      <c r="H82" s="165">
        <v>0.9556</v>
      </c>
      <c r="I82" s="21"/>
      <c r="J82" s="159"/>
    </row>
    <row r="83" spans="1:10" ht="16.5">
      <c r="A83" s="169" t="s">
        <v>2818</v>
      </c>
      <c r="B83" s="161" t="s">
        <v>3892</v>
      </c>
      <c r="C83" s="18" t="s">
        <v>3815</v>
      </c>
      <c r="D83" s="162"/>
      <c r="E83" s="162"/>
      <c r="F83" s="163">
        <f t="shared" si="2"/>
        <v>0</v>
      </c>
      <c r="G83" s="164">
        <f t="shared" si="3"/>
        <v>0</v>
      </c>
      <c r="H83" s="165">
        <v>0.2737</v>
      </c>
      <c r="I83" s="21"/>
      <c r="J83" s="159"/>
    </row>
    <row r="84" spans="1:10" ht="16.5">
      <c r="A84" s="169" t="s">
        <v>2819</v>
      </c>
      <c r="B84" s="161" t="s">
        <v>3893</v>
      </c>
      <c r="C84" s="18" t="s">
        <v>3815</v>
      </c>
      <c r="D84" s="162"/>
      <c r="E84" s="162"/>
      <c r="F84" s="163">
        <f t="shared" si="2"/>
        <v>0</v>
      </c>
      <c r="G84" s="164">
        <f t="shared" si="3"/>
        <v>0</v>
      </c>
      <c r="H84" s="165">
        <v>0.16039999999999999</v>
      </c>
      <c r="I84" s="21"/>
      <c r="J84" s="159"/>
    </row>
    <row r="85" spans="1:10" ht="16.5">
      <c r="A85" s="169" t="s">
        <v>2820</v>
      </c>
      <c r="B85" s="161" t="s">
        <v>3894</v>
      </c>
      <c r="C85" s="18" t="s">
        <v>3815</v>
      </c>
      <c r="D85" s="162"/>
      <c r="E85" s="162"/>
      <c r="F85" s="163">
        <f t="shared" si="2"/>
        <v>0</v>
      </c>
      <c r="G85" s="164">
        <f t="shared" si="3"/>
        <v>0</v>
      </c>
      <c r="H85" s="165">
        <v>2.2292999999999998</v>
      </c>
      <c r="I85" s="21"/>
      <c r="J85" s="159"/>
    </row>
    <row r="86" spans="1:10" ht="16.5">
      <c r="A86" s="169" t="s">
        <v>2821</v>
      </c>
      <c r="B86" s="161" t="s">
        <v>3895</v>
      </c>
      <c r="C86" s="18" t="s">
        <v>3815</v>
      </c>
      <c r="D86" s="162"/>
      <c r="E86" s="162"/>
      <c r="F86" s="163">
        <f t="shared" si="2"/>
        <v>0</v>
      </c>
      <c r="G86" s="164">
        <f t="shared" si="3"/>
        <v>0</v>
      </c>
      <c r="H86" s="165">
        <v>1.0326</v>
      </c>
      <c r="I86" s="170"/>
      <c r="J86" s="159"/>
    </row>
    <row r="87" spans="1:10" ht="16.5">
      <c r="A87" s="169" t="s">
        <v>2822</v>
      </c>
      <c r="B87" s="161" t="s">
        <v>3896</v>
      </c>
      <c r="C87" s="18" t="s">
        <v>3815</v>
      </c>
      <c r="D87" s="162"/>
      <c r="E87" s="162"/>
      <c r="F87" s="163">
        <f t="shared" si="2"/>
        <v>0</v>
      </c>
      <c r="G87" s="164">
        <f t="shared" si="3"/>
        <v>0</v>
      </c>
      <c r="H87" s="165">
        <v>1.2585</v>
      </c>
      <c r="I87" s="21"/>
      <c r="J87" s="159"/>
    </row>
    <row r="88" spans="1:10" ht="16.5">
      <c r="A88" s="169" t="s">
        <v>2823</v>
      </c>
      <c r="B88" s="161" t="s">
        <v>3897</v>
      </c>
      <c r="C88" s="18" t="s">
        <v>3815</v>
      </c>
      <c r="D88" s="162"/>
      <c r="E88" s="162"/>
      <c r="F88" s="163">
        <f t="shared" si="2"/>
        <v>0</v>
      </c>
      <c r="G88" s="164">
        <f t="shared" si="3"/>
        <v>0</v>
      </c>
      <c r="H88" s="165">
        <v>2.1848000000000001</v>
      </c>
      <c r="I88" s="21"/>
      <c r="J88" s="159"/>
    </row>
    <row r="89" spans="1:10" ht="16.5">
      <c r="A89" s="169" t="s">
        <v>2824</v>
      </c>
      <c r="B89" s="161" t="s">
        <v>3898</v>
      </c>
      <c r="C89" s="18" t="s">
        <v>3815</v>
      </c>
      <c r="D89" s="162"/>
      <c r="E89" s="162"/>
      <c r="F89" s="163">
        <f t="shared" si="2"/>
        <v>0</v>
      </c>
      <c r="G89" s="164">
        <f t="shared" si="3"/>
        <v>0</v>
      </c>
      <c r="H89" s="165">
        <v>0.8669</v>
      </c>
      <c r="I89" s="21"/>
      <c r="J89" s="159"/>
    </row>
    <row r="90" spans="1:10" ht="16.5">
      <c r="A90" s="169" t="s">
        <v>2825</v>
      </c>
      <c r="B90" s="161" t="s">
        <v>3899</v>
      </c>
      <c r="C90" s="18" t="s">
        <v>3815</v>
      </c>
      <c r="D90" s="162"/>
      <c r="E90" s="162"/>
      <c r="F90" s="163">
        <f t="shared" si="2"/>
        <v>0</v>
      </c>
      <c r="G90" s="164">
        <f t="shared" si="3"/>
        <v>0</v>
      </c>
      <c r="H90" s="165">
        <v>0.84079999999999999</v>
      </c>
      <c r="I90" s="21"/>
      <c r="J90" s="159"/>
    </row>
    <row r="91" spans="1:10" ht="16.5">
      <c r="A91" s="169" t="s">
        <v>2826</v>
      </c>
      <c r="B91" s="161" t="s">
        <v>3900</v>
      </c>
      <c r="C91" s="18" t="s">
        <v>3815</v>
      </c>
      <c r="D91" s="162"/>
      <c r="E91" s="162"/>
      <c r="F91" s="163">
        <f t="shared" si="2"/>
        <v>0</v>
      </c>
      <c r="G91" s="164">
        <f t="shared" si="3"/>
        <v>0</v>
      </c>
      <c r="H91" s="165">
        <v>0.62870000000000004</v>
      </c>
      <c r="I91" s="21"/>
      <c r="J91" s="159"/>
    </row>
    <row r="92" spans="1:10" ht="16.5">
      <c r="A92" s="169" t="s">
        <v>2827</v>
      </c>
      <c r="B92" s="161" t="s">
        <v>3901</v>
      </c>
      <c r="C92" s="18" t="s">
        <v>3815</v>
      </c>
      <c r="D92" s="162"/>
      <c r="E92" s="162"/>
      <c r="F92" s="163">
        <f t="shared" si="2"/>
        <v>0</v>
      </c>
      <c r="G92" s="164">
        <f t="shared" si="3"/>
        <v>0</v>
      </c>
      <c r="H92" s="165">
        <v>1.1097999999999999</v>
      </c>
      <c r="I92" s="21"/>
      <c r="J92" s="159"/>
    </row>
    <row r="93" spans="1:10" ht="16.5">
      <c r="A93" s="169" t="s">
        <v>2828</v>
      </c>
      <c r="B93" s="161" t="s">
        <v>3902</v>
      </c>
      <c r="C93" s="18" t="s">
        <v>3815</v>
      </c>
      <c r="D93" s="162"/>
      <c r="E93" s="162"/>
      <c r="F93" s="163">
        <f t="shared" si="2"/>
        <v>0</v>
      </c>
      <c r="G93" s="164">
        <f t="shared" si="3"/>
        <v>0</v>
      </c>
      <c r="H93" s="165">
        <v>2.1998000000000002</v>
      </c>
      <c r="I93" s="21"/>
      <c r="J93" s="159"/>
    </row>
    <row r="94" spans="1:10" ht="16.5">
      <c r="A94" s="169" t="s">
        <v>2829</v>
      </c>
      <c r="B94" s="161" t="s">
        <v>3903</v>
      </c>
      <c r="C94" s="18" t="s">
        <v>3815</v>
      </c>
      <c r="D94" s="162"/>
      <c r="E94" s="162"/>
      <c r="F94" s="163">
        <f t="shared" si="2"/>
        <v>0</v>
      </c>
      <c r="G94" s="164">
        <f t="shared" si="3"/>
        <v>0</v>
      </c>
      <c r="H94" s="165">
        <v>0.42580000000000001</v>
      </c>
      <c r="I94" s="21"/>
      <c r="J94" s="159"/>
    </row>
    <row r="95" spans="1:10" ht="16.5">
      <c r="A95" s="169" t="s">
        <v>2830</v>
      </c>
      <c r="B95" s="161" t="s">
        <v>3904</v>
      </c>
      <c r="C95" s="18" t="s">
        <v>3815</v>
      </c>
      <c r="D95" s="162"/>
      <c r="E95" s="162"/>
      <c r="F95" s="163">
        <f t="shared" si="2"/>
        <v>0</v>
      </c>
      <c r="G95" s="164">
        <f t="shared" si="3"/>
        <v>0</v>
      </c>
      <c r="H95" s="165">
        <v>0.39600000000000002</v>
      </c>
      <c r="I95" s="21"/>
      <c r="J95" s="159"/>
    </row>
    <row r="96" spans="1:10" ht="16.5">
      <c r="A96" s="169" t="s">
        <v>2831</v>
      </c>
      <c r="B96" s="161" t="s">
        <v>3905</v>
      </c>
      <c r="C96" s="18" t="s">
        <v>3815</v>
      </c>
      <c r="D96" s="162"/>
      <c r="E96" s="162"/>
      <c r="F96" s="163">
        <f t="shared" si="2"/>
        <v>0</v>
      </c>
      <c r="G96" s="164">
        <f t="shared" si="3"/>
        <v>0</v>
      </c>
      <c r="H96" s="165">
        <v>1.3143</v>
      </c>
      <c r="I96" s="21"/>
      <c r="J96" s="159"/>
    </row>
    <row r="97" spans="1:10" ht="16.5">
      <c r="A97" s="169" t="s">
        <v>2832</v>
      </c>
      <c r="B97" s="161" t="s">
        <v>3906</v>
      </c>
      <c r="C97" s="18" t="s">
        <v>3815</v>
      </c>
      <c r="D97" s="162"/>
      <c r="E97" s="162"/>
      <c r="F97" s="163">
        <f t="shared" si="2"/>
        <v>0</v>
      </c>
      <c r="G97" s="164">
        <f t="shared" si="3"/>
        <v>0</v>
      </c>
      <c r="H97" s="165">
        <v>0.45100000000000001</v>
      </c>
      <c r="I97" s="21"/>
      <c r="J97" s="159"/>
    </row>
    <row r="98" spans="1:10" ht="16.5">
      <c r="A98" s="169" t="s">
        <v>2833</v>
      </c>
      <c r="B98" s="161" t="s">
        <v>3907</v>
      </c>
      <c r="C98" s="18" t="s">
        <v>3815</v>
      </c>
      <c r="D98" s="162"/>
      <c r="E98" s="162"/>
      <c r="F98" s="163">
        <f t="shared" si="2"/>
        <v>0</v>
      </c>
      <c r="G98" s="164">
        <f t="shared" si="3"/>
        <v>0</v>
      </c>
      <c r="H98" s="165">
        <v>0.48730000000000001</v>
      </c>
      <c r="I98" s="21"/>
      <c r="J98" s="159"/>
    </row>
    <row r="99" spans="1:10" ht="16.5">
      <c r="A99" s="169" t="s">
        <v>2834</v>
      </c>
      <c r="B99" s="161" t="s">
        <v>3908</v>
      </c>
      <c r="C99" s="18" t="s">
        <v>3815</v>
      </c>
      <c r="D99" s="162"/>
      <c r="E99" s="162"/>
      <c r="F99" s="163">
        <f t="shared" si="2"/>
        <v>0</v>
      </c>
      <c r="G99" s="164">
        <f t="shared" si="3"/>
        <v>0</v>
      </c>
      <c r="H99" s="165">
        <v>0.92490000000000006</v>
      </c>
      <c r="I99" s="21"/>
      <c r="J99" s="159"/>
    </row>
    <row r="100" spans="1:10" ht="16.5">
      <c r="A100" s="169" t="s">
        <v>2835</v>
      </c>
      <c r="B100" s="161" t="s">
        <v>3909</v>
      </c>
      <c r="C100" s="18" t="s">
        <v>3815</v>
      </c>
      <c r="D100" s="162"/>
      <c r="E100" s="162"/>
      <c r="F100" s="163">
        <f t="shared" si="2"/>
        <v>0</v>
      </c>
      <c r="G100" s="164">
        <f t="shared" si="3"/>
        <v>0</v>
      </c>
      <c r="H100" s="165">
        <v>0.37609999999999999</v>
      </c>
      <c r="I100" s="21"/>
      <c r="J100" s="159"/>
    </row>
    <row r="101" spans="1:10" ht="16.5">
      <c r="A101" s="169" t="s">
        <v>2836</v>
      </c>
      <c r="B101" s="161" t="s">
        <v>3910</v>
      </c>
      <c r="C101" s="18" t="s">
        <v>3815</v>
      </c>
      <c r="D101" s="162"/>
      <c r="E101" s="162"/>
      <c r="F101" s="163">
        <f t="shared" si="2"/>
        <v>0</v>
      </c>
      <c r="G101" s="164">
        <f t="shared" si="3"/>
        <v>0</v>
      </c>
      <c r="H101" s="165">
        <v>0.74919999999999998</v>
      </c>
      <c r="I101" s="21"/>
      <c r="J101" s="159"/>
    </row>
    <row r="102" spans="1:10" ht="16.5">
      <c r="A102" s="169" t="s">
        <v>2837</v>
      </c>
      <c r="B102" s="161" t="s">
        <v>3911</v>
      </c>
      <c r="C102" s="18" t="s">
        <v>3815</v>
      </c>
      <c r="D102" s="162"/>
      <c r="E102" s="162"/>
      <c r="F102" s="163">
        <f t="shared" si="2"/>
        <v>0</v>
      </c>
      <c r="G102" s="164">
        <f t="shared" si="3"/>
        <v>0</v>
      </c>
      <c r="H102" s="165">
        <v>0.68540000000000001</v>
      </c>
      <c r="I102" s="21"/>
      <c r="J102" s="159"/>
    </row>
    <row r="103" spans="1:10" ht="16.5">
      <c r="A103" s="169" t="s">
        <v>2838</v>
      </c>
      <c r="B103" s="161" t="s">
        <v>3912</v>
      </c>
      <c r="C103" s="18" t="s">
        <v>3815</v>
      </c>
      <c r="D103" s="162"/>
      <c r="E103" s="162"/>
      <c r="F103" s="163">
        <f t="shared" si="2"/>
        <v>0</v>
      </c>
      <c r="G103" s="164">
        <f t="shared" si="3"/>
        <v>0</v>
      </c>
      <c r="H103" s="165">
        <v>0.6724</v>
      </c>
      <c r="I103" s="21"/>
      <c r="J103" s="159"/>
    </row>
    <row r="104" spans="1:10" ht="16.5">
      <c r="A104" s="169" t="s">
        <v>2839</v>
      </c>
      <c r="B104" s="161" t="s">
        <v>3913</v>
      </c>
      <c r="C104" s="18" t="s">
        <v>3815</v>
      </c>
      <c r="D104" s="162"/>
      <c r="E104" s="162"/>
      <c r="F104" s="163">
        <f t="shared" si="2"/>
        <v>0</v>
      </c>
      <c r="G104" s="164">
        <f t="shared" si="3"/>
        <v>0</v>
      </c>
      <c r="H104" s="165">
        <v>0.47949999999999998</v>
      </c>
      <c r="I104" s="21"/>
      <c r="J104" s="159"/>
    </row>
    <row r="105" spans="1:10" ht="16.5">
      <c r="A105" s="169" t="s">
        <v>2840</v>
      </c>
      <c r="B105" s="161" t="s">
        <v>3914</v>
      </c>
      <c r="C105" s="18" t="s">
        <v>3815</v>
      </c>
      <c r="D105" s="162"/>
      <c r="E105" s="162"/>
      <c r="F105" s="163">
        <f t="shared" si="2"/>
        <v>0</v>
      </c>
      <c r="G105" s="164">
        <f t="shared" si="3"/>
        <v>0</v>
      </c>
      <c r="H105" s="165">
        <v>1.1436999999999999</v>
      </c>
      <c r="I105" s="21"/>
      <c r="J105" s="159"/>
    </row>
    <row r="106" spans="1:10" ht="16.5">
      <c r="A106" s="169" t="s">
        <v>2841</v>
      </c>
      <c r="B106" s="161" t="s">
        <v>3915</v>
      </c>
      <c r="C106" s="18" t="s">
        <v>3815</v>
      </c>
      <c r="D106" s="162"/>
      <c r="E106" s="162"/>
      <c r="F106" s="163">
        <f t="shared" si="2"/>
        <v>0</v>
      </c>
      <c r="G106" s="164">
        <f t="shared" si="3"/>
        <v>0</v>
      </c>
      <c r="H106" s="165">
        <v>1.1651</v>
      </c>
      <c r="I106" s="21"/>
      <c r="J106" s="159"/>
    </row>
    <row r="107" spans="1:10" ht="16.5">
      <c r="A107" s="169" t="s">
        <v>2842</v>
      </c>
      <c r="B107" s="161" t="s">
        <v>3916</v>
      </c>
      <c r="C107" s="18" t="s">
        <v>3815</v>
      </c>
      <c r="D107" s="162"/>
      <c r="E107" s="162"/>
      <c r="F107" s="163">
        <f t="shared" si="2"/>
        <v>0</v>
      </c>
      <c r="G107" s="164">
        <f t="shared" si="3"/>
        <v>0</v>
      </c>
      <c r="H107" s="165">
        <v>0.59840000000000004</v>
      </c>
      <c r="I107" s="21"/>
      <c r="J107" s="159"/>
    </row>
    <row r="108" spans="1:10" ht="16.5">
      <c r="A108" s="169" t="s">
        <v>2843</v>
      </c>
      <c r="B108" s="161" t="s">
        <v>3917</v>
      </c>
      <c r="C108" s="18" t="s">
        <v>3815</v>
      </c>
      <c r="D108" s="162"/>
      <c r="E108" s="162"/>
      <c r="F108" s="163">
        <f t="shared" si="2"/>
        <v>0</v>
      </c>
      <c r="G108" s="164">
        <f t="shared" si="3"/>
        <v>0</v>
      </c>
      <c r="H108" s="165">
        <v>1.7563</v>
      </c>
      <c r="I108" s="21"/>
      <c r="J108" s="159"/>
    </row>
    <row r="109" spans="1:10" ht="16.5">
      <c r="A109" s="169" t="s">
        <v>2844</v>
      </c>
      <c r="B109" s="161" t="s">
        <v>3918</v>
      </c>
      <c r="C109" s="18" t="s">
        <v>3815</v>
      </c>
      <c r="D109" s="162"/>
      <c r="E109" s="162"/>
      <c r="F109" s="163">
        <f t="shared" si="2"/>
        <v>0</v>
      </c>
      <c r="G109" s="164">
        <f t="shared" si="3"/>
        <v>0</v>
      </c>
      <c r="H109" s="165">
        <v>0.48089999999999999</v>
      </c>
      <c r="I109" s="21"/>
      <c r="J109" s="159"/>
    </row>
    <row r="110" spans="1:10" ht="16.5">
      <c r="A110" s="169" t="s">
        <v>2845</v>
      </c>
      <c r="B110" s="161" t="s">
        <v>3919</v>
      </c>
      <c r="C110" s="18" t="s">
        <v>3815</v>
      </c>
      <c r="D110" s="162"/>
      <c r="E110" s="162"/>
      <c r="F110" s="163">
        <f t="shared" si="2"/>
        <v>0</v>
      </c>
      <c r="G110" s="164">
        <f t="shared" si="3"/>
        <v>0</v>
      </c>
      <c r="H110" s="165">
        <v>0.24179999999999999</v>
      </c>
      <c r="I110" s="21"/>
      <c r="J110" s="159"/>
    </row>
    <row r="111" spans="1:10" ht="16.5">
      <c r="A111" s="169" t="s">
        <v>2846</v>
      </c>
      <c r="B111" s="161" t="s">
        <v>3920</v>
      </c>
      <c r="C111" s="18" t="s">
        <v>3815</v>
      </c>
      <c r="D111" s="162"/>
      <c r="E111" s="162"/>
      <c r="F111" s="163">
        <f t="shared" si="2"/>
        <v>0</v>
      </c>
      <c r="G111" s="164">
        <f t="shared" si="3"/>
        <v>0</v>
      </c>
      <c r="H111" s="165">
        <v>1.2486999999999999</v>
      </c>
      <c r="I111" s="21"/>
      <c r="J111" s="159"/>
    </row>
    <row r="112" spans="1:10" ht="16.5">
      <c r="A112" s="169" t="s">
        <v>2847</v>
      </c>
      <c r="B112" s="161" t="s">
        <v>3921</v>
      </c>
      <c r="C112" s="18" t="s">
        <v>3815</v>
      </c>
      <c r="D112" s="162"/>
      <c r="E112" s="162"/>
      <c r="F112" s="163">
        <f t="shared" si="2"/>
        <v>0</v>
      </c>
      <c r="G112" s="164">
        <f t="shared" si="3"/>
        <v>0</v>
      </c>
      <c r="H112" s="165">
        <v>1.8842000000000001</v>
      </c>
      <c r="I112" s="21"/>
      <c r="J112" s="159"/>
    </row>
    <row r="113" spans="1:10" ht="16.5">
      <c r="A113" s="169" t="s">
        <v>2848</v>
      </c>
      <c r="B113" s="161" t="s">
        <v>3922</v>
      </c>
      <c r="C113" s="18" t="s">
        <v>3815</v>
      </c>
      <c r="D113" s="162"/>
      <c r="E113" s="162"/>
      <c r="F113" s="163">
        <f t="shared" si="2"/>
        <v>0</v>
      </c>
      <c r="G113" s="164">
        <f t="shared" si="3"/>
        <v>0</v>
      </c>
      <c r="H113" s="165">
        <v>1.0760000000000001</v>
      </c>
      <c r="I113" s="21"/>
      <c r="J113" s="159"/>
    </row>
    <row r="114" spans="1:10" ht="16.5">
      <c r="A114" s="169" t="s">
        <v>2849</v>
      </c>
      <c r="B114" s="161" t="s">
        <v>3923</v>
      </c>
      <c r="C114" s="18" t="s">
        <v>3815</v>
      </c>
      <c r="D114" s="162"/>
      <c r="E114" s="162"/>
      <c r="F114" s="163">
        <f t="shared" si="2"/>
        <v>0</v>
      </c>
      <c r="G114" s="164">
        <f t="shared" si="3"/>
        <v>0</v>
      </c>
      <c r="H114" s="165">
        <v>0.96240000000000003</v>
      </c>
      <c r="I114" s="21"/>
      <c r="J114" s="159"/>
    </row>
    <row r="115" spans="1:10" ht="16.5">
      <c r="A115" s="169" t="s">
        <v>2850</v>
      </c>
      <c r="B115" s="161" t="s">
        <v>3924</v>
      </c>
      <c r="C115" s="18" t="s">
        <v>3815</v>
      </c>
      <c r="D115" s="162"/>
      <c r="E115" s="162"/>
      <c r="F115" s="163">
        <f t="shared" si="2"/>
        <v>0</v>
      </c>
      <c r="G115" s="164">
        <f t="shared" si="3"/>
        <v>0</v>
      </c>
      <c r="H115" s="165">
        <v>1.2714000000000001</v>
      </c>
      <c r="I115" s="21"/>
      <c r="J115" s="159"/>
    </row>
    <row r="116" spans="1:10" ht="16.5">
      <c r="A116" s="169" t="s">
        <v>2851</v>
      </c>
      <c r="B116" s="161" t="s">
        <v>3925</v>
      </c>
      <c r="C116" s="18" t="s">
        <v>3815</v>
      </c>
      <c r="D116" s="162"/>
      <c r="E116" s="162"/>
      <c r="F116" s="163">
        <f t="shared" si="2"/>
        <v>0</v>
      </c>
      <c r="G116" s="164">
        <f t="shared" si="3"/>
        <v>0</v>
      </c>
      <c r="H116" s="165">
        <v>1.4169</v>
      </c>
      <c r="I116" s="21"/>
      <c r="J116" s="159"/>
    </row>
    <row r="117" spans="1:10" ht="16.5">
      <c r="A117" s="169" t="s">
        <v>2852</v>
      </c>
      <c r="B117" s="161" t="s">
        <v>3926</v>
      </c>
      <c r="C117" s="18" t="s">
        <v>3815</v>
      </c>
      <c r="D117" s="162"/>
      <c r="E117" s="162"/>
      <c r="F117" s="163">
        <f t="shared" si="2"/>
        <v>0</v>
      </c>
      <c r="G117" s="164">
        <f t="shared" si="3"/>
        <v>0</v>
      </c>
      <c r="H117" s="165">
        <v>0.47710000000000002</v>
      </c>
      <c r="I117" s="21"/>
      <c r="J117" s="159"/>
    </row>
    <row r="118" spans="1:10" ht="16.5">
      <c r="A118" s="169" t="s">
        <v>2853</v>
      </c>
      <c r="B118" s="161" t="s">
        <v>3927</v>
      </c>
      <c r="C118" s="18" t="s">
        <v>3815</v>
      </c>
      <c r="D118" s="162"/>
      <c r="E118" s="162"/>
      <c r="F118" s="163">
        <f t="shared" si="2"/>
        <v>0</v>
      </c>
      <c r="G118" s="164">
        <f t="shared" si="3"/>
        <v>0</v>
      </c>
      <c r="H118" s="165">
        <v>0.84519999999999995</v>
      </c>
      <c r="I118" s="21"/>
      <c r="J118" s="159"/>
    </row>
    <row r="119" spans="1:10" ht="16.5">
      <c r="A119" s="169" t="s">
        <v>2854</v>
      </c>
      <c r="B119" s="161" t="s">
        <v>3928</v>
      </c>
      <c r="C119" s="18" t="s">
        <v>3815</v>
      </c>
      <c r="D119" s="162"/>
      <c r="E119" s="162"/>
      <c r="F119" s="163">
        <f t="shared" si="2"/>
        <v>0</v>
      </c>
      <c r="G119" s="164">
        <f t="shared" si="3"/>
        <v>0</v>
      </c>
      <c r="H119" s="165">
        <v>1.8515999999999999</v>
      </c>
      <c r="I119" s="21"/>
      <c r="J119" s="159"/>
    </row>
    <row r="120" spans="1:10" ht="16.5">
      <c r="A120" s="169" t="s">
        <v>2855</v>
      </c>
      <c r="B120" s="161" t="s">
        <v>3929</v>
      </c>
      <c r="C120" s="18" t="s">
        <v>3815</v>
      </c>
      <c r="D120" s="162"/>
      <c r="E120" s="162"/>
      <c r="F120" s="163">
        <f t="shared" si="2"/>
        <v>0</v>
      </c>
      <c r="G120" s="164">
        <f t="shared" si="3"/>
        <v>0</v>
      </c>
      <c r="H120" s="165">
        <v>1.2609999999999999</v>
      </c>
      <c r="I120" s="21"/>
      <c r="J120" s="159"/>
    </row>
    <row r="121" spans="1:10" ht="16.5">
      <c r="A121" s="169" t="s">
        <v>2856</v>
      </c>
      <c r="B121" s="161" t="s">
        <v>3930</v>
      </c>
      <c r="C121" s="18" t="s">
        <v>3815</v>
      </c>
      <c r="D121" s="162"/>
      <c r="E121" s="162"/>
      <c r="F121" s="163">
        <f t="shared" si="2"/>
        <v>0</v>
      </c>
      <c r="G121" s="164">
        <f t="shared" si="3"/>
        <v>0</v>
      </c>
      <c r="H121" s="165">
        <v>1.1890000000000001</v>
      </c>
      <c r="I121" s="21"/>
      <c r="J121" s="159"/>
    </row>
    <row r="122" spans="1:10" ht="16.5">
      <c r="A122" s="169" t="s">
        <v>2857</v>
      </c>
      <c r="B122" s="161" t="s">
        <v>3931</v>
      </c>
      <c r="C122" s="18" t="s">
        <v>3815</v>
      </c>
      <c r="D122" s="162"/>
      <c r="E122" s="162"/>
      <c r="F122" s="163">
        <f t="shared" si="2"/>
        <v>0</v>
      </c>
      <c r="G122" s="164">
        <f t="shared" si="3"/>
        <v>0</v>
      </c>
      <c r="H122" s="165">
        <v>1.8059000000000001</v>
      </c>
      <c r="I122" s="21"/>
      <c r="J122" s="159"/>
    </row>
    <row r="123" spans="1:10" ht="16.5">
      <c r="A123" s="169" t="s">
        <v>2858</v>
      </c>
      <c r="B123" s="161" t="s">
        <v>3932</v>
      </c>
      <c r="C123" s="18" t="s">
        <v>3815</v>
      </c>
      <c r="D123" s="162"/>
      <c r="E123" s="162"/>
      <c r="F123" s="163">
        <f t="shared" si="2"/>
        <v>0</v>
      </c>
      <c r="G123" s="164">
        <f t="shared" si="3"/>
        <v>0</v>
      </c>
      <c r="H123" s="165">
        <v>1.1002000000000001</v>
      </c>
      <c r="I123" s="21"/>
      <c r="J123" s="159"/>
    </row>
    <row r="124" spans="1:10" ht="16.5">
      <c r="A124" s="169" t="s">
        <v>2859</v>
      </c>
      <c r="B124" s="161" t="s">
        <v>3933</v>
      </c>
      <c r="C124" s="18" t="s">
        <v>3815</v>
      </c>
      <c r="D124" s="162"/>
      <c r="E124" s="162"/>
      <c r="F124" s="163">
        <f t="shared" si="2"/>
        <v>0</v>
      </c>
      <c r="G124" s="164">
        <f t="shared" si="3"/>
        <v>0</v>
      </c>
      <c r="H124" s="165">
        <v>1.2334000000000001</v>
      </c>
      <c r="I124" s="21"/>
      <c r="J124" s="159"/>
    </row>
    <row r="125" spans="1:10" ht="16.5">
      <c r="A125" s="169" t="s">
        <v>2860</v>
      </c>
      <c r="B125" s="161" t="s">
        <v>3934</v>
      </c>
      <c r="C125" s="18" t="s">
        <v>3815</v>
      </c>
      <c r="D125" s="162"/>
      <c r="E125" s="162"/>
      <c r="F125" s="163">
        <f t="shared" si="2"/>
        <v>0</v>
      </c>
      <c r="G125" s="164">
        <f t="shared" si="3"/>
        <v>0</v>
      </c>
      <c r="H125" s="165">
        <v>0.17369999999999999</v>
      </c>
      <c r="I125" s="21"/>
      <c r="J125" s="159"/>
    </row>
    <row r="126" spans="1:10" ht="16.5">
      <c r="A126" s="169" t="s">
        <v>2861</v>
      </c>
      <c r="B126" s="161" t="s">
        <v>3935</v>
      </c>
      <c r="C126" s="18" t="s">
        <v>3815</v>
      </c>
      <c r="D126" s="162"/>
      <c r="E126" s="162"/>
      <c r="F126" s="163">
        <f t="shared" si="2"/>
        <v>0</v>
      </c>
      <c r="G126" s="164">
        <f t="shared" si="3"/>
        <v>0</v>
      </c>
      <c r="H126" s="165">
        <v>0.52270000000000005</v>
      </c>
      <c r="I126" s="21"/>
      <c r="J126" s="159"/>
    </row>
    <row r="127" spans="1:10" ht="16.5">
      <c r="A127" s="169" t="s">
        <v>2862</v>
      </c>
      <c r="B127" s="161" t="s">
        <v>3936</v>
      </c>
      <c r="C127" s="18" t="s">
        <v>3815</v>
      </c>
      <c r="D127" s="162"/>
      <c r="E127" s="162"/>
      <c r="F127" s="163">
        <f t="shared" si="2"/>
        <v>0</v>
      </c>
      <c r="G127" s="164">
        <f t="shared" si="3"/>
        <v>0</v>
      </c>
      <c r="H127" s="165">
        <v>0.98209999999999997</v>
      </c>
      <c r="I127" s="21"/>
      <c r="J127" s="159"/>
    </row>
    <row r="128" spans="1:10" ht="16.5">
      <c r="A128" s="169" t="s">
        <v>2863</v>
      </c>
      <c r="B128" s="161" t="s">
        <v>3937</v>
      </c>
      <c r="C128" s="18" t="s">
        <v>3815</v>
      </c>
      <c r="D128" s="162"/>
      <c r="E128" s="162"/>
      <c r="F128" s="163">
        <f t="shared" si="2"/>
        <v>0</v>
      </c>
      <c r="G128" s="164">
        <f t="shared" si="3"/>
        <v>0</v>
      </c>
      <c r="H128" s="165">
        <v>0.92500000000000004</v>
      </c>
      <c r="I128" s="21"/>
      <c r="J128" s="159"/>
    </row>
    <row r="129" spans="1:10" ht="16.5">
      <c r="A129" s="169" t="s">
        <v>2864</v>
      </c>
      <c r="B129" s="161" t="s">
        <v>3938</v>
      </c>
      <c r="C129" s="18" t="s">
        <v>3815</v>
      </c>
      <c r="D129" s="162"/>
      <c r="E129" s="162"/>
      <c r="F129" s="163">
        <f t="shared" si="2"/>
        <v>0</v>
      </c>
      <c r="G129" s="164">
        <f t="shared" si="3"/>
        <v>0</v>
      </c>
      <c r="H129" s="165">
        <v>0.99790000000000001</v>
      </c>
      <c r="I129" s="21"/>
      <c r="J129" s="159"/>
    </row>
    <row r="130" spans="1:10" ht="16.5">
      <c r="A130" s="169" t="s">
        <v>2865</v>
      </c>
      <c r="B130" s="161" t="s">
        <v>3939</v>
      </c>
      <c r="C130" s="18" t="s">
        <v>3815</v>
      </c>
      <c r="D130" s="162"/>
      <c r="E130" s="162"/>
      <c r="F130" s="163">
        <f t="shared" si="2"/>
        <v>0</v>
      </c>
      <c r="G130" s="164">
        <f t="shared" si="3"/>
        <v>0</v>
      </c>
      <c r="H130" s="165">
        <v>0.32700000000000001</v>
      </c>
      <c r="I130" s="21"/>
      <c r="J130" s="159"/>
    </row>
    <row r="131" spans="1:10" ht="16.5">
      <c r="A131" s="169" t="s">
        <v>2866</v>
      </c>
      <c r="B131" s="161" t="s">
        <v>3940</v>
      </c>
      <c r="C131" s="18" t="s">
        <v>3815</v>
      </c>
      <c r="D131" s="162"/>
      <c r="E131" s="162"/>
      <c r="F131" s="163">
        <f t="shared" si="2"/>
        <v>0</v>
      </c>
      <c r="G131" s="164">
        <f t="shared" si="3"/>
        <v>0</v>
      </c>
      <c r="H131" s="165">
        <v>0.5302</v>
      </c>
      <c r="I131" s="21"/>
      <c r="J131" s="159"/>
    </row>
    <row r="132" spans="1:10" ht="16.5">
      <c r="A132" s="169" t="s">
        <v>2867</v>
      </c>
      <c r="B132" s="161" t="s">
        <v>3941</v>
      </c>
      <c r="C132" s="18" t="s">
        <v>3815</v>
      </c>
      <c r="D132" s="162"/>
      <c r="E132" s="162"/>
      <c r="F132" s="163">
        <f t="shared" si="2"/>
        <v>0</v>
      </c>
      <c r="G132" s="164">
        <f t="shared" si="3"/>
        <v>0</v>
      </c>
      <c r="H132" s="165">
        <v>1.2544</v>
      </c>
      <c r="I132" s="21"/>
      <c r="J132" s="159"/>
    </row>
    <row r="133" spans="1:10" ht="16.5">
      <c r="A133" s="169" t="s">
        <v>2868</v>
      </c>
      <c r="B133" s="161" t="s">
        <v>3942</v>
      </c>
      <c r="C133" s="18" t="s">
        <v>3815</v>
      </c>
      <c r="D133" s="162"/>
      <c r="E133" s="162"/>
      <c r="F133" s="163">
        <f t="shared" ref="F133:F196" si="4">D133*E133</f>
        <v>0</v>
      </c>
      <c r="G133" s="164">
        <f t="shared" ref="G133:G196" si="5">IF($F$801=0,0,F133/$F$801)</f>
        <v>0</v>
      </c>
      <c r="H133" s="165">
        <v>0.69499999999999995</v>
      </c>
      <c r="I133" s="21"/>
      <c r="J133" s="159"/>
    </row>
    <row r="134" spans="1:10" ht="16.5">
      <c r="A134" s="169" t="s">
        <v>2869</v>
      </c>
      <c r="B134" s="161" t="s">
        <v>3943</v>
      </c>
      <c r="C134" s="18" t="s">
        <v>3815</v>
      </c>
      <c r="D134" s="162"/>
      <c r="E134" s="162"/>
      <c r="F134" s="163">
        <f t="shared" si="4"/>
        <v>0</v>
      </c>
      <c r="G134" s="164">
        <f t="shared" si="5"/>
        <v>0</v>
      </c>
      <c r="H134" s="165">
        <v>0.48149999999999998</v>
      </c>
      <c r="I134" s="21"/>
      <c r="J134" s="159"/>
    </row>
    <row r="135" spans="1:10" ht="16.5">
      <c r="A135" s="169" t="s">
        <v>2870</v>
      </c>
      <c r="B135" s="161" t="s">
        <v>3944</v>
      </c>
      <c r="C135" s="18" t="s">
        <v>3815</v>
      </c>
      <c r="D135" s="162"/>
      <c r="E135" s="162"/>
      <c r="F135" s="163">
        <f t="shared" si="4"/>
        <v>0</v>
      </c>
      <c r="G135" s="164">
        <f t="shared" si="5"/>
        <v>0</v>
      </c>
      <c r="H135" s="165">
        <v>0.81769999999999998</v>
      </c>
      <c r="I135" s="21"/>
      <c r="J135" s="159"/>
    </row>
    <row r="136" spans="1:10" ht="16.5">
      <c r="A136" s="169" t="s">
        <v>2871</v>
      </c>
      <c r="B136" s="161" t="s">
        <v>3945</v>
      </c>
      <c r="C136" s="18" t="s">
        <v>3815</v>
      </c>
      <c r="D136" s="162"/>
      <c r="E136" s="162"/>
      <c r="F136" s="163">
        <f t="shared" si="4"/>
        <v>0</v>
      </c>
      <c r="G136" s="164">
        <f t="shared" si="5"/>
        <v>0</v>
      </c>
      <c r="H136" s="165">
        <v>0.26379999999999998</v>
      </c>
      <c r="I136" s="21"/>
      <c r="J136" s="159"/>
    </row>
    <row r="137" spans="1:10" ht="16.5">
      <c r="A137" s="169" t="s">
        <v>2872</v>
      </c>
      <c r="B137" s="161" t="s">
        <v>3946</v>
      </c>
      <c r="C137" s="18" t="s">
        <v>3815</v>
      </c>
      <c r="D137" s="162"/>
      <c r="E137" s="162"/>
      <c r="F137" s="163">
        <f t="shared" si="4"/>
        <v>0</v>
      </c>
      <c r="G137" s="164">
        <f t="shared" si="5"/>
        <v>0</v>
      </c>
      <c r="H137" s="165">
        <v>0.47589999999999999</v>
      </c>
      <c r="I137" s="21"/>
      <c r="J137" s="159"/>
    </row>
    <row r="138" spans="1:10" ht="16.5">
      <c r="A138" s="169" t="s">
        <v>2873</v>
      </c>
      <c r="B138" s="161" t="s">
        <v>3947</v>
      </c>
      <c r="C138" s="18" t="s">
        <v>3815</v>
      </c>
      <c r="D138" s="162"/>
      <c r="E138" s="162"/>
      <c r="F138" s="163">
        <f t="shared" si="4"/>
        <v>0</v>
      </c>
      <c r="G138" s="164">
        <f t="shared" si="5"/>
        <v>0</v>
      </c>
      <c r="H138" s="165">
        <v>1.8436999999999999</v>
      </c>
      <c r="I138" s="21"/>
      <c r="J138" s="159"/>
    </row>
    <row r="139" spans="1:10" ht="16.5">
      <c r="A139" s="169" t="s">
        <v>2874</v>
      </c>
      <c r="B139" s="161" t="s">
        <v>3948</v>
      </c>
      <c r="C139" s="18" t="s">
        <v>3815</v>
      </c>
      <c r="D139" s="162"/>
      <c r="E139" s="162"/>
      <c r="F139" s="163">
        <f t="shared" si="4"/>
        <v>0</v>
      </c>
      <c r="G139" s="164">
        <f t="shared" si="5"/>
        <v>0</v>
      </c>
      <c r="H139" s="165">
        <v>1.6533</v>
      </c>
      <c r="I139" s="21"/>
      <c r="J139" s="159"/>
    </row>
    <row r="140" spans="1:10" ht="16.5">
      <c r="A140" s="169" t="s">
        <v>2875</v>
      </c>
      <c r="B140" s="161" t="s">
        <v>3949</v>
      </c>
      <c r="C140" s="18" t="s">
        <v>3815</v>
      </c>
      <c r="D140" s="162"/>
      <c r="E140" s="162"/>
      <c r="F140" s="163">
        <f t="shared" si="4"/>
        <v>0</v>
      </c>
      <c r="G140" s="164">
        <f t="shared" si="5"/>
        <v>0</v>
      </c>
      <c r="H140" s="165">
        <v>1.1990000000000001</v>
      </c>
      <c r="I140" s="21"/>
      <c r="J140" s="159"/>
    </row>
    <row r="141" spans="1:10" ht="16.5">
      <c r="A141" s="169" t="s">
        <v>2876</v>
      </c>
      <c r="B141" s="161" t="s">
        <v>3950</v>
      </c>
      <c r="C141" s="18" t="s">
        <v>3815</v>
      </c>
      <c r="D141" s="162"/>
      <c r="E141" s="162"/>
      <c r="F141" s="163">
        <f t="shared" si="4"/>
        <v>0</v>
      </c>
      <c r="G141" s="164">
        <f t="shared" si="5"/>
        <v>0</v>
      </c>
      <c r="H141" s="165">
        <v>1.1545000000000001</v>
      </c>
      <c r="I141" s="21"/>
      <c r="J141" s="159"/>
    </row>
    <row r="142" spans="1:10" ht="16.5">
      <c r="A142" s="169" t="s">
        <v>2877</v>
      </c>
      <c r="B142" s="161" t="s">
        <v>3951</v>
      </c>
      <c r="C142" s="18" t="s">
        <v>3815</v>
      </c>
      <c r="D142" s="162"/>
      <c r="E142" s="162"/>
      <c r="F142" s="163">
        <f t="shared" si="4"/>
        <v>0</v>
      </c>
      <c r="G142" s="164">
        <f t="shared" si="5"/>
        <v>0</v>
      </c>
      <c r="H142" s="165">
        <v>0.91890000000000005</v>
      </c>
      <c r="I142" s="21"/>
      <c r="J142" s="159"/>
    </row>
    <row r="143" spans="1:10" ht="16.5">
      <c r="A143" s="169" t="s">
        <v>2878</v>
      </c>
      <c r="B143" s="161" t="s">
        <v>3952</v>
      </c>
      <c r="C143" s="18" t="s">
        <v>3815</v>
      </c>
      <c r="D143" s="162"/>
      <c r="E143" s="162"/>
      <c r="F143" s="163">
        <f t="shared" si="4"/>
        <v>0</v>
      </c>
      <c r="G143" s="164">
        <f t="shared" si="5"/>
        <v>0</v>
      </c>
      <c r="H143" s="165">
        <v>4.7899999999999998E-2</v>
      </c>
      <c r="I143" s="21"/>
      <c r="J143" s="159"/>
    </row>
    <row r="144" spans="1:10" ht="16.5">
      <c r="A144" s="169" t="s">
        <v>2879</v>
      </c>
      <c r="B144" s="161" t="s">
        <v>3953</v>
      </c>
      <c r="C144" s="18" t="s">
        <v>3815</v>
      </c>
      <c r="D144" s="162"/>
      <c r="E144" s="162"/>
      <c r="F144" s="163">
        <f t="shared" si="4"/>
        <v>0</v>
      </c>
      <c r="G144" s="164">
        <f t="shared" si="5"/>
        <v>0</v>
      </c>
      <c r="H144" s="165">
        <v>1.2577</v>
      </c>
      <c r="I144" s="21"/>
      <c r="J144" s="159"/>
    </row>
    <row r="145" spans="1:10" ht="16.5">
      <c r="A145" s="169" t="s">
        <v>2880</v>
      </c>
      <c r="B145" s="161" t="s">
        <v>3954</v>
      </c>
      <c r="C145" s="18" t="s">
        <v>3815</v>
      </c>
      <c r="D145" s="162"/>
      <c r="E145" s="162"/>
      <c r="F145" s="163">
        <f t="shared" si="4"/>
        <v>0</v>
      </c>
      <c r="G145" s="164">
        <f t="shared" si="5"/>
        <v>0</v>
      </c>
      <c r="H145" s="165">
        <v>0.94710000000000005</v>
      </c>
      <c r="I145" s="21"/>
      <c r="J145" s="159"/>
    </row>
    <row r="146" spans="1:10" ht="16.5">
      <c r="A146" s="169" t="s">
        <v>3575</v>
      </c>
      <c r="B146" s="161" t="s">
        <v>3955</v>
      </c>
      <c r="C146" s="18" t="s">
        <v>3815</v>
      </c>
      <c r="D146" s="162"/>
      <c r="E146" s="162"/>
      <c r="F146" s="163">
        <f t="shared" si="4"/>
        <v>0</v>
      </c>
      <c r="G146" s="164">
        <f t="shared" si="5"/>
        <v>0</v>
      </c>
      <c r="H146" s="165">
        <v>1</v>
      </c>
      <c r="I146" s="170" t="s">
        <v>3875</v>
      </c>
      <c r="J146" s="159"/>
    </row>
    <row r="147" spans="1:10" ht="16.5">
      <c r="A147" s="169" t="s">
        <v>2881</v>
      </c>
      <c r="B147" s="161" t="s">
        <v>3956</v>
      </c>
      <c r="C147" s="18" t="s">
        <v>3815</v>
      </c>
      <c r="D147" s="162"/>
      <c r="E147" s="162"/>
      <c r="F147" s="163">
        <f t="shared" si="4"/>
        <v>0</v>
      </c>
      <c r="G147" s="164">
        <f t="shared" si="5"/>
        <v>0</v>
      </c>
      <c r="H147" s="165">
        <v>0.5857</v>
      </c>
      <c r="I147" s="21"/>
      <c r="J147" s="159"/>
    </row>
    <row r="148" spans="1:10" ht="16.5">
      <c r="A148" s="169" t="s">
        <v>2882</v>
      </c>
      <c r="B148" s="161" t="s">
        <v>3957</v>
      </c>
      <c r="C148" s="18" t="s">
        <v>3815</v>
      </c>
      <c r="D148" s="162"/>
      <c r="E148" s="162"/>
      <c r="F148" s="163">
        <f t="shared" si="4"/>
        <v>0</v>
      </c>
      <c r="G148" s="164">
        <f t="shared" si="5"/>
        <v>0</v>
      </c>
      <c r="H148" s="165">
        <v>1.6676</v>
      </c>
      <c r="I148" s="21"/>
      <c r="J148" s="159"/>
    </row>
    <row r="149" spans="1:10" ht="16.5">
      <c r="A149" s="169" t="s">
        <v>2883</v>
      </c>
      <c r="B149" s="161" t="s">
        <v>3958</v>
      </c>
      <c r="C149" s="18" t="s">
        <v>3815</v>
      </c>
      <c r="D149" s="162"/>
      <c r="E149" s="162"/>
      <c r="F149" s="163">
        <f t="shared" si="4"/>
        <v>0</v>
      </c>
      <c r="G149" s="164">
        <f t="shared" si="5"/>
        <v>0</v>
      </c>
      <c r="H149" s="165">
        <v>1.2326999999999999</v>
      </c>
      <c r="I149" s="21"/>
      <c r="J149" s="159"/>
    </row>
    <row r="150" spans="1:10" ht="16.5">
      <c r="A150" s="169" t="s">
        <v>2884</v>
      </c>
      <c r="B150" s="161" t="s">
        <v>3959</v>
      </c>
      <c r="C150" s="18" t="s">
        <v>3815</v>
      </c>
      <c r="D150" s="162"/>
      <c r="E150" s="162"/>
      <c r="F150" s="163">
        <f t="shared" si="4"/>
        <v>0</v>
      </c>
      <c r="G150" s="164">
        <f t="shared" si="5"/>
        <v>0</v>
      </c>
      <c r="H150" s="165">
        <v>1.9363999999999999</v>
      </c>
      <c r="I150" s="21"/>
      <c r="J150" s="159"/>
    </row>
    <row r="151" spans="1:10" ht="16.5">
      <c r="A151" s="169" t="s">
        <v>2885</v>
      </c>
      <c r="B151" s="161" t="s">
        <v>3960</v>
      </c>
      <c r="C151" s="18" t="s">
        <v>3815</v>
      </c>
      <c r="D151" s="162"/>
      <c r="E151" s="162"/>
      <c r="F151" s="163">
        <f t="shared" si="4"/>
        <v>0</v>
      </c>
      <c r="G151" s="164">
        <f t="shared" si="5"/>
        <v>0</v>
      </c>
      <c r="H151" s="165">
        <v>0.14599999999999999</v>
      </c>
      <c r="I151" s="21"/>
      <c r="J151" s="159"/>
    </row>
    <row r="152" spans="1:10" ht="16.5">
      <c r="A152" s="169" t="s">
        <v>2886</v>
      </c>
      <c r="B152" s="161" t="s">
        <v>3961</v>
      </c>
      <c r="C152" s="18" t="s">
        <v>3815</v>
      </c>
      <c r="D152" s="162"/>
      <c r="E152" s="162"/>
      <c r="F152" s="163">
        <f t="shared" si="4"/>
        <v>0</v>
      </c>
      <c r="G152" s="164">
        <f t="shared" si="5"/>
        <v>0</v>
      </c>
      <c r="H152" s="165">
        <v>1.6362000000000001</v>
      </c>
      <c r="I152" s="21"/>
      <c r="J152" s="159"/>
    </row>
    <row r="153" spans="1:10" ht="16.5">
      <c r="A153" s="169" t="s">
        <v>2887</v>
      </c>
      <c r="B153" s="161" t="s">
        <v>3962</v>
      </c>
      <c r="C153" s="18" t="s">
        <v>3815</v>
      </c>
      <c r="D153" s="162"/>
      <c r="E153" s="162"/>
      <c r="F153" s="163">
        <f t="shared" si="4"/>
        <v>0</v>
      </c>
      <c r="G153" s="164">
        <f t="shared" si="5"/>
        <v>0</v>
      </c>
      <c r="H153" s="165">
        <v>0.93879999999999997</v>
      </c>
      <c r="I153" s="21"/>
      <c r="J153" s="159"/>
    </row>
    <row r="154" spans="1:10" ht="16.5">
      <c r="A154" s="169" t="s">
        <v>2888</v>
      </c>
      <c r="B154" s="161" t="s">
        <v>3963</v>
      </c>
      <c r="C154" s="18" t="s">
        <v>3815</v>
      </c>
      <c r="D154" s="162"/>
      <c r="E154" s="162"/>
      <c r="F154" s="163">
        <f t="shared" si="4"/>
        <v>0</v>
      </c>
      <c r="G154" s="164">
        <f t="shared" si="5"/>
        <v>0</v>
      </c>
      <c r="H154" s="165">
        <v>0.33360000000000001</v>
      </c>
      <c r="I154" s="21"/>
      <c r="J154" s="159"/>
    </row>
    <row r="155" spans="1:10" ht="16.5">
      <c r="A155" s="169" t="s">
        <v>2889</v>
      </c>
      <c r="B155" s="161" t="s">
        <v>3964</v>
      </c>
      <c r="C155" s="18" t="s">
        <v>3815</v>
      </c>
      <c r="D155" s="162"/>
      <c r="E155" s="162"/>
      <c r="F155" s="163">
        <f t="shared" si="4"/>
        <v>0</v>
      </c>
      <c r="G155" s="164">
        <f t="shared" si="5"/>
        <v>0</v>
      </c>
      <c r="H155" s="165">
        <v>0.79339999999999999</v>
      </c>
      <c r="I155" s="21"/>
      <c r="J155" s="159"/>
    </row>
    <row r="156" spans="1:10" ht="16.5">
      <c r="A156" s="169" t="s">
        <v>2890</v>
      </c>
      <c r="B156" s="161" t="s">
        <v>3965</v>
      </c>
      <c r="C156" s="18" t="s">
        <v>3815</v>
      </c>
      <c r="D156" s="162"/>
      <c r="E156" s="162"/>
      <c r="F156" s="163">
        <f t="shared" si="4"/>
        <v>0</v>
      </c>
      <c r="G156" s="164">
        <f t="shared" si="5"/>
        <v>0</v>
      </c>
      <c r="H156" s="165">
        <v>0.86599999999999999</v>
      </c>
      <c r="I156" s="21"/>
      <c r="J156" s="159"/>
    </row>
    <row r="157" spans="1:10" ht="16.5">
      <c r="A157" s="169" t="s">
        <v>2891</v>
      </c>
      <c r="B157" s="161" t="s">
        <v>3966</v>
      </c>
      <c r="C157" s="18" t="s">
        <v>3815</v>
      </c>
      <c r="D157" s="162"/>
      <c r="E157" s="162"/>
      <c r="F157" s="163">
        <f t="shared" si="4"/>
        <v>0</v>
      </c>
      <c r="G157" s="164">
        <f t="shared" si="5"/>
        <v>0</v>
      </c>
      <c r="H157" s="165">
        <v>8.6900000000000005E-2</v>
      </c>
      <c r="I157" s="21"/>
      <c r="J157" s="159"/>
    </row>
    <row r="158" spans="1:10" ht="16.5">
      <c r="A158" s="169" t="s">
        <v>2892</v>
      </c>
      <c r="B158" s="161" t="s">
        <v>3967</v>
      </c>
      <c r="C158" s="18" t="s">
        <v>3815</v>
      </c>
      <c r="D158" s="162"/>
      <c r="E158" s="162"/>
      <c r="F158" s="163">
        <f t="shared" si="4"/>
        <v>0</v>
      </c>
      <c r="G158" s="164">
        <f t="shared" si="5"/>
        <v>0</v>
      </c>
      <c r="H158" s="165">
        <v>0.37109999999999999</v>
      </c>
      <c r="I158" s="21"/>
      <c r="J158" s="159"/>
    </row>
    <row r="159" spans="1:10" ht="16.5">
      <c r="A159" s="169" t="s">
        <v>2893</v>
      </c>
      <c r="B159" s="161" t="s">
        <v>3968</v>
      </c>
      <c r="C159" s="18" t="s">
        <v>3815</v>
      </c>
      <c r="D159" s="162"/>
      <c r="E159" s="162"/>
      <c r="F159" s="163">
        <f t="shared" si="4"/>
        <v>0</v>
      </c>
      <c r="G159" s="164">
        <f t="shared" si="5"/>
        <v>0</v>
      </c>
      <c r="H159" s="165">
        <v>1.7642</v>
      </c>
      <c r="I159" s="21"/>
      <c r="J159" s="159"/>
    </row>
    <row r="160" spans="1:10" ht="16.5">
      <c r="A160" s="169" t="s">
        <v>2894</v>
      </c>
      <c r="B160" s="161" t="s">
        <v>3969</v>
      </c>
      <c r="C160" s="18" t="s">
        <v>3815</v>
      </c>
      <c r="D160" s="162"/>
      <c r="E160" s="162"/>
      <c r="F160" s="163">
        <f t="shared" si="4"/>
        <v>0</v>
      </c>
      <c r="G160" s="164">
        <f t="shared" si="5"/>
        <v>0</v>
      </c>
      <c r="H160" s="165">
        <v>1.6637999999999999</v>
      </c>
      <c r="I160" s="21"/>
      <c r="J160" s="159"/>
    </row>
    <row r="161" spans="1:10" ht="16.5">
      <c r="A161" s="169" t="s">
        <v>2895</v>
      </c>
      <c r="B161" s="161" t="s">
        <v>3970</v>
      </c>
      <c r="C161" s="18" t="s">
        <v>3815</v>
      </c>
      <c r="D161" s="162"/>
      <c r="E161" s="162"/>
      <c r="F161" s="163">
        <f t="shared" si="4"/>
        <v>0</v>
      </c>
      <c r="G161" s="164">
        <f t="shared" si="5"/>
        <v>0</v>
      </c>
      <c r="H161" s="165">
        <v>1.1996</v>
      </c>
      <c r="I161" s="21"/>
      <c r="J161" s="159"/>
    </row>
    <row r="162" spans="1:10" ht="16.5">
      <c r="A162" s="169" t="s">
        <v>2896</v>
      </c>
      <c r="B162" s="161" t="s">
        <v>3971</v>
      </c>
      <c r="C162" s="18" t="s">
        <v>3815</v>
      </c>
      <c r="D162" s="162"/>
      <c r="E162" s="162"/>
      <c r="F162" s="163">
        <f t="shared" si="4"/>
        <v>0</v>
      </c>
      <c r="G162" s="164">
        <f t="shared" si="5"/>
        <v>0</v>
      </c>
      <c r="H162" s="165">
        <v>0.80500000000000005</v>
      </c>
      <c r="I162" s="21"/>
      <c r="J162" s="159"/>
    </row>
    <row r="163" spans="1:10" ht="16.5">
      <c r="A163" s="169" t="s">
        <v>2897</v>
      </c>
      <c r="B163" s="161" t="s">
        <v>3972</v>
      </c>
      <c r="C163" s="18" t="s">
        <v>3815</v>
      </c>
      <c r="D163" s="162"/>
      <c r="E163" s="162"/>
      <c r="F163" s="163">
        <f t="shared" si="4"/>
        <v>0</v>
      </c>
      <c r="G163" s="164">
        <f t="shared" si="5"/>
        <v>0</v>
      </c>
      <c r="H163" s="165">
        <v>0.60940000000000005</v>
      </c>
      <c r="I163" s="21"/>
      <c r="J163" s="159"/>
    </row>
    <row r="164" spans="1:10" ht="16.5">
      <c r="A164" s="169" t="s">
        <v>2898</v>
      </c>
      <c r="B164" s="161" t="s">
        <v>3973</v>
      </c>
      <c r="C164" s="18" t="s">
        <v>3815</v>
      </c>
      <c r="D164" s="162"/>
      <c r="E164" s="162"/>
      <c r="F164" s="163">
        <f t="shared" si="4"/>
        <v>0</v>
      </c>
      <c r="G164" s="164">
        <f t="shared" si="5"/>
        <v>0</v>
      </c>
      <c r="H164" s="165">
        <v>1.0757000000000001</v>
      </c>
      <c r="I164" s="21"/>
      <c r="J164" s="159"/>
    </row>
    <row r="165" spans="1:10" ht="16.5">
      <c r="A165" s="169" t="s">
        <v>2899</v>
      </c>
      <c r="B165" s="161" t="s">
        <v>3974</v>
      </c>
      <c r="C165" s="18" t="s">
        <v>3815</v>
      </c>
      <c r="D165" s="162"/>
      <c r="E165" s="162"/>
      <c r="F165" s="163">
        <f t="shared" si="4"/>
        <v>0</v>
      </c>
      <c r="G165" s="164">
        <f t="shared" si="5"/>
        <v>0</v>
      </c>
      <c r="H165" s="165">
        <v>0.6734</v>
      </c>
      <c r="I165" s="21"/>
      <c r="J165" s="159"/>
    </row>
    <row r="166" spans="1:10" ht="16.5">
      <c r="A166" s="169" t="s">
        <v>2900</v>
      </c>
      <c r="B166" s="161" t="s">
        <v>3975</v>
      </c>
      <c r="C166" s="18" t="s">
        <v>3815</v>
      </c>
      <c r="D166" s="162"/>
      <c r="E166" s="162"/>
      <c r="F166" s="163">
        <f t="shared" si="4"/>
        <v>0</v>
      </c>
      <c r="G166" s="164">
        <f t="shared" si="5"/>
        <v>0</v>
      </c>
      <c r="H166" s="165">
        <v>1.8484</v>
      </c>
      <c r="I166" s="21"/>
      <c r="J166" s="159"/>
    </row>
    <row r="167" spans="1:10" ht="16.5">
      <c r="A167" s="169" t="s">
        <v>2901</v>
      </c>
      <c r="B167" s="161" t="s">
        <v>3976</v>
      </c>
      <c r="C167" s="18" t="s">
        <v>3815</v>
      </c>
      <c r="D167" s="162"/>
      <c r="E167" s="162"/>
      <c r="F167" s="163">
        <f t="shared" si="4"/>
        <v>0</v>
      </c>
      <c r="G167" s="164">
        <f t="shared" si="5"/>
        <v>0</v>
      </c>
      <c r="H167" s="165">
        <v>1.2073</v>
      </c>
      <c r="I167" s="21"/>
      <c r="J167" s="159"/>
    </row>
    <row r="168" spans="1:10" ht="16.5">
      <c r="A168" s="169" t="s">
        <v>2902</v>
      </c>
      <c r="B168" s="161" t="s">
        <v>3977</v>
      </c>
      <c r="C168" s="18" t="s">
        <v>3815</v>
      </c>
      <c r="D168" s="162"/>
      <c r="E168" s="162"/>
      <c r="F168" s="163">
        <f t="shared" si="4"/>
        <v>0</v>
      </c>
      <c r="G168" s="164">
        <f t="shared" si="5"/>
        <v>0</v>
      </c>
      <c r="H168" s="165">
        <v>0.5635</v>
      </c>
      <c r="I168" s="21"/>
      <c r="J168" s="159"/>
    </row>
    <row r="169" spans="1:10" ht="16.5">
      <c r="A169" s="169" t="s">
        <v>2903</v>
      </c>
      <c r="B169" s="161" t="s">
        <v>3978</v>
      </c>
      <c r="C169" s="18" t="s">
        <v>3815</v>
      </c>
      <c r="D169" s="162"/>
      <c r="E169" s="162"/>
      <c r="F169" s="163">
        <f t="shared" si="4"/>
        <v>0</v>
      </c>
      <c r="G169" s="164">
        <f t="shared" si="5"/>
        <v>0</v>
      </c>
      <c r="H169" s="165">
        <v>1.3796999999999999</v>
      </c>
      <c r="I169" s="21"/>
      <c r="J169" s="159"/>
    </row>
    <row r="170" spans="1:10" ht="16.5">
      <c r="A170" s="169" t="s">
        <v>2904</v>
      </c>
      <c r="B170" s="161" t="s">
        <v>3979</v>
      </c>
      <c r="C170" s="18" t="s">
        <v>3815</v>
      </c>
      <c r="D170" s="162"/>
      <c r="E170" s="162"/>
      <c r="F170" s="163">
        <f t="shared" si="4"/>
        <v>0</v>
      </c>
      <c r="G170" s="164">
        <f t="shared" si="5"/>
        <v>0</v>
      </c>
      <c r="H170" s="165">
        <v>0.9375</v>
      </c>
      <c r="I170" s="21"/>
      <c r="J170" s="159"/>
    </row>
    <row r="171" spans="1:10" ht="16.5">
      <c r="A171" s="169" t="s">
        <v>2905</v>
      </c>
      <c r="B171" s="161" t="s">
        <v>3980</v>
      </c>
      <c r="C171" s="18" t="s">
        <v>3815</v>
      </c>
      <c r="D171" s="162"/>
      <c r="E171" s="162"/>
      <c r="F171" s="163">
        <f t="shared" si="4"/>
        <v>0</v>
      </c>
      <c r="G171" s="164">
        <f t="shared" si="5"/>
        <v>0</v>
      </c>
      <c r="H171" s="165">
        <v>1.0096000000000001</v>
      </c>
      <c r="I171" s="21"/>
      <c r="J171" s="159"/>
    </row>
    <row r="172" spans="1:10" ht="16.5">
      <c r="A172" s="169" t="s">
        <v>2906</v>
      </c>
      <c r="B172" s="161" t="s">
        <v>3981</v>
      </c>
      <c r="C172" s="18" t="s">
        <v>3815</v>
      </c>
      <c r="D172" s="162"/>
      <c r="E172" s="162"/>
      <c r="F172" s="163">
        <f t="shared" si="4"/>
        <v>0</v>
      </c>
      <c r="G172" s="164">
        <f t="shared" si="5"/>
        <v>0</v>
      </c>
      <c r="H172" s="165">
        <v>1.2376</v>
      </c>
      <c r="I172" s="21"/>
      <c r="J172" s="159"/>
    </row>
    <row r="173" spans="1:10" ht="16.5">
      <c r="A173" s="169" t="s">
        <v>2907</v>
      </c>
      <c r="B173" s="161" t="s">
        <v>3982</v>
      </c>
      <c r="C173" s="18" t="s">
        <v>3815</v>
      </c>
      <c r="D173" s="162"/>
      <c r="E173" s="162"/>
      <c r="F173" s="163">
        <f t="shared" si="4"/>
        <v>0</v>
      </c>
      <c r="G173" s="164">
        <f t="shared" si="5"/>
        <v>0</v>
      </c>
      <c r="H173" s="165">
        <v>0.95489999999999997</v>
      </c>
      <c r="I173" s="21"/>
      <c r="J173" s="159"/>
    </row>
    <row r="174" spans="1:10" ht="16.5">
      <c r="A174" s="169" t="s">
        <v>2908</v>
      </c>
      <c r="B174" s="161" t="s">
        <v>3983</v>
      </c>
      <c r="C174" s="18" t="s">
        <v>3815</v>
      </c>
      <c r="D174" s="162"/>
      <c r="E174" s="162"/>
      <c r="F174" s="163">
        <f t="shared" si="4"/>
        <v>0</v>
      </c>
      <c r="G174" s="164">
        <f t="shared" si="5"/>
        <v>0</v>
      </c>
      <c r="H174" s="165">
        <v>1.6606000000000001</v>
      </c>
      <c r="I174" s="21"/>
      <c r="J174" s="159"/>
    </row>
    <row r="175" spans="1:10" ht="16.5">
      <c r="A175" s="169" t="s">
        <v>2909</v>
      </c>
      <c r="B175" s="161" t="s">
        <v>3984</v>
      </c>
      <c r="C175" s="18" t="s">
        <v>3815</v>
      </c>
      <c r="D175" s="162"/>
      <c r="E175" s="162"/>
      <c r="F175" s="163">
        <f t="shared" si="4"/>
        <v>0</v>
      </c>
      <c r="G175" s="164">
        <f t="shared" si="5"/>
        <v>0</v>
      </c>
      <c r="H175" s="165">
        <v>1.4077</v>
      </c>
      <c r="I175" s="21"/>
      <c r="J175" s="159"/>
    </row>
    <row r="176" spans="1:10" ht="16.5">
      <c r="A176" s="169" t="s">
        <v>2910</v>
      </c>
      <c r="B176" s="161" t="s">
        <v>3985</v>
      </c>
      <c r="C176" s="18" t="s">
        <v>3815</v>
      </c>
      <c r="D176" s="162"/>
      <c r="E176" s="162"/>
      <c r="F176" s="163">
        <f t="shared" si="4"/>
        <v>0</v>
      </c>
      <c r="G176" s="164">
        <f t="shared" si="5"/>
        <v>0</v>
      </c>
      <c r="H176" s="165">
        <v>0.53710000000000002</v>
      </c>
      <c r="I176" s="21"/>
      <c r="J176" s="159"/>
    </row>
    <row r="177" spans="1:10" ht="16.5">
      <c r="A177" s="169" t="s">
        <v>2911</v>
      </c>
      <c r="B177" s="161" t="s">
        <v>3986</v>
      </c>
      <c r="C177" s="18" t="s">
        <v>3815</v>
      </c>
      <c r="D177" s="162"/>
      <c r="E177" s="162"/>
      <c r="F177" s="163">
        <f t="shared" si="4"/>
        <v>0</v>
      </c>
      <c r="G177" s="164">
        <f t="shared" si="5"/>
        <v>0</v>
      </c>
      <c r="H177" s="165">
        <v>0.95689999999999997</v>
      </c>
      <c r="I177" s="21"/>
      <c r="J177" s="159"/>
    </row>
    <row r="178" spans="1:10" ht="16.5">
      <c r="A178" s="169" t="s">
        <v>2912</v>
      </c>
      <c r="B178" s="161" t="s">
        <v>3987</v>
      </c>
      <c r="C178" s="18" t="s">
        <v>3815</v>
      </c>
      <c r="D178" s="162"/>
      <c r="E178" s="162"/>
      <c r="F178" s="163">
        <f t="shared" si="4"/>
        <v>0</v>
      </c>
      <c r="G178" s="164">
        <f t="shared" si="5"/>
        <v>0</v>
      </c>
      <c r="H178" s="165">
        <v>0.59509999999999996</v>
      </c>
      <c r="I178" s="21"/>
      <c r="J178" s="159"/>
    </row>
    <row r="179" spans="1:10" ht="16.5">
      <c r="A179" s="169" t="s">
        <v>2913</v>
      </c>
      <c r="B179" s="161" t="s">
        <v>3988</v>
      </c>
      <c r="C179" s="18" t="s">
        <v>3815</v>
      </c>
      <c r="D179" s="162"/>
      <c r="E179" s="162"/>
      <c r="F179" s="163">
        <f t="shared" si="4"/>
        <v>0</v>
      </c>
      <c r="G179" s="164">
        <f t="shared" si="5"/>
        <v>0</v>
      </c>
      <c r="H179" s="165">
        <v>0.877</v>
      </c>
      <c r="I179" s="21"/>
      <c r="J179" s="159"/>
    </row>
    <row r="180" spans="1:10" ht="16.5">
      <c r="A180" s="169" t="s">
        <v>2914</v>
      </c>
      <c r="B180" s="161" t="s">
        <v>3989</v>
      </c>
      <c r="C180" s="18" t="s">
        <v>3815</v>
      </c>
      <c r="D180" s="162"/>
      <c r="E180" s="162"/>
      <c r="F180" s="163">
        <f t="shared" si="4"/>
        <v>0</v>
      </c>
      <c r="G180" s="164">
        <f t="shared" si="5"/>
        <v>0</v>
      </c>
      <c r="H180" s="165">
        <v>1.0182</v>
      </c>
      <c r="I180" s="21"/>
      <c r="J180" s="159"/>
    </row>
    <row r="181" spans="1:10" ht="16.5">
      <c r="A181" s="169" t="s">
        <v>2915</v>
      </c>
      <c r="B181" s="161" t="s">
        <v>3990</v>
      </c>
      <c r="C181" s="18" t="s">
        <v>3815</v>
      </c>
      <c r="D181" s="162"/>
      <c r="E181" s="162"/>
      <c r="F181" s="163">
        <f t="shared" si="4"/>
        <v>0</v>
      </c>
      <c r="G181" s="164">
        <f t="shared" si="5"/>
        <v>0</v>
      </c>
      <c r="H181" s="165">
        <v>0.63190000000000002</v>
      </c>
      <c r="I181" s="21"/>
      <c r="J181" s="159"/>
    </row>
    <row r="182" spans="1:10" ht="16.5">
      <c r="A182" s="169" t="s">
        <v>2916</v>
      </c>
      <c r="B182" s="161" t="s">
        <v>3991</v>
      </c>
      <c r="C182" s="18" t="s">
        <v>3815</v>
      </c>
      <c r="D182" s="162"/>
      <c r="E182" s="162"/>
      <c r="F182" s="163">
        <f t="shared" si="4"/>
        <v>0</v>
      </c>
      <c r="G182" s="164">
        <f t="shared" si="5"/>
        <v>0</v>
      </c>
      <c r="H182" s="165">
        <v>1.4716</v>
      </c>
      <c r="I182" s="21"/>
      <c r="J182" s="159"/>
    </row>
    <row r="183" spans="1:10" ht="16.5">
      <c r="A183" s="169" t="s">
        <v>2917</v>
      </c>
      <c r="B183" s="161" t="s">
        <v>3992</v>
      </c>
      <c r="C183" s="18" t="s">
        <v>3815</v>
      </c>
      <c r="D183" s="162"/>
      <c r="E183" s="162"/>
      <c r="F183" s="163">
        <f t="shared" si="4"/>
        <v>0</v>
      </c>
      <c r="G183" s="164">
        <f t="shared" si="5"/>
        <v>0</v>
      </c>
      <c r="H183" s="165">
        <v>1.212</v>
      </c>
      <c r="I183" s="21"/>
      <c r="J183" s="159"/>
    </row>
    <row r="184" spans="1:10" ht="16.5">
      <c r="A184" s="169" t="s">
        <v>2918</v>
      </c>
      <c r="B184" s="161" t="s">
        <v>3993</v>
      </c>
      <c r="C184" s="18" t="s">
        <v>3815</v>
      </c>
      <c r="D184" s="162"/>
      <c r="E184" s="162"/>
      <c r="F184" s="163">
        <f t="shared" si="4"/>
        <v>0</v>
      </c>
      <c r="G184" s="164">
        <f t="shared" si="5"/>
        <v>0</v>
      </c>
      <c r="H184" s="165">
        <v>1.3645</v>
      </c>
      <c r="I184" s="21"/>
      <c r="J184" s="159"/>
    </row>
    <row r="185" spans="1:10" ht="16.5">
      <c r="A185" s="169" t="s">
        <v>2919</v>
      </c>
      <c r="B185" s="161" t="s">
        <v>3994</v>
      </c>
      <c r="C185" s="18" t="s">
        <v>3815</v>
      </c>
      <c r="D185" s="162"/>
      <c r="E185" s="162"/>
      <c r="F185" s="163">
        <f t="shared" si="4"/>
        <v>0</v>
      </c>
      <c r="G185" s="164">
        <f t="shared" si="5"/>
        <v>0</v>
      </c>
      <c r="H185" s="165">
        <v>0.3478</v>
      </c>
      <c r="I185" s="21"/>
      <c r="J185" s="159"/>
    </row>
    <row r="186" spans="1:10" ht="16.5">
      <c r="A186" s="169" t="s">
        <v>2920</v>
      </c>
      <c r="B186" s="161" t="s">
        <v>3995</v>
      </c>
      <c r="C186" s="18" t="s">
        <v>3815</v>
      </c>
      <c r="D186" s="162"/>
      <c r="E186" s="162"/>
      <c r="F186" s="163">
        <f t="shared" si="4"/>
        <v>0</v>
      </c>
      <c r="G186" s="164">
        <f t="shared" si="5"/>
        <v>0</v>
      </c>
      <c r="H186" s="165">
        <v>0.7742</v>
      </c>
      <c r="I186" s="21"/>
      <c r="J186" s="159"/>
    </row>
    <row r="187" spans="1:10" ht="16.5">
      <c r="A187" s="169" t="s">
        <v>2921</v>
      </c>
      <c r="B187" s="161" t="s">
        <v>3996</v>
      </c>
      <c r="C187" s="18" t="s">
        <v>3815</v>
      </c>
      <c r="D187" s="162"/>
      <c r="E187" s="162"/>
      <c r="F187" s="163">
        <f>D5*E5</f>
        <v>0</v>
      </c>
      <c r="G187" s="164">
        <f t="shared" si="5"/>
        <v>0</v>
      </c>
      <c r="H187" s="165">
        <v>1.353</v>
      </c>
      <c r="I187" s="21"/>
      <c r="J187" s="159"/>
    </row>
    <row r="188" spans="1:10" ht="16.5">
      <c r="A188" s="169" t="s">
        <v>2922</v>
      </c>
      <c r="B188" s="161" t="s">
        <v>3997</v>
      </c>
      <c r="C188" s="18" t="s">
        <v>3815</v>
      </c>
      <c r="D188" s="162"/>
      <c r="E188" s="162"/>
      <c r="F188" s="163">
        <f t="shared" si="4"/>
        <v>0</v>
      </c>
      <c r="G188" s="164">
        <f t="shared" si="5"/>
        <v>0</v>
      </c>
      <c r="H188" s="165">
        <v>0.67779999999999996</v>
      </c>
      <c r="I188" s="21"/>
      <c r="J188" s="159"/>
    </row>
    <row r="189" spans="1:10" ht="16.5">
      <c r="A189" s="169" t="s">
        <v>2923</v>
      </c>
      <c r="B189" s="161" t="s">
        <v>3998</v>
      </c>
      <c r="C189" s="18" t="s">
        <v>3815</v>
      </c>
      <c r="D189" s="162"/>
      <c r="E189" s="162"/>
      <c r="F189" s="163">
        <f t="shared" si="4"/>
        <v>0</v>
      </c>
      <c r="G189" s="164">
        <f t="shared" si="5"/>
        <v>0</v>
      </c>
      <c r="H189" s="165">
        <v>0.55769999999999997</v>
      </c>
      <c r="I189" s="21"/>
      <c r="J189" s="159"/>
    </row>
    <row r="190" spans="1:10" ht="16.5">
      <c r="A190" s="169" t="s">
        <v>2924</v>
      </c>
      <c r="B190" s="161" t="s">
        <v>3999</v>
      </c>
      <c r="C190" s="18" t="s">
        <v>3815</v>
      </c>
      <c r="D190" s="162"/>
      <c r="E190" s="162"/>
      <c r="F190" s="163">
        <f t="shared" si="4"/>
        <v>0</v>
      </c>
      <c r="G190" s="164">
        <f t="shared" si="5"/>
        <v>0</v>
      </c>
      <c r="H190" s="165">
        <v>1.0075000000000001</v>
      </c>
      <c r="I190" s="21"/>
      <c r="J190" s="159"/>
    </row>
    <row r="191" spans="1:10" ht="16.5">
      <c r="A191" s="169" t="s">
        <v>2925</v>
      </c>
      <c r="B191" s="161" t="s">
        <v>4000</v>
      </c>
      <c r="C191" s="18" t="s">
        <v>3815</v>
      </c>
      <c r="D191" s="162"/>
      <c r="E191" s="162"/>
      <c r="F191" s="163">
        <f t="shared" si="4"/>
        <v>0</v>
      </c>
      <c r="G191" s="164">
        <f t="shared" si="5"/>
        <v>0</v>
      </c>
      <c r="H191" s="165">
        <v>0.94</v>
      </c>
      <c r="I191" s="21"/>
      <c r="J191" s="159"/>
    </row>
    <row r="192" spans="1:10" ht="16.5">
      <c r="A192" s="169" t="s">
        <v>2926</v>
      </c>
      <c r="B192" s="161" t="s">
        <v>4001</v>
      </c>
      <c r="C192" s="18" t="s">
        <v>3815</v>
      </c>
      <c r="D192" s="162"/>
      <c r="E192" s="162"/>
      <c r="F192" s="163">
        <f t="shared" si="4"/>
        <v>0</v>
      </c>
      <c r="G192" s="164">
        <f t="shared" si="5"/>
        <v>0</v>
      </c>
      <c r="H192" s="165">
        <v>2.2227000000000001</v>
      </c>
      <c r="I192" s="21"/>
      <c r="J192" s="159"/>
    </row>
    <row r="193" spans="1:10" ht="16.5">
      <c r="A193" s="169" t="s">
        <v>2927</v>
      </c>
      <c r="B193" s="161" t="s">
        <v>4002</v>
      </c>
      <c r="C193" s="18" t="s">
        <v>3815</v>
      </c>
      <c r="D193" s="162"/>
      <c r="E193" s="162"/>
      <c r="F193" s="163">
        <f t="shared" si="4"/>
        <v>0</v>
      </c>
      <c r="G193" s="164">
        <f t="shared" si="5"/>
        <v>0</v>
      </c>
      <c r="H193" s="165">
        <v>0.22459999999999999</v>
      </c>
      <c r="I193" s="21"/>
      <c r="J193" s="159"/>
    </row>
    <row r="194" spans="1:10" ht="16.5">
      <c r="A194" s="169" t="s">
        <v>2928</v>
      </c>
      <c r="B194" s="161" t="s">
        <v>4003</v>
      </c>
      <c r="C194" s="18" t="s">
        <v>3815</v>
      </c>
      <c r="D194" s="162"/>
      <c r="E194" s="162"/>
      <c r="F194" s="163">
        <f t="shared" si="4"/>
        <v>0</v>
      </c>
      <c r="G194" s="164">
        <f t="shared" si="5"/>
        <v>0</v>
      </c>
      <c r="H194" s="165">
        <v>1.4613</v>
      </c>
      <c r="I194" s="21"/>
      <c r="J194" s="159"/>
    </row>
    <row r="195" spans="1:10" ht="16.5">
      <c r="A195" s="169" t="s">
        <v>2929</v>
      </c>
      <c r="B195" s="161" t="s">
        <v>4004</v>
      </c>
      <c r="C195" s="18" t="s">
        <v>3815</v>
      </c>
      <c r="D195" s="162"/>
      <c r="E195" s="162"/>
      <c r="F195" s="163">
        <f t="shared" si="4"/>
        <v>0</v>
      </c>
      <c r="G195" s="164">
        <f t="shared" si="5"/>
        <v>0</v>
      </c>
      <c r="H195" s="165">
        <v>0.76780000000000004</v>
      </c>
      <c r="I195" s="21"/>
      <c r="J195" s="159"/>
    </row>
    <row r="196" spans="1:10" ht="16.5">
      <c r="A196" s="169" t="s">
        <v>2930</v>
      </c>
      <c r="B196" s="161" t="s">
        <v>4005</v>
      </c>
      <c r="C196" s="18" t="s">
        <v>3815</v>
      </c>
      <c r="D196" s="162"/>
      <c r="E196" s="162"/>
      <c r="F196" s="163">
        <f t="shared" si="4"/>
        <v>0</v>
      </c>
      <c r="G196" s="164">
        <f t="shared" si="5"/>
        <v>0</v>
      </c>
      <c r="H196" s="165">
        <v>0.5857</v>
      </c>
      <c r="I196" s="21"/>
      <c r="J196" s="159"/>
    </row>
    <row r="197" spans="1:10" ht="16.5">
      <c r="A197" s="169" t="s">
        <v>2931</v>
      </c>
      <c r="B197" s="161" t="s">
        <v>4006</v>
      </c>
      <c r="C197" s="18" t="s">
        <v>3815</v>
      </c>
      <c r="D197" s="162"/>
      <c r="E197" s="162"/>
      <c r="F197" s="163">
        <f t="shared" ref="F197:F260" si="6">D197*E197</f>
        <v>0</v>
      </c>
      <c r="G197" s="164">
        <f t="shared" ref="G197:G260" si="7">IF($F$801=0,0,F197/$F$801)</f>
        <v>0</v>
      </c>
      <c r="H197" s="165">
        <v>0.98939999999999995</v>
      </c>
      <c r="I197" s="21"/>
      <c r="J197" s="159"/>
    </row>
    <row r="198" spans="1:10" ht="16.5">
      <c r="A198" s="169" t="s">
        <v>2932</v>
      </c>
      <c r="B198" s="161" t="s">
        <v>4007</v>
      </c>
      <c r="C198" s="18" t="s">
        <v>3815</v>
      </c>
      <c r="D198" s="162"/>
      <c r="E198" s="162"/>
      <c r="F198" s="163">
        <f t="shared" si="6"/>
        <v>0</v>
      </c>
      <c r="G198" s="164">
        <f t="shared" si="7"/>
        <v>0</v>
      </c>
      <c r="H198" s="165">
        <v>0.30070000000000002</v>
      </c>
      <c r="I198" s="21"/>
      <c r="J198" s="159"/>
    </row>
    <row r="199" spans="1:10" ht="16.5">
      <c r="A199" s="169" t="s">
        <v>2933</v>
      </c>
      <c r="B199" s="161" t="s">
        <v>4008</v>
      </c>
      <c r="C199" s="18" t="s">
        <v>3815</v>
      </c>
      <c r="D199" s="162"/>
      <c r="E199" s="162"/>
      <c r="F199" s="163">
        <f t="shared" si="6"/>
        <v>0</v>
      </c>
      <c r="G199" s="164">
        <f t="shared" si="7"/>
        <v>0</v>
      </c>
      <c r="H199" s="165">
        <v>0.49659999999999999</v>
      </c>
      <c r="I199" s="21"/>
      <c r="J199" s="159"/>
    </row>
    <row r="200" spans="1:10" ht="16.5">
      <c r="A200" s="169" t="s">
        <v>2934</v>
      </c>
      <c r="B200" s="161" t="s">
        <v>4009</v>
      </c>
      <c r="C200" s="18" t="s">
        <v>3815</v>
      </c>
      <c r="D200" s="162"/>
      <c r="E200" s="162"/>
      <c r="F200" s="163">
        <f t="shared" si="6"/>
        <v>0</v>
      </c>
      <c r="G200" s="164">
        <f t="shared" si="7"/>
        <v>0</v>
      </c>
      <c r="H200" s="165">
        <v>1.66</v>
      </c>
      <c r="I200" s="21"/>
      <c r="J200" s="159"/>
    </row>
    <row r="201" spans="1:10" ht="16.5">
      <c r="A201" s="169" t="s">
        <v>2935</v>
      </c>
      <c r="B201" s="161" t="s">
        <v>4010</v>
      </c>
      <c r="C201" s="18" t="s">
        <v>3815</v>
      </c>
      <c r="D201" s="162"/>
      <c r="E201" s="162"/>
      <c r="F201" s="163">
        <f t="shared" si="6"/>
        <v>0</v>
      </c>
      <c r="G201" s="164">
        <f t="shared" si="7"/>
        <v>0</v>
      </c>
      <c r="H201" s="165">
        <v>1.1897</v>
      </c>
      <c r="I201" s="21"/>
      <c r="J201" s="159"/>
    </row>
    <row r="202" spans="1:10" ht="16.5">
      <c r="A202" s="169" t="s">
        <v>2936</v>
      </c>
      <c r="B202" s="161" t="s">
        <v>4011</v>
      </c>
      <c r="C202" s="18" t="s">
        <v>3815</v>
      </c>
      <c r="D202" s="162"/>
      <c r="E202" s="162"/>
      <c r="F202" s="163">
        <f t="shared" si="6"/>
        <v>0</v>
      </c>
      <c r="G202" s="164">
        <f t="shared" si="7"/>
        <v>0</v>
      </c>
      <c r="H202" s="165">
        <v>1.4401999999999999</v>
      </c>
      <c r="I202" s="21"/>
      <c r="J202" s="159"/>
    </row>
    <row r="203" spans="1:10" ht="16.5">
      <c r="A203" s="169" t="s">
        <v>2937</v>
      </c>
      <c r="B203" s="161" t="s">
        <v>4012</v>
      </c>
      <c r="C203" s="18" t="s">
        <v>3815</v>
      </c>
      <c r="D203" s="162"/>
      <c r="E203" s="162"/>
      <c r="F203" s="163">
        <f t="shared" si="6"/>
        <v>0</v>
      </c>
      <c r="G203" s="164">
        <f t="shared" si="7"/>
        <v>0</v>
      </c>
      <c r="H203" s="165">
        <v>0.66369999999999996</v>
      </c>
      <c r="I203" s="21"/>
      <c r="J203" s="159"/>
    </row>
    <row r="204" spans="1:10" ht="16.5">
      <c r="A204" s="169" t="s">
        <v>2938</v>
      </c>
      <c r="B204" s="161" t="s">
        <v>4013</v>
      </c>
      <c r="C204" s="18" t="s">
        <v>3815</v>
      </c>
      <c r="D204" s="162"/>
      <c r="E204" s="162"/>
      <c r="F204" s="163">
        <f t="shared" si="6"/>
        <v>0</v>
      </c>
      <c r="G204" s="164">
        <f t="shared" si="7"/>
        <v>0</v>
      </c>
      <c r="H204" s="165">
        <v>0.83260000000000001</v>
      </c>
      <c r="I204" s="170"/>
      <c r="J204" s="159"/>
    </row>
    <row r="205" spans="1:10" ht="16.5">
      <c r="A205" s="169" t="s">
        <v>2939</v>
      </c>
      <c r="B205" s="161" t="s">
        <v>4014</v>
      </c>
      <c r="C205" s="18" t="s">
        <v>3815</v>
      </c>
      <c r="D205" s="162"/>
      <c r="E205" s="162"/>
      <c r="F205" s="163">
        <f t="shared" si="6"/>
        <v>0</v>
      </c>
      <c r="G205" s="164">
        <f t="shared" si="7"/>
        <v>0</v>
      </c>
      <c r="H205" s="165">
        <v>0.4012</v>
      </c>
      <c r="I205" s="21"/>
      <c r="J205" s="159"/>
    </row>
    <row r="206" spans="1:10" ht="16.5">
      <c r="A206" s="169" t="s">
        <v>2940</v>
      </c>
      <c r="B206" s="161" t="s">
        <v>4015</v>
      </c>
      <c r="C206" s="18" t="s">
        <v>3815</v>
      </c>
      <c r="D206" s="162"/>
      <c r="E206" s="162"/>
      <c r="F206" s="163">
        <f t="shared" si="6"/>
        <v>0</v>
      </c>
      <c r="G206" s="164">
        <f t="shared" si="7"/>
        <v>0</v>
      </c>
      <c r="H206" s="165">
        <v>0.4763</v>
      </c>
      <c r="I206" s="21"/>
      <c r="J206" s="159"/>
    </row>
    <row r="207" spans="1:10" ht="16.5">
      <c r="A207" s="169" t="s">
        <v>2941</v>
      </c>
      <c r="B207" s="161" t="s">
        <v>4016</v>
      </c>
      <c r="C207" s="18" t="s">
        <v>3815</v>
      </c>
      <c r="D207" s="162"/>
      <c r="E207" s="162"/>
      <c r="F207" s="163">
        <f t="shared" si="6"/>
        <v>0</v>
      </c>
      <c r="G207" s="164">
        <f t="shared" si="7"/>
        <v>0</v>
      </c>
      <c r="H207" s="165">
        <v>1.4036</v>
      </c>
      <c r="I207" s="21"/>
      <c r="J207" s="159"/>
    </row>
    <row r="208" spans="1:10" ht="16.5">
      <c r="A208" s="169" t="s">
        <v>2942</v>
      </c>
      <c r="B208" s="161" t="s">
        <v>4017</v>
      </c>
      <c r="C208" s="18" t="s">
        <v>3815</v>
      </c>
      <c r="D208" s="162"/>
      <c r="E208" s="162"/>
      <c r="F208" s="163">
        <f t="shared" si="6"/>
        <v>0</v>
      </c>
      <c r="G208" s="164">
        <f t="shared" si="7"/>
        <v>0</v>
      </c>
      <c r="H208" s="165">
        <v>0.87019999999999997</v>
      </c>
      <c r="I208" s="21"/>
      <c r="J208" s="159"/>
    </row>
    <row r="209" spans="1:10" ht="16.5">
      <c r="A209" s="169" t="s">
        <v>2943</v>
      </c>
      <c r="B209" s="161" t="s">
        <v>4018</v>
      </c>
      <c r="C209" s="18" t="s">
        <v>3815</v>
      </c>
      <c r="D209" s="162"/>
      <c r="E209" s="162"/>
      <c r="F209" s="163">
        <f t="shared" si="6"/>
        <v>0</v>
      </c>
      <c r="G209" s="164">
        <f t="shared" si="7"/>
        <v>0</v>
      </c>
      <c r="H209" s="165">
        <v>1.8520000000000001</v>
      </c>
      <c r="I209" s="21"/>
      <c r="J209" s="159"/>
    </row>
    <row r="210" spans="1:10" ht="16.5">
      <c r="A210" s="169" t="s">
        <v>2944</v>
      </c>
      <c r="B210" s="161" t="s">
        <v>4019</v>
      </c>
      <c r="C210" s="18" t="s">
        <v>3815</v>
      </c>
      <c r="D210" s="162"/>
      <c r="E210" s="162"/>
      <c r="F210" s="163">
        <f t="shared" si="6"/>
        <v>0</v>
      </c>
      <c r="G210" s="164">
        <f t="shared" si="7"/>
        <v>0</v>
      </c>
      <c r="H210" s="165">
        <v>1.7210000000000001</v>
      </c>
      <c r="I210" s="21"/>
      <c r="J210" s="159"/>
    </row>
    <row r="211" spans="1:10" ht="16.5">
      <c r="A211" s="169" t="s">
        <v>2945</v>
      </c>
      <c r="B211" s="161" t="s">
        <v>4020</v>
      </c>
      <c r="C211" s="18" t="s">
        <v>3815</v>
      </c>
      <c r="D211" s="162"/>
      <c r="E211" s="162"/>
      <c r="F211" s="163">
        <f t="shared" si="6"/>
        <v>0</v>
      </c>
      <c r="G211" s="164">
        <f t="shared" si="7"/>
        <v>0</v>
      </c>
      <c r="H211" s="165">
        <v>0.52049999999999996</v>
      </c>
      <c r="I211" s="21"/>
      <c r="J211" s="159"/>
    </row>
    <row r="212" spans="1:10" ht="16.5">
      <c r="A212" s="169" t="s">
        <v>2946</v>
      </c>
      <c r="B212" s="161" t="s">
        <v>4021</v>
      </c>
      <c r="C212" s="18" t="s">
        <v>3815</v>
      </c>
      <c r="D212" s="162"/>
      <c r="E212" s="162"/>
      <c r="F212" s="163">
        <f t="shared" si="6"/>
        <v>0</v>
      </c>
      <c r="G212" s="164">
        <f t="shared" si="7"/>
        <v>0</v>
      </c>
      <c r="H212" s="165">
        <v>0.1205</v>
      </c>
      <c r="I212" s="21"/>
      <c r="J212" s="159"/>
    </row>
    <row r="213" spans="1:10" ht="16.5">
      <c r="A213" s="169" t="s">
        <v>2947</v>
      </c>
      <c r="B213" s="161" t="s">
        <v>4022</v>
      </c>
      <c r="C213" s="18" t="s">
        <v>3815</v>
      </c>
      <c r="D213" s="162"/>
      <c r="E213" s="162"/>
      <c r="F213" s="163">
        <f t="shared" si="6"/>
        <v>0</v>
      </c>
      <c r="G213" s="164">
        <f t="shared" si="7"/>
        <v>0</v>
      </c>
      <c r="H213" s="165">
        <v>1.33</v>
      </c>
      <c r="I213" s="21"/>
      <c r="J213" s="159"/>
    </row>
    <row r="214" spans="1:10" ht="16.5">
      <c r="A214" s="169" t="s">
        <v>2948</v>
      </c>
      <c r="B214" s="161" t="s">
        <v>4023</v>
      </c>
      <c r="C214" s="18" t="s">
        <v>3815</v>
      </c>
      <c r="D214" s="162"/>
      <c r="E214" s="162"/>
      <c r="F214" s="163">
        <f t="shared" si="6"/>
        <v>0</v>
      </c>
      <c r="G214" s="164">
        <f t="shared" si="7"/>
        <v>0</v>
      </c>
      <c r="H214" s="165">
        <v>0.4642</v>
      </c>
      <c r="I214" s="21"/>
      <c r="J214" s="159"/>
    </row>
    <row r="215" spans="1:10" ht="16.5">
      <c r="A215" s="169" t="s">
        <v>2949</v>
      </c>
      <c r="B215" s="161" t="s">
        <v>4024</v>
      </c>
      <c r="C215" s="18" t="s">
        <v>3815</v>
      </c>
      <c r="D215" s="162"/>
      <c r="E215" s="162"/>
      <c r="F215" s="163">
        <f t="shared" si="6"/>
        <v>0</v>
      </c>
      <c r="G215" s="164">
        <f t="shared" si="7"/>
        <v>0</v>
      </c>
      <c r="H215" s="165">
        <v>3.6700000000000003E-2</v>
      </c>
      <c r="I215" s="21"/>
      <c r="J215" s="159"/>
    </row>
    <row r="216" spans="1:10" ht="16.5">
      <c r="A216" s="169" t="s">
        <v>2950</v>
      </c>
      <c r="B216" s="161" t="s">
        <v>4025</v>
      </c>
      <c r="C216" s="18" t="s">
        <v>3815</v>
      </c>
      <c r="D216" s="162"/>
      <c r="E216" s="162"/>
      <c r="F216" s="163">
        <f t="shared" si="6"/>
        <v>0</v>
      </c>
      <c r="G216" s="164">
        <f t="shared" si="7"/>
        <v>0</v>
      </c>
      <c r="H216" s="165">
        <v>0.62339999999999995</v>
      </c>
      <c r="I216" s="21"/>
      <c r="J216" s="159"/>
    </row>
    <row r="217" spans="1:10" ht="16.5">
      <c r="A217" s="169" t="s">
        <v>2951</v>
      </c>
      <c r="B217" s="161" t="s">
        <v>4026</v>
      </c>
      <c r="C217" s="18" t="s">
        <v>3815</v>
      </c>
      <c r="D217" s="162"/>
      <c r="E217" s="162"/>
      <c r="F217" s="163">
        <f t="shared" si="6"/>
        <v>0</v>
      </c>
      <c r="G217" s="164">
        <f t="shared" si="7"/>
        <v>0</v>
      </c>
      <c r="H217" s="165">
        <v>0.96140000000000003</v>
      </c>
      <c r="I217" s="21"/>
      <c r="J217" s="159"/>
    </row>
    <row r="218" spans="1:10" ht="16.5">
      <c r="A218" s="169" t="s">
        <v>2952</v>
      </c>
      <c r="B218" s="161" t="s">
        <v>4027</v>
      </c>
      <c r="C218" s="18" t="s">
        <v>3815</v>
      </c>
      <c r="D218" s="162"/>
      <c r="E218" s="162"/>
      <c r="F218" s="163">
        <f t="shared" si="6"/>
        <v>0</v>
      </c>
      <c r="G218" s="164">
        <f t="shared" si="7"/>
        <v>0</v>
      </c>
      <c r="H218" s="165">
        <v>0.98870000000000002</v>
      </c>
      <c r="I218" s="21"/>
      <c r="J218" s="159"/>
    </row>
    <row r="219" spans="1:10" ht="16.5">
      <c r="A219" s="169" t="s">
        <v>2953</v>
      </c>
      <c r="B219" s="161" t="s">
        <v>4028</v>
      </c>
      <c r="C219" s="18" t="s">
        <v>3815</v>
      </c>
      <c r="D219" s="162"/>
      <c r="E219" s="162"/>
      <c r="F219" s="163">
        <f t="shared" si="6"/>
        <v>0</v>
      </c>
      <c r="G219" s="164">
        <f t="shared" si="7"/>
        <v>0</v>
      </c>
      <c r="H219" s="165">
        <v>1.2798</v>
      </c>
      <c r="I219" s="21"/>
      <c r="J219" s="159"/>
    </row>
    <row r="220" spans="1:10" ht="16.5">
      <c r="A220" s="169" t="s">
        <v>2954</v>
      </c>
      <c r="B220" s="161" t="s">
        <v>4029</v>
      </c>
      <c r="C220" s="18" t="s">
        <v>3815</v>
      </c>
      <c r="D220" s="162"/>
      <c r="E220" s="162"/>
      <c r="F220" s="163">
        <f t="shared" si="6"/>
        <v>0</v>
      </c>
      <c r="G220" s="164">
        <f t="shared" si="7"/>
        <v>0</v>
      </c>
      <c r="H220" s="165">
        <v>0.4587</v>
      </c>
      <c r="I220" s="21"/>
      <c r="J220" s="159"/>
    </row>
    <row r="221" spans="1:10" ht="16.5">
      <c r="A221" s="169" t="s">
        <v>2955</v>
      </c>
      <c r="B221" s="161" t="s">
        <v>4030</v>
      </c>
      <c r="C221" s="18" t="s">
        <v>3815</v>
      </c>
      <c r="D221" s="162"/>
      <c r="E221" s="162"/>
      <c r="F221" s="163">
        <f t="shared" si="6"/>
        <v>0</v>
      </c>
      <c r="G221" s="164">
        <f t="shared" si="7"/>
        <v>0</v>
      </c>
      <c r="H221" s="165">
        <v>1.4834000000000001</v>
      </c>
      <c r="I221" s="21"/>
      <c r="J221" s="159"/>
    </row>
    <row r="222" spans="1:10" ht="16.5">
      <c r="A222" s="169" t="s">
        <v>2956</v>
      </c>
      <c r="B222" s="161" t="s">
        <v>4031</v>
      </c>
      <c r="C222" s="18" t="s">
        <v>3815</v>
      </c>
      <c r="D222" s="162"/>
      <c r="E222" s="162"/>
      <c r="F222" s="163">
        <f t="shared" si="6"/>
        <v>0</v>
      </c>
      <c r="G222" s="164">
        <f t="shared" si="7"/>
        <v>0</v>
      </c>
      <c r="H222" s="165">
        <v>0.32779999999999998</v>
      </c>
      <c r="I222" s="21"/>
      <c r="J222" s="159"/>
    </row>
    <row r="223" spans="1:10" ht="16.5">
      <c r="A223" s="169" t="s">
        <v>2957</v>
      </c>
      <c r="B223" s="161" t="s">
        <v>4032</v>
      </c>
      <c r="C223" s="18" t="s">
        <v>3815</v>
      </c>
      <c r="D223" s="162"/>
      <c r="E223" s="162"/>
      <c r="F223" s="163">
        <f t="shared" si="6"/>
        <v>0</v>
      </c>
      <c r="G223" s="164">
        <f t="shared" si="7"/>
        <v>0</v>
      </c>
      <c r="H223" s="165">
        <v>1.796</v>
      </c>
      <c r="I223" s="21"/>
      <c r="J223" s="159"/>
    </row>
    <row r="224" spans="1:10" ht="16.5">
      <c r="A224" s="169" t="s">
        <v>2958</v>
      </c>
      <c r="B224" s="161" t="s">
        <v>4033</v>
      </c>
      <c r="C224" s="18" t="s">
        <v>3815</v>
      </c>
      <c r="D224" s="162"/>
      <c r="E224" s="162"/>
      <c r="F224" s="163">
        <f t="shared" si="6"/>
        <v>0</v>
      </c>
      <c r="G224" s="164">
        <f t="shared" si="7"/>
        <v>0</v>
      </c>
      <c r="H224" s="165">
        <v>1.5375000000000001</v>
      </c>
      <c r="I224" s="21"/>
      <c r="J224" s="159"/>
    </row>
    <row r="225" spans="1:10" ht="16.5">
      <c r="A225" s="169" t="s">
        <v>2959</v>
      </c>
      <c r="B225" s="161" t="s">
        <v>4034</v>
      </c>
      <c r="C225" s="18" t="s">
        <v>3815</v>
      </c>
      <c r="D225" s="162"/>
      <c r="E225" s="162"/>
      <c r="F225" s="163">
        <f t="shared" si="6"/>
        <v>0</v>
      </c>
      <c r="G225" s="164">
        <f t="shared" si="7"/>
        <v>0</v>
      </c>
      <c r="H225" s="165">
        <v>0.50039999999999996</v>
      </c>
      <c r="I225" s="21"/>
      <c r="J225" s="159"/>
    </row>
    <row r="226" spans="1:10" ht="16.5">
      <c r="A226" s="169" t="s">
        <v>2960</v>
      </c>
      <c r="B226" s="161" t="s">
        <v>4035</v>
      </c>
      <c r="C226" s="18" t="s">
        <v>3815</v>
      </c>
      <c r="D226" s="162"/>
      <c r="E226" s="162"/>
      <c r="F226" s="163">
        <f t="shared" si="6"/>
        <v>0</v>
      </c>
      <c r="G226" s="164">
        <f t="shared" si="7"/>
        <v>0</v>
      </c>
      <c r="H226" s="165">
        <v>0.75749999999999995</v>
      </c>
      <c r="I226" s="21"/>
      <c r="J226" s="159"/>
    </row>
    <row r="227" spans="1:10" ht="16.5">
      <c r="A227" s="169" t="s">
        <v>2961</v>
      </c>
      <c r="B227" s="161" t="s">
        <v>4036</v>
      </c>
      <c r="C227" s="18" t="s">
        <v>3815</v>
      </c>
      <c r="D227" s="162"/>
      <c r="E227" s="162"/>
      <c r="F227" s="163">
        <f t="shared" si="6"/>
        <v>0</v>
      </c>
      <c r="G227" s="164">
        <f t="shared" si="7"/>
        <v>0</v>
      </c>
      <c r="H227" s="165">
        <v>0.74660000000000004</v>
      </c>
      <c r="I227" s="21"/>
      <c r="J227" s="159"/>
    </row>
    <row r="228" spans="1:10" ht="16.5">
      <c r="A228" s="169" t="s">
        <v>2962</v>
      </c>
      <c r="B228" s="161" t="s">
        <v>4037</v>
      </c>
      <c r="C228" s="18" t="s">
        <v>3815</v>
      </c>
      <c r="D228" s="162"/>
      <c r="E228" s="162"/>
      <c r="F228" s="163">
        <f t="shared" si="6"/>
        <v>0</v>
      </c>
      <c r="G228" s="164">
        <f t="shared" si="7"/>
        <v>0</v>
      </c>
      <c r="H228" s="165">
        <v>1.2262</v>
      </c>
      <c r="I228" s="21"/>
      <c r="J228" s="159"/>
    </row>
    <row r="229" spans="1:10" ht="16.5">
      <c r="A229" s="169" t="s">
        <v>2963</v>
      </c>
      <c r="B229" s="161" t="s">
        <v>4038</v>
      </c>
      <c r="C229" s="18" t="s">
        <v>3815</v>
      </c>
      <c r="D229" s="162"/>
      <c r="E229" s="162"/>
      <c r="F229" s="163">
        <f t="shared" si="6"/>
        <v>0</v>
      </c>
      <c r="G229" s="164">
        <f t="shared" si="7"/>
        <v>0</v>
      </c>
      <c r="H229" s="165">
        <v>1.3797999999999999</v>
      </c>
      <c r="I229" s="21"/>
      <c r="J229" s="159"/>
    </row>
    <row r="230" spans="1:10" ht="16.5">
      <c r="A230" s="169" t="s">
        <v>2964</v>
      </c>
      <c r="B230" s="161" t="s">
        <v>4039</v>
      </c>
      <c r="C230" s="18" t="s">
        <v>3815</v>
      </c>
      <c r="D230" s="162"/>
      <c r="E230" s="162"/>
      <c r="F230" s="163">
        <f t="shared" si="6"/>
        <v>0</v>
      </c>
      <c r="G230" s="164">
        <f t="shared" si="7"/>
        <v>0</v>
      </c>
      <c r="H230" s="165">
        <v>0.91849999999999998</v>
      </c>
      <c r="I230" s="21"/>
      <c r="J230" s="159"/>
    </row>
    <row r="231" spans="1:10" ht="16.5">
      <c r="A231" s="169" t="s">
        <v>2965</v>
      </c>
      <c r="B231" s="161" t="s">
        <v>4040</v>
      </c>
      <c r="C231" s="18" t="s">
        <v>3815</v>
      </c>
      <c r="D231" s="162"/>
      <c r="E231" s="162"/>
      <c r="F231" s="163">
        <f t="shared" si="6"/>
        <v>0</v>
      </c>
      <c r="G231" s="164">
        <f t="shared" si="7"/>
        <v>0</v>
      </c>
      <c r="H231" s="165">
        <v>2.0198999999999998</v>
      </c>
      <c r="I231" s="21"/>
      <c r="J231" s="159"/>
    </row>
    <row r="232" spans="1:10" ht="16.5">
      <c r="A232" s="169" t="s">
        <v>2966</v>
      </c>
      <c r="B232" s="161" t="s">
        <v>4041</v>
      </c>
      <c r="C232" s="18" t="s">
        <v>3815</v>
      </c>
      <c r="D232" s="162"/>
      <c r="E232" s="162"/>
      <c r="F232" s="163">
        <f t="shared" si="6"/>
        <v>0</v>
      </c>
      <c r="G232" s="164">
        <f t="shared" si="7"/>
        <v>0</v>
      </c>
      <c r="H232" s="165">
        <v>0.13669999999999999</v>
      </c>
      <c r="I232" s="21"/>
      <c r="J232" s="159"/>
    </row>
    <row r="233" spans="1:10" ht="16.5">
      <c r="A233" s="169" t="s">
        <v>2967</v>
      </c>
      <c r="B233" s="161" t="s">
        <v>4042</v>
      </c>
      <c r="C233" s="18" t="s">
        <v>3815</v>
      </c>
      <c r="D233" s="162"/>
      <c r="E233" s="162"/>
      <c r="F233" s="163">
        <f t="shared" si="6"/>
        <v>0</v>
      </c>
      <c r="G233" s="164">
        <f t="shared" si="7"/>
        <v>0</v>
      </c>
      <c r="H233" s="165">
        <v>1.0729</v>
      </c>
      <c r="I233" s="21"/>
      <c r="J233" s="159"/>
    </row>
    <row r="234" spans="1:10" ht="16.5">
      <c r="A234" s="169" t="s">
        <v>2968</v>
      </c>
      <c r="B234" s="161" t="s">
        <v>4043</v>
      </c>
      <c r="C234" s="18" t="s">
        <v>3815</v>
      </c>
      <c r="D234" s="162"/>
      <c r="E234" s="162"/>
      <c r="F234" s="163">
        <f t="shared" si="6"/>
        <v>0</v>
      </c>
      <c r="G234" s="164">
        <f t="shared" si="7"/>
        <v>0</v>
      </c>
      <c r="H234" s="165">
        <v>0.71699999999999997</v>
      </c>
      <c r="I234" s="170"/>
      <c r="J234" s="159"/>
    </row>
    <row r="235" spans="1:10" ht="16.5">
      <c r="A235" s="169" t="s">
        <v>2969</v>
      </c>
      <c r="B235" s="161" t="s">
        <v>4044</v>
      </c>
      <c r="C235" s="18" t="s">
        <v>3815</v>
      </c>
      <c r="D235" s="162"/>
      <c r="E235" s="162"/>
      <c r="F235" s="163">
        <f t="shared" si="6"/>
        <v>0</v>
      </c>
      <c r="G235" s="164">
        <f t="shared" si="7"/>
        <v>0</v>
      </c>
      <c r="H235" s="165">
        <v>4.8500000000000001E-2</v>
      </c>
      <c r="I235" s="21"/>
      <c r="J235" s="159"/>
    </row>
    <row r="236" spans="1:10" ht="16.5">
      <c r="A236" s="169" t="s">
        <v>2970</v>
      </c>
      <c r="B236" s="161" t="s">
        <v>4045</v>
      </c>
      <c r="C236" s="18" t="s">
        <v>3815</v>
      </c>
      <c r="D236" s="162"/>
      <c r="E236" s="162"/>
      <c r="F236" s="163">
        <f t="shared" si="6"/>
        <v>0</v>
      </c>
      <c r="G236" s="164">
        <f t="shared" si="7"/>
        <v>0</v>
      </c>
      <c r="H236" s="165">
        <v>0.28710000000000002</v>
      </c>
      <c r="I236" s="21"/>
      <c r="J236" s="159"/>
    </row>
    <row r="237" spans="1:10" ht="16.5">
      <c r="A237" s="169" t="s">
        <v>2971</v>
      </c>
      <c r="B237" s="161" t="s">
        <v>4046</v>
      </c>
      <c r="C237" s="18" t="s">
        <v>3815</v>
      </c>
      <c r="D237" s="162"/>
      <c r="E237" s="162"/>
      <c r="F237" s="163">
        <f t="shared" si="6"/>
        <v>0</v>
      </c>
      <c r="G237" s="164">
        <f t="shared" si="7"/>
        <v>0</v>
      </c>
      <c r="H237" s="165">
        <v>0.31219999999999998</v>
      </c>
      <c r="I237" s="21"/>
      <c r="J237" s="159"/>
    </row>
    <row r="238" spans="1:10" ht="16.5">
      <c r="A238" s="169" t="s">
        <v>2972</v>
      </c>
      <c r="B238" s="161" t="s">
        <v>4047</v>
      </c>
      <c r="C238" s="18" t="s">
        <v>3815</v>
      </c>
      <c r="D238" s="162"/>
      <c r="E238" s="162"/>
      <c r="F238" s="163">
        <f t="shared" si="6"/>
        <v>0</v>
      </c>
      <c r="G238" s="164">
        <f t="shared" si="7"/>
        <v>0</v>
      </c>
      <c r="H238" s="165">
        <v>0.34350000000000003</v>
      </c>
      <c r="I238" s="21"/>
      <c r="J238" s="159"/>
    </row>
    <row r="239" spans="1:10" ht="16.5">
      <c r="A239" s="169" t="s">
        <v>2973</v>
      </c>
      <c r="B239" s="161" t="s">
        <v>4048</v>
      </c>
      <c r="C239" s="18" t="s">
        <v>3815</v>
      </c>
      <c r="D239" s="162"/>
      <c r="E239" s="162"/>
      <c r="F239" s="163">
        <f t="shared" si="6"/>
        <v>0</v>
      </c>
      <c r="G239" s="164">
        <f t="shared" si="7"/>
        <v>0</v>
      </c>
      <c r="H239" s="165">
        <v>0.1646</v>
      </c>
      <c r="I239" s="21"/>
      <c r="J239" s="159"/>
    </row>
    <row r="240" spans="1:10" ht="16.5">
      <c r="A240" s="169" t="s">
        <v>2974</v>
      </c>
      <c r="B240" s="161" t="s">
        <v>4049</v>
      </c>
      <c r="C240" s="18" t="s">
        <v>3815</v>
      </c>
      <c r="D240" s="162"/>
      <c r="E240" s="162"/>
      <c r="F240" s="163">
        <f t="shared" si="6"/>
        <v>0</v>
      </c>
      <c r="G240" s="164">
        <f t="shared" si="7"/>
        <v>0</v>
      </c>
      <c r="H240" s="165">
        <v>0.24299999999999999</v>
      </c>
      <c r="I240" s="21"/>
      <c r="J240" s="159"/>
    </row>
    <row r="241" spans="1:10" ht="16.5">
      <c r="A241" s="169" t="s">
        <v>2975</v>
      </c>
      <c r="B241" s="161" t="s">
        <v>4050</v>
      </c>
      <c r="C241" s="18" t="s">
        <v>3815</v>
      </c>
      <c r="D241" s="162"/>
      <c r="E241" s="162"/>
      <c r="F241" s="163">
        <f t="shared" si="6"/>
        <v>0</v>
      </c>
      <c r="G241" s="164">
        <f t="shared" si="7"/>
        <v>0</v>
      </c>
      <c r="H241" s="165">
        <v>0.35709999999999997</v>
      </c>
      <c r="I241" s="21"/>
      <c r="J241" s="159"/>
    </row>
    <row r="242" spans="1:10" ht="16.5">
      <c r="A242" s="169" t="s">
        <v>2976</v>
      </c>
      <c r="B242" s="161" t="s">
        <v>4051</v>
      </c>
      <c r="C242" s="18" t="s">
        <v>3815</v>
      </c>
      <c r="D242" s="162"/>
      <c r="E242" s="162"/>
      <c r="F242" s="163">
        <f t="shared" si="6"/>
        <v>0</v>
      </c>
      <c r="G242" s="164">
        <f t="shared" si="7"/>
        <v>0</v>
      </c>
      <c r="H242" s="165">
        <v>0.30659999999999998</v>
      </c>
      <c r="I242" s="21"/>
      <c r="J242" s="159"/>
    </row>
    <row r="243" spans="1:10" ht="16.5">
      <c r="A243" s="169" t="s">
        <v>2977</v>
      </c>
      <c r="B243" s="161" t="s">
        <v>4052</v>
      </c>
      <c r="C243" s="18" t="s">
        <v>3815</v>
      </c>
      <c r="D243" s="162"/>
      <c r="E243" s="162"/>
      <c r="F243" s="163">
        <f t="shared" si="6"/>
        <v>0</v>
      </c>
      <c r="G243" s="164">
        <f t="shared" si="7"/>
        <v>0</v>
      </c>
      <c r="H243" s="165">
        <v>0.23619999999999999</v>
      </c>
      <c r="I243" s="21"/>
      <c r="J243" s="159"/>
    </row>
    <row r="244" spans="1:10" ht="16.5">
      <c r="A244" s="169" t="s">
        <v>2978</v>
      </c>
      <c r="B244" s="161" t="s">
        <v>4053</v>
      </c>
      <c r="C244" s="18" t="s">
        <v>3815</v>
      </c>
      <c r="D244" s="162"/>
      <c r="E244" s="162"/>
      <c r="F244" s="163">
        <f t="shared" si="6"/>
        <v>0</v>
      </c>
      <c r="G244" s="164">
        <f t="shared" si="7"/>
        <v>0</v>
      </c>
      <c r="H244" s="165">
        <v>0.35010000000000002</v>
      </c>
      <c r="I244" s="21"/>
      <c r="J244" s="159"/>
    </row>
    <row r="245" spans="1:10" ht="16.5">
      <c r="A245" s="169" t="s">
        <v>2979</v>
      </c>
      <c r="B245" s="161" t="s">
        <v>4054</v>
      </c>
      <c r="C245" s="18" t="s">
        <v>3815</v>
      </c>
      <c r="D245" s="162"/>
      <c r="E245" s="162"/>
      <c r="F245" s="163">
        <f t="shared" si="6"/>
        <v>0</v>
      </c>
      <c r="G245" s="164">
        <f t="shared" si="7"/>
        <v>0</v>
      </c>
      <c r="H245" s="165">
        <v>0.41539999999999999</v>
      </c>
      <c r="I245" s="21"/>
      <c r="J245" s="159"/>
    </row>
    <row r="246" spans="1:10" ht="16.5">
      <c r="A246" s="169" t="s">
        <v>2980</v>
      </c>
      <c r="B246" s="161" t="s">
        <v>4055</v>
      </c>
      <c r="C246" s="18" t="s">
        <v>3815</v>
      </c>
      <c r="D246" s="162"/>
      <c r="E246" s="162"/>
      <c r="F246" s="163">
        <f t="shared" si="6"/>
        <v>0</v>
      </c>
      <c r="G246" s="164">
        <f t="shared" si="7"/>
        <v>0</v>
      </c>
      <c r="H246" s="165">
        <v>0.20960000000000001</v>
      </c>
      <c r="I246" s="21"/>
      <c r="J246" s="159"/>
    </row>
    <row r="247" spans="1:10" ht="16.5">
      <c r="A247" s="169" t="s">
        <v>2981</v>
      </c>
      <c r="B247" s="161" t="s">
        <v>4056</v>
      </c>
      <c r="C247" s="18" t="s">
        <v>3815</v>
      </c>
      <c r="D247" s="162"/>
      <c r="E247" s="162"/>
      <c r="F247" s="163">
        <f t="shared" si="6"/>
        <v>0</v>
      </c>
      <c r="G247" s="164">
        <f t="shared" si="7"/>
        <v>0</v>
      </c>
      <c r="H247" s="165">
        <v>0.42349999999999999</v>
      </c>
      <c r="I247" s="21"/>
      <c r="J247" s="159"/>
    </row>
    <row r="248" spans="1:10" ht="16.5">
      <c r="A248" s="169" t="s">
        <v>2982</v>
      </c>
      <c r="B248" s="161" t="s">
        <v>4057</v>
      </c>
      <c r="C248" s="18" t="s">
        <v>3815</v>
      </c>
      <c r="D248" s="162"/>
      <c r="E248" s="162"/>
      <c r="F248" s="163">
        <f t="shared" si="6"/>
        <v>0</v>
      </c>
      <c r="G248" s="164">
        <f t="shared" si="7"/>
        <v>0</v>
      </c>
      <c r="H248" s="165">
        <v>0.73509999999999998</v>
      </c>
      <c r="I248" s="21"/>
      <c r="J248" s="159"/>
    </row>
    <row r="249" spans="1:10" ht="16.5">
      <c r="A249" s="169" t="s">
        <v>2983</v>
      </c>
      <c r="B249" s="161" t="s">
        <v>4058</v>
      </c>
      <c r="C249" s="18" t="s">
        <v>3815</v>
      </c>
      <c r="D249" s="162"/>
      <c r="E249" s="162"/>
      <c r="F249" s="163">
        <f t="shared" si="6"/>
        <v>0</v>
      </c>
      <c r="G249" s="164">
        <f t="shared" si="7"/>
        <v>0</v>
      </c>
      <c r="H249" s="165">
        <v>0.43319999999999997</v>
      </c>
      <c r="I249" s="21"/>
      <c r="J249" s="159"/>
    </row>
    <row r="250" spans="1:10" ht="16.5">
      <c r="A250" s="169" t="s">
        <v>2984</v>
      </c>
      <c r="B250" s="161" t="s">
        <v>4059</v>
      </c>
      <c r="C250" s="18" t="s">
        <v>3815</v>
      </c>
      <c r="D250" s="162"/>
      <c r="E250" s="162"/>
      <c r="F250" s="163">
        <f t="shared" si="6"/>
        <v>0</v>
      </c>
      <c r="G250" s="164">
        <f t="shared" si="7"/>
        <v>0</v>
      </c>
      <c r="H250" s="165">
        <v>0.40450000000000003</v>
      </c>
      <c r="I250" s="21"/>
      <c r="J250" s="159"/>
    </row>
    <row r="251" spans="1:10" ht="16.5">
      <c r="A251" s="169" t="s">
        <v>2985</v>
      </c>
      <c r="B251" s="161" t="s">
        <v>4060</v>
      </c>
      <c r="C251" s="18" t="s">
        <v>3815</v>
      </c>
      <c r="D251" s="162"/>
      <c r="E251" s="162"/>
      <c r="F251" s="163">
        <f t="shared" si="6"/>
        <v>0</v>
      </c>
      <c r="G251" s="164">
        <f t="shared" si="7"/>
        <v>0</v>
      </c>
      <c r="H251" s="165">
        <v>0.33679999999999999</v>
      </c>
      <c r="I251" s="21"/>
      <c r="J251" s="159"/>
    </row>
    <row r="252" spans="1:10" ht="16.5">
      <c r="A252" s="169" t="s">
        <v>2986</v>
      </c>
      <c r="B252" s="161" t="s">
        <v>4061</v>
      </c>
      <c r="C252" s="18" t="s">
        <v>3815</v>
      </c>
      <c r="D252" s="162"/>
      <c r="E252" s="162"/>
      <c r="F252" s="163">
        <f t="shared" si="6"/>
        <v>0</v>
      </c>
      <c r="G252" s="164">
        <f t="shared" si="7"/>
        <v>0</v>
      </c>
      <c r="H252" s="165">
        <v>0.31469999999999998</v>
      </c>
      <c r="I252" s="21"/>
      <c r="J252" s="159"/>
    </row>
    <row r="253" spans="1:10" ht="16.5">
      <c r="A253" s="169" t="s">
        <v>2987</v>
      </c>
      <c r="B253" s="161" t="s">
        <v>4062</v>
      </c>
      <c r="C253" s="18" t="s">
        <v>3815</v>
      </c>
      <c r="D253" s="162"/>
      <c r="E253" s="162"/>
      <c r="F253" s="163">
        <f t="shared" si="6"/>
        <v>0</v>
      </c>
      <c r="G253" s="164">
        <f t="shared" si="7"/>
        <v>0</v>
      </c>
      <c r="H253" s="165">
        <v>0.1075</v>
      </c>
      <c r="I253" s="21"/>
      <c r="J253" s="159"/>
    </row>
    <row r="254" spans="1:10" ht="16.5">
      <c r="A254" s="169" t="s">
        <v>2988</v>
      </c>
      <c r="B254" s="161" t="s">
        <v>4063</v>
      </c>
      <c r="C254" s="18" t="s">
        <v>3815</v>
      </c>
      <c r="D254" s="162"/>
      <c r="E254" s="162"/>
      <c r="F254" s="163">
        <f t="shared" si="6"/>
        <v>0</v>
      </c>
      <c r="G254" s="164">
        <f t="shared" si="7"/>
        <v>0</v>
      </c>
      <c r="H254" s="165">
        <v>0.66369999999999996</v>
      </c>
      <c r="I254" s="21"/>
      <c r="J254" s="159"/>
    </row>
    <row r="255" spans="1:10" ht="16.5">
      <c r="A255" s="169" t="s">
        <v>2989</v>
      </c>
      <c r="B255" s="161" t="s">
        <v>4064</v>
      </c>
      <c r="C255" s="18" t="s">
        <v>3815</v>
      </c>
      <c r="D255" s="162"/>
      <c r="E255" s="162"/>
      <c r="F255" s="163">
        <f t="shared" si="6"/>
        <v>0</v>
      </c>
      <c r="G255" s="164">
        <f t="shared" si="7"/>
        <v>0</v>
      </c>
      <c r="H255" s="165">
        <v>0.51539999999999997</v>
      </c>
      <c r="I255" s="21"/>
      <c r="J255" s="159"/>
    </row>
    <row r="256" spans="1:10" ht="16.5">
      <c r="A256" s="169" t="s">
        <v>2990</v>
      </c>
      <c r="B256" s="161" t="s">
        <v>4065</v>
      </c>
      <c r="C256" s="18" t="s">
        <v>3815</v>
      </c>
      <c r="D256" s="162"/>
      <c r="E256" s="162"/>
      <c r="F256" s="163">
        <f t="shared" si="6"/>
        <v>0</v>
      </c>
      <c r="G256" s="164">
        <f t="shared" si="7"/>
        <v>0</v>
      </c>
      <c r="H256" s="165">
        <v>0.57540000000000002</v>
      </c>
      <c r="I256" s="21"/>
      <c r="J256" s="159"/>
    </row>
    <row r="257" spans="1:10" ht="16.5">
      <c r="A257" s="169" t="s">
        <v>2991</v>
      </c>
      <c r="B257" s="161" t="s">
        <v>4066</v>
      </c>
      <c r="C257" s="18" t="s">
        <v>3815</v>
      </c>
      <c r="D257" s="162"/>
      <c r="E257" s="162"/>
      <c r="F257" s="163">
        <f t="shared" si="6"/>
        <v>0</v>
      </c>
      <c r="G257" s="164">
        <f t="shared" si="7"/>
        <v>0</v>
      </c>
      <c r="H257" s="165">
        <v>0.90890000000000004</v>
      </c>
      <c r="I257" s="21"/>
      <c r="J257" s="159"/>
    </row>
    <row r="258" spans="1:10" ht="16.5">
      <c r="A258" s="169" t="s">
        <v>2992</v>
      </c>
      <c r="B258" s="161" t="s">
        <v>4067</v>
      </c>
      <c r="C258" s="18" t="s">
        <v>3815</v>
      </c>
      <c r="D258" s="162"/>
      <c r="E258" s="162"/>
      <c r="F258" s="163">
        <f t="shared" si="6"/>
        <v>0</v>
      </c>
      <c r="G258" s="164">
        <f t="shared" si="7"/>
        <v>0</v>
      </c>
      <c r="H258" s="165">
        <v>0.2303</v>
      </c>
      <c r="I258" s="21"/>
      <c r="J258" s="159"/>
    </row>
    <row r="259" spans="1:10" ht="16.5">
      <c r="A259" s="169" t="s">
        <v>2993</v>
      </c>
      <c r="B259" s="161" t="s">
        <v>4068</v>
      </c>
      <c r="C259" s="18" t="s">
        <v>3815</v>
      </c>
      <c r="D259" s="162"/>
      <c r="E259" s="162"/>
      <c r="F259" s="163">
        <f t="shared" si="6"/>
        <v>0</v>
      </c>
      <c r="G259" s="164">
        <f t="shared" si="7"/>
        <v>0</v>
      </c>
      <c r="H259" s="165">
        <v>0.57289999999999996</v>
      </c>
      <c r="I259" s="21"/>
      <c r="J259" s="159"/>
    </row>
    <row r="260" spans="1:10" ht="16.5">
      <c r="A260" s="169" t="s">
        <v>2994</v>
      </c>
      <c r="B260" s="161" t="s">
        <v>4069</v>
      </c>
      <c r="C260" s="18" t="s">
        <v>3815</v>
      </c>
      <c r="D260" s="162"/>
      <c r="E260" s="162"/>
      <c r="F260" s="163">
        <f t="shared" si="6"/>
        <v>0</v>
      </c>
      <c r="G260" s="164">
        <f t="shared" si="7"/>
        <v>0</v>
      </c>
      <c r="H260" s="165">
        <v>0.76539999999999997</v>
      </c>
      <c r="I260" s="21"/>
      <c r="J260" s="159"/>
    </row>
    <row r="261" spans="1:10" ht="16.5">
      <c r="A261" s="169" t="s">
        <v>2995</v>
      </c>
      <c r="B261" s="161" t="s">
        <v>4070</v>
      </c>
      <c r="C261" s="18" t="s">
        <v>3815</v>
      </c>
      <c r="D261" s="162"/>
      <c r="E261" s="162"/>
      <c r="F261" s="163">
        <f t="shared" ref="F261:F324" si="8">D261*E261</f>
        <v>0</v>
      </c>
      <c r="G261" s="164">
        <f t="shared" ref="G261:G324" si="9">IF($F$801=0,0,F261/$F$801)</f>
        <v>0</v>
      </c>
      <c r="H261" s="165">
        <v>0.28100000000000003</v>
      </c>
      <c r="I261" s="21"/>
      <c r="J261" s="159"/>
    </row>
    <row r="262" spans="1:10" ht="16.5">
      <c r="A262" s="169" t="s">
        <v>2996</v>
      </c>
      <c r="B262" s="161" t="s">
        <v>4071</v>
      </c>
      <c r="C262" s="18" t="s">
        <v>3815</v>
      </c>
      <c r="D262" s="162"/>
      <c r="E262" s="162"/>
      <c r="F262" s="163">
        <f t="shared" si="8"/>
        <v>0</v>
      </c>
      <c r="G262" s="164">
        <f t="shared" si="9"/>
        <v>0</v>
      </c>
      <c r="H262" s="165">
        <v>0.5171</v>
      </c>
      <c r="I262" s="21"/>
      <c r="J262" s="159"/>
    </row>
    <row r="263" spans="1:10" ht="16.5">
      <c r="A263" s="169" t="s">
        <v>2997</v>
      </c>
      <c r="B263" s="161" t="s">
        <v>4072</v>
      </c>
      <c r="C263" s="18" t="s">
        <v>3815</v>
      </c>
      <c r="D263" s="162"/>
      <c r="E263" s="162"/>
      <c r="F263" s="163">
        <f t="shared" si="8"/>
        <v>0</v>
      </c>
      <c r="G263" s="164">
        <f t="shared" si="9"/>
        <v>0</v>
      </c>
      <c r="H263" s="165">
        <v>0.98050000000000004</v>
      </c>
      <c r="I263" s="21"/>
      <c r="J263" s="159"/>
    </row>
    <row r="264" spans="1:10" ht="16.5">
      <c r="A264" s="169" t="s">
        <v>2998</v>
      </c>
      <c r="B264" s="161" t="s">
        <v>4073</v>
      </c>
      <c r="C264" s="18" t="s">
        <v>3815</v>
      </c>
      <c r="D264" s="162"/>
      <c r="E264" s="162"/>
      <c r="F264" s="163">
        <f t="shared" si="8"/>
        <v>0</v>
      </c>
      <c r="G264" s="164">
        <f t="shared" si="9"/>
        <v>0</v>
      </c>
      <c r="H264" s="165">
        <v>0.2208</v>
      </c>
      <c r="I264" s="21"/>
      <c r="J264" s="159"/>
    </row>
    <row r="265" spans="1:10" ht="16.5">
      <c r="A265" s="169" t="s">
        <v>2999</v>
      </c>
      <c r="B265" s="161" t="s">
        <v>4074</v>
      </c>
      <c r="C265" s="18" t="s">
        <v>3815</v>
      </c>
      <c r="D265" s="162"/>
      <c r="E265" s="162"/>
      <c r="F265" s="163">
        <f t="shared" si="8"/>
        <v>0</v>
      </c>
      <c r="G265" s="164">
        <f t="shared" si="9"/>
        <v>0</v>
      </c>
      <c r="H265" s="165">
        <v>0.48199999999999998</v>
      </c>
      <c r="I265" s="21"/>
      <c r="J265" s="159"/>
    </row>
    <row r="266" spans="1:10" ht="16.5">
      <c r="A266" s="169" t="s">
        <v>3000</v>
      </c>
      <c r="B266" s="161" t="s">
        <v>4075</v>
      </c>
      <c r="C266" s="18" t="s">
        <v>3815</v>
      </c>
      <c r="D266" s="162"/>
      <c r="E266" s="162"/>
      <c r="F266" s="163">
        <f t="shared" si="8"/>
        <v>0</v>
      </c>
      <c r="G266" s="164">
        <f t="shared" si="9"/>
        <v>0</v>
      </c>
      <c r="H266" s="165">
        <v>0.85019999999999996</v>
      </c>
      <c r="I266" s="21"/>
      <c r="J266" s="159"/>
    </row>
    <row r="267" spans="1:10" ht="16.5">
      <c r="A267" s="169" t="s">
        <v>3001</v>
      </c>
      <c r="B267" s="161" t="s">
        <v>4076</v>
      </c>
      <c r="C267" s="18" t="s">
        <v>3815</v>
      </c>
      <c r="D267" s="162"/>
      <c r="E267" s="162"/>
      <c r="F267" s="163">
        <f t="shared" si="8"/>
        <v>0</v>
      </c>
      <c r="G267" s="164">
        <f t="shared" si="9"/>
        <v>0</v>
      </c>
      <c r="H267" s="165">
        <v>0.46970000000000001</v>
      </c>
      <c r="I267" s="21"/>
      <c r="J267" s="159"/>
    </row>
    <row r="268" spans="1:10" ht="16.5">
      <c r="A268" s="169" t="s">
        <v>3002</v>
      </c>
      <c r="B268" s="161" t="s">
        <v>4077</v>
      </c>
      <c r="C268" s="18" t="s">
        <v>3815</v>
      </c>
      <c r="D268" s="162"/>
      <c r="E268" s="162"/>
      <c r="F268" s="163">
        <f t="shared" si="8"/>
        <v>0</v>
      </c>
      <c r="G268" s="164">
        <f t="shared" si="9"/>
        <v>0</v>
      </c>
      <c r="H268" s="165">
        <v>0.1459</v>
      </c>
      <c r="I268" s="21"/>
      <c r="J268" s="159"/>
    </row>
    <row r="269" spans="1:10" ht="16.5">
      <c r="A269" s="169" t="s">
        <v>3003</v>
      </c>
      <c r="B269" s="161" t="s">
        <v>4078</v>
      </c>
      <c r="C269" s="18" t="s">
        <v>3815</v>
      </c>
      <c r="D269" s="162"/>
      <c r="E269" s="162"/>
      <c r="F269" s="163">
        <f t="shared" si="8"/>
        <v>0</v>
      </c>
      <c r="G269" s="164">
        <f t="shared" si="9"/>
        <v>0</v>
      </c>
      <c r="H269" s="165">
        <v>0.19009999999999999</v>
      </c>
      <c r="I269" s="21"/>
      <c r="J269" s="159"/>
    </row>
    <row r="270" spans="1:10" ht="16.5">
      <c r="A270" s="169" t="s">
        <v>3004</v>
      </c>
      <c r="B270" s="161" t="s">
        <v>4079</v>
      </c>
      <c r="C270" s="18" t="s">
        <v>3815</v>
      </c>
      <c r="D270" s="162"/>
      <c r="E270" s="162"/>
      <c r="F270" s="163">
        <f t="shared" si="8"/>
        <v>0</v>
      </c>
      <c r="G270" s="164">
        <f t="shared" si="9"/>
        <v>0</v>
      </c>
      <c r="H270" s="165">
        <v>0.1421</v>
      </c>
      <c r="I270" s="21"/>
      <c r="J270" s="159"/>
    </row>
    <row r="271" spans="1:10" ht="16.5">
      <c r="A271" s="169" t="s">
        <v>3005</v>
      </c>
      <c r="B271" s="161" t="s">
        <v>4080</v>
      </c>
      <c r="C271" s="18" t="s">
        <v>3815</v>
      </c>
      <c r="D271" s="162"/>
      <c r="E271" s="162"/>
      <c r="F271" s="163">
        <f t="shared" si="8"/>
        <v>0</v>
      </c>
      <c r="G271" s="164">
        <f t="shared" si="9"/>
        <v>0</v>
      </c>
      <c r="H271" s="165">
        <v>0.32329999999999998</v>
      </c>
      <c r="I271" s="21"/>
      <c r="J271" s="159"/>
    </row>
    <row r="272" spans="1:10" ht="16.5">
      <c r="A272" s="169" t="s">
        <v>3006</v>
      </c>
      <c r="B272" s="161" t="s">
        <v>4081</v>
      </c>
      <c r="C272" s="18" t="s">
        <v>3815</v>
      </c>
      <c r="D272" s="162"/>
      <c r="E272" s="162"/>
      <c r="F272" s="163">
        <f t="shared" si="8"/>
        <v>0</v>
      </c>
      <c r="G272" s="164">
        <f t="shared" si="9"/>
        <v>0</v>
      </c>
      <c r="H272" s="165">
        <v>0.22550000000000001</v>
      </c>
      <c r="I272" s="21"/>
      <c r="J272" s="159"/>
    </row>
    <row r="273" spans="1:10" ht="16.5">
      <c r="A273" s="169" t="s">
        <v>3007</v>
      </c>
      <c r="B273" s="161" t="s">
        <v>4082</v>
      </c>
      <c r="C273" s="18" t="s">
        <v>3815</v>
      </c>
      <c r="D273" s="162"/>
      <c r="E273" s="162"/>
      <c r="F273" s="163">
        <f t="shared" si="8"/>
        <v>0</v>
      </c>
      <c r="G273" s="164">
        <f t="shared" si="9"/>
        <v>0</v>
      </c>
      <c r="H273" s="165">
        <v>0.42020000000000002</v>
      </c>
      <c r="I273" s="21"/>
      <c r="J273" s="159"/>
    </row>
    <row r="274" spans="1:10" ht="16.5">
      <c r="A274" s="169" t="s">
        <v>3008</v>
      </c>
      <c r="B274" s="161" t="s">
        <v>4083</v>
      </c>
      <c r="C274" s="18" t="s">
        <v>3815</v>
      </c>
      <c r="D274" s="162"/>
      <c r="E274" s="162"/>
      <c r="F274" s="163">
        <f t="shared" si="8"/>
        <v>0</v>
      </c>
      <c r="G274" s="164">
        <f t="shared" si="9"/>
        <v>0</v>
      </c>
      <c r="H274" s="165">
        <v>0.50990000000000002</v>
      </c>
      <c r="I274" s="21"/>
      <c r="J274" s="159"/>
    </row>
    <row r="275" spans="1:10" ht="16.5">
      <c r="A275" s="169" t="s">
        <v>3009</v>
      </c>
      <c r="B275" s="161" t="s">
        <v>4084</v>
      </c>
      <c r="C275" s="18" t="s">
        <v>3815</v>
      </c>
      <c r="D275" s="162"/>
      <c r="E275" s="162"/>
      <c r="F275" s="163">
        <f t="shared" si="8"/>
        <v>0</v>
      </c>
      <c r="G275" s="164">
        <f t="shared" si="9"/>
        <v>0</v>
      </c>
      <c r="H275" s="165">
        <v>0.45660000000000001</v>
      </c>
      <c r="I275" s="21"/>
      <c r="J275" s="159"/>
    </row>
    <row r="276" spans="1:10" ht="16.5">
      <c r="A276" s="169" t="s">
        <v>3010</v>
      </c>
      <c r="B276" s="161" t="s">
        <v>4085</v>
      </c>
      <c r="C276" s="18" t="s">
        <v>3815</v>
      </c>
      <c r="D276" s="162"/>
      <c r="E276" s="162"/>
      <c r="F276" s="163">
        <f t="shared" si="8"/>
        <v>0</v>
      </c>
      <c r="G276" s="164">
        <f t="shared" si="9"/>
        <v>0</v>
      </c>
      <c r="H276" s="165">
        <v>0.2427</v>
      </c>
      <c r="I276" s="21"/>
      <c r="J276" s="159"/>
    </row>
    <row r="277" spans="1:10" ht="16.5">
      <c r="A277" s="169" t="s">
        <v>3011</v>
      </c>
      <c r="B277" s="161" t="s">
        <v>4086</v>
      </c>
      <c r="C277" s="18" t="s">
        <v>3815</v>
      </c>
      <c r="D277" s="162"/>
      <c r="E277" s="162"/>
      <c r="F277" s="163">
        <f t="shared" si="8"/>
        <v>0</v>
      </c>
      <c r="G277" s="164">
        <f t="shared" si="9"/>
        <v>0</v>
      </c>
      <c r="H277" s="165">
        <v>0.85389999999999999</v>
      </c>
      <c r="I277" s="21"/>
      <c r="J277" s="159"/>
    </row>
    <row r="278" spans="1:10" ht="16.5">
      <c r="A278" s="169" t="s">
        <v>3012</v>
      </c>
      <c r="B278" s="161" t="s">
        <v>4087</v>
      </c>
      <c r="C278" s="18" t="s">
        <v>3815</v>
      </c>
      <c r="D278" s="162"/>
      <c r="E278" s="162"/>
      <c r="F278" s="163">
        <f t="shared" si="8"/>
        <v>0</v>
      </c>
      <c r="G278" s="164">
        <f t="shared" si="9"/>
        <v>0</v>
      </c>
      <c r="H278" s="165">
        <v>0.66110000000000002</v>
      </c>
      <c r="I278" s="21"/>
      <c r="J278" s="159"/>
    </row>
    <row r="279" spans="1:10" ht="16.5">
      <c r="A279" s="169" t="s">
        <v>3013</v>
      </c>
      <c r="B279" s="161" t="s">
        <v>4088</v>
      </c>
      <c r="C279" s="18" t="s">
        <v>3815</v>
      </c>
      <c r="D279" s="162"/>
      <c r="E279" s="162"/>
      <c r="F279" s="163">
        <f t="shared" si="8"/>
        <v>0</v>
      </c>
      <c r="G279" s="164">
        <f t="shared" si="9"/>
        <v>0</v>
      </c>
      <c r="H279" s="165">
        <v>8.9700000000000002E-2</v>
      </c>
      <c r="I279" s="21"/>
      <c r="J279" s="159"/>
    </row>
    <row r="280" spans="1:10" ht="16.5">
      <c r="A280" s="169" t="s">
        <v>3014</v>
      </c>
      <c r="B280" s="161" t="s">
        <v>4089</v>
      </c>
      <c r="C280" s="18" t="s">
        <v>3815</v>
      </c>
      <c r="D280" s="162"/>
      <c r="E280" s="162"/>
      <c r="F280" s="163">
        <f t="shared" si="8"/>
        <v>0</v>
      </c>
      <c r="G280" s="164">
        <f t="shared" si="9"/>
        <v>0</v>
      </c>
      <c r="H280" s="165">
        <v>0.30580000000000002</v>
      </c>
      <c r="I280" s="21"/>
      <c r="J280" s="159"/>
    </row>
    <row r="281" spans="1:10" ht="16.5">
      <c r="A281" s="169" t="s">
        <v>3015</v>
      </c>
      <c r="B281" s="161" t="s">
        <v>4090</v>
      </c>
      <c r="C281" s="18" t="s">
        <v>3815</v>
      </c>
      <c r="D281" s="162"/>
      <c r="E281" s="162"/>
      <c r="F281" s="163">
        <f t="shared" si="8"/>
        <v>0</v>
      </c>
      <c r="G281" s="164">
        <f t="shared" si="9"/>
        <v>0</v>
      </c>
      <c r="H281" s="165">
        <v>0.18840000000000001</v>
      </c>
      <c r="I281" s="21"/>
      <c r="J281" s="159"/>
    </row>
    <row r="282" spans="1:10" ht="16.5">
      <c r="A282" s="169" t="s">
        <v>3016</v>
      </c>
      <c r="B282" s="161" t="s">
        <v>4091</v>
      </c>
      <c r="C282" s="18" t="s">
        <v>3815</v>
      </c>
      <c r="D282" s="162"/>
      <c r="E282" s="162"/>
      <c r="F282" s="163">
        <f t="shared" si="8"/>
        <v>0</v>
      </c>
      <c r="G282" s="164">
        <f t="shared" si="9"/>
        <v>0</v>
      </c>
      <c r="H282" s="165">
        <v>0.34899999999999998</v>
      </c>
      <c r="I282" s="21"/>
      <c r="J282" s="159"/>
    </row>
    <row r="283" spans="1:10" ht="16.5">
      <c r="A283" s="169" t="s">
        <v>3017</v>
      </c>
      <c r="B283" s="161" t="s">
        <v>4092</v>
      </c>
      <c r="C283" s="18" t="s">
        <v>3815</v>
      </c>
      <c r="D283" s="162"/>
      <c r="E283" s="162"/>
      <c r="F283" s="163">
        <f t="shared" si="8"/>
        <v>0</v>
      </c>
      <c r="G283" s="164">
        <f t="shared" si="9"/>
        <v>0</v>
      </c>
      <c r="H283" s="165">
        <v>0.12230000000000001</v>
      </c>
      <c r="I283" s="21"/>
      <c r="J283" s="159"/>
    </row>
    <row r="284" spans="1:10" ht="16.5">
      <c r="A284" s="169" t="s">
        <v>3018</v>
      </c>
      <c r="B284" s="161" t="s">
        <v>4093</v>
      </c>
      <c r="C284" s="18" t="s">
        <v>3815</v>
      </c>
      <c r="D284" s="162"/>
      <c r="E284" s="162"/>
      <c r="F284" s="163">
        <f t="shared" si="8"/>
        <v>0</v>
      </c>
      <c r="G284" s="164">
        <f t="shared" si="9"/>
        <v>0</v>
      </c>
      <c r="H284" s="165">
        <v>0.24149999999999999</v>
      </c>
      <c r="I284" s="21"/>
      <c r="J284" s="159"/>
    </row>
    <row r="285" spans="1:10" ht="16.5">
      <c r="A285" s="169" t="s">
        <v>3019</v>
      </c>
      <c r="B285" s="161" t="s">
        <v>4094</v>
      </c>
      <c r="C285" s="18" t="s">
        <v>3815</v>
      </c>
      <c r="D285" s="162"/>
      <c r="E285" s="162"/>
      <c r="F285" s="163">
        <f t="shared" si="8"/>
        <v>0</v>
      </c>
      <c r="G285" s="164">
        <f t="shared" si="9"/>
        <v>0</v>
      </c>
      <c r="H285" s="165">
        <v>0.13900000000000001</v>
      </c>
      <c r="I285" s="21"/>
      <c r="J285" s="159"/>
    </row>
    <row r="286" spans="1:10" ht="16.5">
      <c r="A286" s="169" t="s">
        <v>3020</v>
      </c>
      <c r="B286" s="161" t="s">
        <v>4095</v>
      </c>
      <c r="C286" s="18" t="s">
        <v>3815</v>
      </c>
      <c r="D286" s="162"/>
      <c r="E286" s="162"/>
      <c r="F286" s="163">
        <f t="shared" si="8"/>
        <v>0</v>
      </c>
      <c r="G286" s="164">
        <f t="shared" si="9"/>
        <v>0</v>
      </c>
      <c r="H286" s="165">
        <v>0.35489999999999999</v>
      </c>
      <c r="I286" s="21"/>
      <c r="J286" s="159"/>
    </row>
    <row r="287" spans="1:10" ht="16.5">
      <c r="A287" s="169" t="s">
        <v>3021</v>
      </c>
      <c r="B287" s="161" t="s">
        <v>4096</v>
      </c>
      <c r="C287" s="18" t="s">
        <v>3815</v>
      </c>
      <c r="D287" s="162"/>
      <c r="E287" s="162"/>
      <c r="F287" s="163">
        <f t="shared" si="8"/>
        <v>0</v>
      </c>
      <c r="G287" s="164">
        <f t="shared" si="9"/>
        <v>0</v>
      </c>
      <c r="H287" s="165">
        <v>0.44940000000000002</v>
      </c>
      <c r="I287" s="21"/>
      <c r="J287" s="159"/>
    </row>
    <row r="288" spans="1:10" ht="16.5">
      <c r="A288" s="169" t="s">
        <v>3022</v>
      </c>
      <c r="B288" s="161" t="s">
        <v>4097</v>
      </c>
      <c r="C288" s="18" t="s">
        <v>3815</v>
      </c>
      <c r="D288" s="162"/>
      <c r="E288" s="162"/>
      <c r="F288" s="163">
        <f t="shared" si="8"/>
        <v>0</v>
      </c>
      <c r="G288" s="164">
        <f t="shared" si="9"/>
        <v>0</v>
      </c>
      <c r="H288" s="165">
        <v>0.59260000000000002</v>
      </c>
      <c r="I288" s="21"/>
      <c r="J288" s="159"/>
    </row>
    <row r="289" spans="1:10" ht="16.5">
      <c r="A289" s="169" t="s">
        <v>3023</v>
      </c>
      <c r="B289" s="161" t="s">
        <v>4098</v>
      </c>
      <c r="C289" s="18" t="s">
        <v>3815</v>
      </c>
      <c r="D289" s="162"/>
      <c r="E289" s="162"/>
      <c r="F289" s="163">
        <f t="shared" si="8"/>
        <v>0</v>
      </c>
      <c r="G289" s="164">
        <f t="shared" si="9"/>
        <v>0</v>
      </c>
      <c r="H289" s="165">
        <v>0.42699999999999999</v>
      </c>
      <c r="I289" s="21"/>
      <c r="J289" s="159"/>
    </row>
    <row r="290" spans="1:10" ht="16.5">
      <c r="A290" s="169" t="s">
        <v>3024</v>
      </c>
      <c r="B290" s="161" t="s">
        <v>4099</v>
      </c>
      <c r="C290" s="18" t="s">
        <v>3815</v>
      </c>
      <c r="D290" s="162"/>
      <c r="E290" s="162"/>
      <c r="F290" s="163">
        <f t="shared" si="8"/>
        <v>0</v>
      </c>
      <c r="G290" s="164">
        <f t="shared" si="9"/>
        <v>0</v>
      </c>
      <c r="H290" s="165">
        <v>0.54269999999999996</v>
      </c>
      <c r="I290" s="21"/>
      <c r="J290" s="159"/>
    </row>
    <row r="291" spans="1:10" ht="16.5">
      <c r="A291" s="169" t="s">
        <v>3025</v>
      </c>
      <c r="B291" s="161" t="s">
        <v>4100</v>
      </c>
      <c r="C291" s="18" t="s">
        <v>3815</v>
      </c>
      <c r="D291" s="162"/>
      <c r="E291" s="162"/>
      <c r="F291" s="163">
        <f t="shared" si="8"/>
        <v>0</v>
      </c>
      <c r="G291" s="164">
        <f t="shared" si="9"/>
        <v>0</v>
      </c>
      <c r="H291" s="165">
        <v>0.187</v>
      </c>
      <c r="I291" s="21"/>
      <c r="J291" s="159"/>
    </row>
    <row r="292" spans="1:10" ht="16.5">
      <c r="A292" s="169" t="s">
        <v>3026</v>
      </c>
      <c r="B292" s="161" t="s">
        <v>4101</v>
      </c>
      <c r="C292" s="18" t="s">
        <v>3815</v>
      </c>
      <c r="D292" s="162"/>
      <c r="E292" s="162"/>
      <c r="F292" s="163">
        <f t="shared" si="8"/>
        <v>0</v>
      </c>
      <c r="G292" s="164">
        <f t="shared" si="9"/>
        <v>0</v>
      </c>
      <c r="H292" s="165">
        <v>0.56669999999999998</v>
      </c>
      <c r="I292" s="21"/>
      <c r="J292" s="159"/>
    </row>
    <row r="293" spans="1:10" ht="16.5">
      <c r="A293" s="169" t="s">
        <v>3027</v>
      </c>
      <c r="B293" s="161" t="s">
        <v>4102</v>
      </c>
      <c r="C293" s="18" t="s">
        <v>3815</v>
      </c>
      <c r="D293" s="162"/>
      <c r="E293" s="162"/>
      <c r="F293" s="163">
        <f t="shared" si="8"/>
        <v>0</v>
      </c>
      <c r="G293" s="164">
        <f t="shared" si="9"/>
        <v>0</v>
      </c>
      <c r="H293" s="165">
        <v>0.58709999999999996</v>
      </c>
      <c r="I293" s="21"/>
      <c r="J293" s="159"/>
    </row>
    <row r="294" spans="1:10" ht="16.5">
      <c r="A294" s="169" t="s">
        <v>3028</v>
      </c>
      <c r="B294" s="161" t="s">
        <v>4103</v>
      </c>
      <c r="C294" s="18" t="s">
        <v>3815</v>
      </c>
      <c r="D294" s="162"/>
      <c r="E294" s="162"/>
      <c r="F294" s="163">
        <f t="shared" si="8"/>
        <v>0</v>
      </c>
      <c r="G294" s="164">
        <f t="shared" si="9"/>
        <v>0</v>
      </c>
      <c r="H294" s="165">
        <v>0.56559999999999999</v>
      </c>
      <c r="I294" s="21"/>
      <c r="J294" s="159"/>
    </row>
    <row r="295" spans="1:10" ht="16.5">
      <c r="A295" s="169" t="s">
        <v>3029</v>
      </c>
      <c r="B295" s="161" t="s">
        <v>4104</v>
      </c>
      <c r="C295" s="18" t="s">
        <v>3815</v>
      </c>
      <c r="D295" s="162"/>
      <c r="E295" s="162"/>
      <c r="F295" s="163">
        <f t="shared" si="8"/>
        <v>0</v>
      </c>
      <c r="G295" s="164">
        <f t="shared" si="9"/>
        <v>0</v>
      </c>
      <c r="H295" s="165">
        <v>0.28520000000000001</v>
      </c>
      <c r="I295" s="21"/>
      <c r="J295" s="159"/>
    </row>
    <row r="296" spans="1:10" ht="16.5">
      <c r="A296" s="169" t="s">
        <v>3030</v>
      </c>
      <c r="B296" s="161" t="s">
        <v>4105</v>
      </c>
      <c r="C296" s="18" t="s">
        <v>3815</v>
      </c>
      <c r="D296" s="162"/>
      <c r="E296" s="162"/>
      <c r="F296" s="163">
        <f t="shared" si="8"/>
        <v>0</v>
      </c>
      <c r="G296" s="164">
        <f t="shared" si="9"/>
        <v>0</v>
      </c>
      <c r="H296" s="165">
        <v>0.69169999999999998</v>
      </c>
      <c r="I296" s="21"/>
      <c r="J296" s="159"/>
    </row>
    <row r="297" spans="1:10" ht="16.5">
      <c r="A297" s="169" t="s">
        <v>3031</v>
      </c>
      <c r="B297" s="161" t="s">
        <v>4106</v>
      </c>
      <c r="C297" s="18" t="s">
        <v>3815</v>
      </c>
      <c r="D297" s="162"/>
      <c r="E297" s="162"/>
      <c r="F297" s="163">
        <f t="shared" si="8"/>
        <v>0</v>
      </c>
      <c r="G297" s="164">
        <f t="shared" si="9"/>
        <v>0</v>
      </c>
      <c r="H297" s="165">
        <v>0.63400000000000001</v>
      </c>
      <c r="I297" s="21"/>
      <c r="J297" s="159"/>
    </row>
    <row r="298" spans="1:10" ht="16.5">
      <c r="A298" s="169" t="s">
        <v>3032</v>
      </c>
      <c r="B298" s="161" t="s">
        <v>4107</v>
      </c>
      <c r="C298" s="18" t="s">
        <v>3815</v>
      </c>
      <c r="D298" s="162"/>
      <c r="E298" s="162"/>
      <c r="F298" s="163">
        <f t="shared" si="8"/>
        <v>0</v>
      </c>
      <c r="G298" s="164">
        <f t="shared" si="9"/>
        <v>0</v>
      </c>
      <c r="H298" s="165">
        <v>0.49519999999999997</v>
      </c>
      <c r="I298" s="21"/>
      <c r="J298" s="159"/>
    </row>
    <row r="299" spans="1:10" ht="16.5">
      <c r="A299" s="169" t="s">
        <v>3033</v>
      </c>
      <c r="B299" s="161" t="s">
        <v>4108</v>
      </c>
      <c r="C299" s="18" t="s">
        <v>3815</v>
      </c>
      <c r="D299" s="162"/>
      <c r="E299" s="162"/>
      <c r="F299" s="163">
        <f t="shared" si="8"/>
        <v>0</v>
      </c>
      <c r="G299" s="164">
        <f t="shared" si="9"/>
        <v>0</v>
      </c>
      <c r="H299" s="165">
        <v>0.5927</v>
      </c>
      <c r="I299" s="21"/>
      <c r="J299" s="159"/>
    </row>
    <row r="300" spans="1:10" ht="16.5">
      <c r="A300" s="169" t="s">
        <v>3034</v>
      </c>
      <c r="B300" s="161" t="s">
        <v>4109</v>
      </c>
      <c r="C300" s="18" t="s">
        <v>3815</v>
      </c>
      <c r="D300" s="162"/>
      <c r="E300" s="162"/>
      <c r="F300" s="163">
        <f t="shared" si="8"/>
        <v>0</v>
      </c>
      <c r="G300" s="164">
        <f t="shared" si="9"/>
        <v>0</v>
      </c>
      <c r="H300" s="165">
        <v>0.85540000000000005</v>
      </c>
      <c r="I300" s="21"/>
      <c r="J300" s="159"/>
    </row>
    <row r="301" spans="1:10" ht="16.5">
      <c r="A301" s="169" t="s">
        <v>3035</v>
      </c>
      <c r="B301" s="161" t="s">
        <v>4110</v>
      </c>
      <c r="C301" s="18" t="s">
        <v>3815</v>
      </c>
      <c r="D301" s="162"/>
      <c r="E301" s="162"/>
      <c r="F301" s="163">
        <f t="shared" si="8"/>
        <v>0</v>
      </c>
      <c r="G301" s="164">
        <f t="shared" si="9"/>
        <v>0</v>
      </c>
      <c r="H301" s="165">
        <v>0.26200000000000001</v>
      </c>
      <c r="I301" s="21"/>
      <c r="J301" s="159"/>
    </row>
    <row r="302" spans="1:10" ht="16.5">
      <c r="A302" s="169" t="s">
        <v>3036</v>
      </c>
      <c r="B302" s="161" t="s">
        <v>4111</v>
      </c>
      <c r="C302" s="18" t="s">
        <v>3815</v>
      </c>
      <c r="D302" s="162"/>
      <c r="E302" s="162"/>
      <c r="F302" s="163">
        <f t="shared" si="8"/>
        <v>0</v>
      </c>
      <c r="G302" s="164">
        <f t="shared" si="9"/>
        <v>0</v>
      </c>
      <c r="H302" s="165">
        <v>0.2429</v>
      </c>
      <c r="I302" s="21"/>
      <c r="J302" s="159"/>
    </row>
    <row r="303" spans="1:10" ht="16.5">
      <c r="A303" s="169" t="s">
        <v>3037</v>
      </c>
      <c r="B303" s="161" t="s">
        <v>4112</v>
      </c>
      <c r="C303" s="18" t="s">
        <v>3815</v>
      </c>
      <c r="D303" s="162"/>
      <c r="E303" s="162"/>
      <c r="F303" s="163">
        <f t="shared" si="8"/>
        <v>0</v>
      </c>
      <c r="G303" s="164">
        <f t="shared" si="9"/>
        <v>0</v>
      </c>
      <c r="H303" s="165">
        <v>0.66710000000000003</v>
      </c>
      <c r="I303" s="21"/>
      <c r="J303" s="159"/>
    </row>
    <row r="304" spans="1:10" ht="16.5">
      <c r="A304" s="169" t="s">
        <v>3038</v>
      </c>
      <c r="B304" s="161" t="s">
        <v>4113</v>
      </c>
      <c r="C304" s="18" t="s">
        <v>3815</v>
      </c>
      <c r="D304" s="162"/>
      <c r="E304" s="162"/>
      <c r="F304" s="163">
        <f t="shared" si="8"/>
        <v>0</v>
      </c>
      <c r="G304" s="164">
        <f t="shared" si="9"/>
        <v>0</v>
      </c>
      <c r="H304" s="165">
        <v>0.66639999999999999</v>
      </c>
      <c r="I304" s="21"/>
      <c r="J304" s="159"/>
    </row>
    <row r="305" spans="1:10" ht="16.5">
      <c r="A305" s="169" t="s">
        <v>3039</v>
      </c>
      <c r="B305" s="161" t="s">
        <v>4114</v>
      </c>
      <c r="C305" s="18" t="s">
        <v>3815</v>
      </c>
      <c r="D305" s="162"/>
      <c r="E305" s="162"/>
      <c r="F305" s="163">
        <f t="shared" si="8"/>
        <v>0</v>
      </c>
      <c r="G305" s="164">
        <f t="shared" si="9"/>
        <v>0</v>
      </c>
      <c r="H305" s="165">
        <v>0.50490000000000002</v>
      </c>
      <c r="I305" s="21"/>
      <c r="J305" s="159"/>
    </row>
    <row r="306" spans="1:10" ht="16.5">
      <c r="A306" s="169" t="s">
        <v>3040</v>
      </c>
      <c r="B306" s="161" t="s">
        <v>4115</v>
      </c>
      <c r="C306" s="18" t="s">
        <v>3815</v>
      </c>
      <c r="D306" s="162"/>
      <c r="E306" s="162"/>
      <c r="F306" s="163">
        <f t="shared" si="8"/>
        <v>0</v>
      </c>
      <c r="G306" s="164">
        <f t="shared" si="9"/>
        <v>0</v>
      </c>
      <c r="H306" s="165">
        <v>0.4703</v>
      </c>
      <c r="I306" s="21"/>
      <c r="J306" s="159"/>
    </row>
    <row r="307" spans="1:10" ht="16.5">
      <c r="A307" s="169" t="s">
        <v>3041</v>
      </c>
      <c r="B307" s="161" t="s">
        <v>4116</v>
      </c>
      <c r="C307" s="18" t="s">
        <v>3815</v>
      </c>
      <c r="D307" s="162"/>
      <c r="E307" s="162"/>
      <c r="F307" s="163">
        <f t="shared" si="8"/>
        <v>0</v>
      </c>
      <c r="G307" s="164">
        <f t="shared" si="9"/>
        <v>0</v>
      </c>
      <c r="H307" s="165">
        <v>0.38340000000000002</v>
      </c>
      <c r="I307" s="21"/>
      <c r="J307" s="159"/>
    </row>
    <row r="308" spans="1:10" ht="16.5">
      <c r="A308" s="169" t="s">
        <v>3042</v>
      </c>
      <c r="B308" s="161" t="s">
        <v>4117</v>
      </c>
      <c r="C308" s="18" t="s">
        <v>3815</v>
      </c>
      <c r="D308" s="162"/>
      <c r="E308" s="162"/>
      <c r="F308" s="163">
        <f t="shared" si="8"/>
        <v>0</v>
      </c>
      <c r="G308" s="164">
        <f t="shared" si="9"/>
        <v>0</v>
      </c>
      <c r="H308" s="165">
        <v>0.55789999999999995</v>
      </c>
      <c r="I308" s="21"/>
      <c r="J308" s="159"/>
    </row>
    <row r="309" spans="1:10" ht="16.5">
      <c r="A309" s="169" t="s">
        <v>3043</v>
      </c>
      <c r="B309" s="161" t="s">
        <v>4118</v>
      </c>
      <c r="C309" s="18" t="s">
        <v>3815</v>
      </c>
      <c r="D309" s="162"/>
      <c r="E309" s="162"/>
      <c r="F309" s="163">
        <f t="shared" si="8"/>
        <v>0</v>
      </c>
      <c r="G309" s="164">
        <f t="shared" si="9"/>
        <v>0</v>
      </c>
      <c r="H309" s="165">
        <v>0.27339999999999998</v>
      </c>
      <c r="I309" s="21"/>
      <c r="J309" s="159"/>
    </row>
    <row r="310" spans="1:10" ht="16.5">
      <c r="A310" s="169" t="s">
        <v>3044</v>
      </c>
      <c r="B310" s="161" t="s">
        <v>4119</v>
      </c>
      <c r="C310" s="18" t="s">
        <v>3815</v>
      </c>
      <c r="D310" s="162"/>
      <c r="E310" s="162"/>
      <c r="F310" s="163">
        <f t="shared" si="8"/>
        <v>0</v>
      </c>
      <c r="G310" s="164">
        <f t="shared" si="9"/>
        <v>0</v>
      </c>
      <c r="H310" s="165">
        <v>0.74080000000000001</v>
      </c>
      <c r="I310" s="21"/>
      <c r="J310" s="159"/>
    </row>
    <row r="311" spans="1:10" ht="16.5">
      <c r="A311" s="169" t="s">
        <v>3045</v>
      </c>
      <c r="B311" s="161" t="s">
        <v>4120</v>
      </c>
      <c r="C311" s="18" t="s">
        <v>3815</v>
      </c>
      <c r="D311" s="162"/>
      <c r="E311" s="162"/>
      <c r="F311" s="163">
        <f t="shared" si="8"/>
        <v>0</v>
      </c>
      <c r="G311" s="164">
        <f t="shared" si="9"/>
        <v>0</v>
      </c>
      <c r="H311" s="165">
        <v>0.62209999999999999</v>
      </c>
      <c r="I311" s="21"/>
      <c r="J311" s="159"/>
    </row>
    <row r="312" spans="1:10" ht="16.5">
      <c r="A312" s="169" t="s">
        <v>3046</v>
      </c>
      <c r="B312" s="161" t="s">
        <v>4121</v>
      </c>
      <c r="C312" s="18" t="s">
        <v>3815</v>
      </c>
      <c r="D312" s="162"/>
      <c r="E312" s="162"/>
      <c r="F312" s="163">
        <f t="shared" si="8"/>
        <v>0</v>
      </c>
      <c r="G312" s="164">
        <f t="shared" si="9"/>
        <v>0</v>
      </c>
      <c r="H312" s="165">
        <v>0.35670000000000002</v>
      </c>
      <c r="I312" s="21"/>
      <c r="J312" s="159"/>
    </row>
    <row r="313" spans="1:10" ht="16.5">
      <c r="A313" s="169" t="s">
        <v>3047</v>
      </c>
      <c r="B313" s="161" t="s">
        <v>4122</v>
      </c>
      <c r="C313" s="18" t="s">
        <v>3815</v>
      </c>
      <c r="D313" s="162"/>
      <c r="E313" s="162"/>
      <c r="F313" s="163">
        <f t="shared" si="8"/>
        <v>0</v>
      </c>
      <c r="G313" s="164">
        <f t="shared" si="9"/>
        <v>0</v>
      </c>
      <c r="H313" s="165">
        <v>0.2828</v>
      </c>
      <c r="I313" s="21"/>
      <c r="J313" s="159"/>
    </row>
    <row r="314" spans="1:10" ht="16.5">
      <c r="A314" s="169" t="s">
        <v>3048</v>
      </c>
      <c r="B314" s="161" t="s">
        <v>4123</v>
      </c>
      <c r="C314" s="18" t="s">
        <v>3815</v>
      </c>
      <c r="D314" s="162"/>
      <c r="E314" s="162"/>
      <c r="F314" s="163">
        <f t="shared" si="8"/>
        <v>0</v>
      </c>
      <c r="G314" s="164">
        <f t="shared" si="9"/>
        <v>0</v>
      </c>
      <c r="H314" s="165">
        <v>0.28860000000000002</v>
      </c>
      <c r="I314" s="170"/>
      <c r="J314" s="159"/>
    </row>
    <row r="315" spans="1:10" ht="16.5">
      <c r="A315" s="169" t="s">
        <v>3049</v>
      </c>
      <c r="B315" s="161" t="s">
        <v>4124</v>
      </c>
      <c r="C315" s="18" t="s">
        <v>3815</v>
      </c>
      <c r="D315" s="162"/>
      <c r="E315" s="162"/>
      <c r="F315" s="163">
        <f t="shared" si="8"/>
        <v>0</v>
      </c>
      <c r="G315" s="164">
        <f t="shared" si="9"/>
        <v>0</v>
      </c>
      <c r="H315" s="165">
        <v>1.2078</v>
      </c>
      <c r="I315" s="21"/>
      <c r="J315" s="159"/>
    </row>
    <row r="316" spans="1:10" ht="16.5">
      <c r="A316" s="169" t="s">
        <v>3050</v>
      </c>
      <c r="B316" s="161" t="s">
        <v>4125</v>
      </c>
      <c r="C316" s="18" t="s">
        <v>3815</v>
      </c>
      <c r="D316" s="162"/>
      <c r="E316" s="162"/>
      <c r="F316" s="163">
        <f t="shared" si="8"/>
        <v>0</v>
      </c>
      <c r="G316" s="164">
        <f t="shared" si="9"/>
        <v>0</v>
      </c>
      <c r="H316" s="165">
        <v>0.19009999999999999</v>
      </c>
      <c r="I316" s="21"/>
      <c r="J316" s="159"/>
    </row>
    <row r="317" spans="1:10" ht="16.5">
      <c r="A317" s="169" t="s">
        <v>3051</v>
      </c>
      <c r="B317" s="161" t="s">
        <v>4126</v>
      </c>
      <c r="C317" s="18" t="s">
        <v>3815</v>
      </c>
      <c r="D317" s="162"/>
      <c r="E317" s="162"/>
      <c r="F317" s="163">
        <f t="shared" si="8"/>
        <v>0</v>
      </c>
      <c r="G317" s="164">
        <f t="shared" si="9"/>
        <v>0</v>
      </c>
      <c r="H317" s="165">
        <v>0.58220000000000005</v>
      </c>
      <c r="I317" s="21"/>
      <c r="J317" s="159"/>
    </row>
    <row r="318" spans="1:10" ht="16.5">
      <c r="A318" s="169" t="s">
        <v>3052</v>
      </c>
      <c r="B318" s="161" t="s">
        <v>4127</v>
      </c>
      <c r="C318" s="18" t="s">
        <v>3815</v>
      </c>
      <c r="D318" s="162"/>
      <c r="E318" s="162"/>
      <c r="F318" s="163">
        <f t="shared" si="8"/>
        <v>0</v>
      </c>
      <c r="G318" s="164">
        <f t="shared" si="9"/>
        <v>0</v>
      </c>
      <c r="H318" s="165">
        <v>0.3584</v>
      </c>
      <c r="I318" s="21"/>
      <c r="J318" s="159"/>
    </row>
    <row r="319" spans="1:10" ht="16.5">
      <c r="A319" s="169" t="s">
        <v>3053</v>
      </c>
      <c r="B319" s="161" t="s">
        <v>4128</v>
      </c>
      <c r="C319" s="18" t="s">
        <v>3815</v>
      </c>
      <c r="D319" s="162"/>
      <c r="E319" s="162"/>
      <c r="F319" s="163">
        <f t="shared" si="8"/>
        <v>0</v>
      </c>
      <c r="G319" s="164">
        <f t="shared" si="9"/>
        <v>0</v>
      </c>
      <c r="H319" s="165">
        <v>0.19589999999999999</v>
      </c>
      <c r="I319" s="21"/>
      <c r="J319" s="159"/>
    </row>
    <row r="320" spans="1:10" ht="16.5">
      <c r="A320" s="169" t="s">
        <v>3054</v>
      </c>
      <c r="B320" s="161" t="s">
        <v>4129</v>
      </c>
      <c r="C320" s="18" t="s">
        <v>3815</v>
      </c>
      <c r="D320" s="162"/>
      <c r="E320" s="162"/>
      <c r="F320" s="163">
        <f t="shared" si="8"/>
        <v>0</v>
      </c>
      <c r="G320" s="164">
        <f t="shared" si="9"/>
        <v>0</v>
      </c>
      <c r="H320" s="165">
        <v>0.68130000000000002</v>
      </c>
      <c r="I320" s="21"/>
      <c r="J320" s="159"/>
    </row>
    <row r="321" spans="1:10" ht="16.5">
      <c r="A321" s="169" t="s">
        <v>3055</v>
      </c>
      <c r="B321" s="161" t="s">
        <v>4130</v>
      </c>
      <c r="C321" s="18" t="s">
        <v>3815</v>
      </c>
      <c r="D321" s="162"/>
      <c r="E321" s="162"/>
      <c r="F321" s="163">
        <f t="shared" si="8"/>
        <v>0</v>
      </c>
      <c r="G321" s="164">
        <f t="shared" si="9"/>
        <v>0</v>
      </c>
      <c r="H321" s="165">
        <v>0.59570000000000001</v>
      </c>
      <c r="I321" s="21"/>
      <c r="J321" s="159"/>
    </row>
    <row r="322" spans="1:10" ht="16.5">
      <c r="A322" s="169" t="s">
        <v>3056</v>
      </c>
      <c r="B322" s="161" t="s">
        <v>4131</v>
      </c>
      <c r="C322" s="18" t="s">
        <v>3815</v>
      </c>
      <c r="D322" s="162"/>
      <c r="E322" s="162"/>
      <c r="F322" s="163">
        <f t="shared" si="8"/>
        <v>0</v>
      </c>
      <c r="G322" s="164">
        <f t="shared" si="9"/>
        <v>0</v>
      </c>
      <c r="H322" s="165">
        <v>1.1944999999999999</v>
      </c>
      <c r="I322" s="21"/>
      <c r="J322" s="159"/>
    </row>
    <row r="323" spans="1:10" ht="16.5">
      <c r="A323" s="169" t="s">
        <v>3057</v>
      </c>
      <c r="B323" s="161" t="s">
        <v>4132</v>
      </c>
      <c r="C323" s="18" t="s">
        <v>3815</v>
      </c>
      <c r="D323" s="162"/>
      <c r="E323" s="162"/>
      <c r="F323" s="163">
        <f t="shared" si="8"/>
        <v>0</v>
      </c>
      <c r="G323" s="164">
        <f t="shared" si="9"/>
        <v>0</v>
      </c>
      <c r="H323" s="165">
        <v>0.56889999999999996</v>
      </c>
      <c r="I323" s="21"/>
      <c r="J323" s="159"/>
    </row>
    <row r="324" spans="1:10" ht="16.5">
      <c r="A324" s="169" t="s">
        <v>3058</v>
      </c>
      <c r="B324" s="161" t="s">
        <v>4133</v>
      </c>
      <c r="C324" s="18" t="s">
        <v>3815</v>
      </c>
      <c r="D324" s="162"/>
      <c r="E324" s="162"/>
      <c r="F324" s="163">
        <f t="shared" si="8"/>
        <v>0</v>
      </c>
      <c r="G324" s="164">
        <f t="shared" si="9"/>
        <v>0</v>
      </c>
      <c r="H324" s="165">
        <v>0.38290000000000002</v>
      </c>
      <c r="I324" s="21"/>
      <c r="J324" s="159"/>
    </row>
    <row r="325" spans="1:10" ht="16.5">
      <c r="A325" s="169" t="s">
        <v>3059</v>
      </c>
      <c r="B325" s="161" t="s">
        <v>4134</v>
      </c>
      <c r="C325" s="18" t="s">
        <v>3815</v>
      </c>
      <c r="D325" s="162"/>
      <c r="E325" s="162"/>
      <c r="F325" s="163">
        <f t="shared" ref="F325:F388" si="10">D325*E325</f>
        <v>0</v>
      </c>
      <c r="G325" s="164">
        <f t="shared" ref="G325:G388" si="11">IF($F$801=0,0,F325/$F$801)</f>
        <v>0</v>
      </c>
      <c r="H325" s="165">
        <v>0.81</v>
      </c>
      <c r="I325" s="21"/>
      <c r="J325" s="159"/>
    </row>
    <row r="326" spans="1:10" ht="16.5">
      <c r="A326" s="169" t="s">
        <v>3060</v>
      </c>
      <c r="B326" s="161" t="s">
        <v>4135</v>
      </c>
      <c r="C326" s="18" t="s">
        <v>3815</v>
      </c>
      <c r="D326" s="162"/>
      <c r="E326" s="162"/>
      <c r="F326" s="163">
        <f t="shared" si="10"/>
        <v>0</v>
      </c>
      <c r="G326" s="164">
        <f t="shared" si="11"/>
        <v>0</v>
      </c>
      <c r="H326" s="165">
        <v>0.45810000000000001</v>
      </c>
      <c r="I326" s="21"/>
      <c r="J326" s="159"/>
    </row>
    <row r="327" spans="1:10" ht="16.5">
      <c r="A327" s="169" t="s">
        <v>3061</v>
      </c>
      <c r="B327" s="161" t="s">
        <v>4136</v>
      </c>
      <c r="C327" s="18" t="s">
        <v>3815</v>
      </c>
      <c r="D327" s="162"/>
      <c r="E327" s="162"/>
      <c r="F327" s="163">
        <f t="shared" si="10"/>
        <v>0</v>
      </c>
      <c r="G327" s="164">
        <f t="shared" si="11"/>
        <v>0</v>
      </c>
      <c r="H327" s="165">
        <v>0.31709999999999999</v>
      </c>
      <c r="I327" s="21"/>
      <c r="J327" s="159"/>
    </row>
    <row r="328" spans="1:10" ht="16.5">
      <c r="A328" s="169" t="s">
        <v>3062</v>
      </c>
      <c r="B328" s="161" t="s">
        <v>4137</v>
      </c>
      <c r="C328" s="18" t="s">
        <v>3815</v>
      </c>
      <c r="D328" s="162"/>
      <c r="E328" s="162"/>
      <c r="F328" s="163">
        <f t="shared" si="10"/>
        <v>0</v>
      </c>
      <c r="G328" s="164">
        <f t="shared" si="11"/>
        <v>0</v>
      </c>
      <c r="H328" s="165">
        <v>6.6900000000000001E-2</v>
      </c>
      <c r="I328" s="21"/>
      <c r="J328" s="159"/>
    </row>
    <row r="329" spans="1:10" ht="16.5">
      <c r="A329" s="169" t="s">
        <v>3063</v>
      </c>
      <c r="B329" s="161" t="s">
        <v>4138</v>
      </c>
      <c r="C329" s="18" t="s">
        <v>3815</v>
      </c>
      <c r="D329" s="162"/>
      <c r="E329" s="162"/>
      <c r="F329" s="163">
        <f t="shared" si="10"/>
        <v>0</v>
      </c>
      <c r="G329" s="164">
        <f t="shared" si="11"/>
        <v>0</v>
      </c>
      <c r="H329" s="165">
        <v>0.93169999999999997</v>
      </c>
      <c r="I329" s="21"/>
      <c r="J329" s="159"/>
    </row>
    <row r="330" spans="1:10" ht="16.5">
      <c r="A330" s="169" t="s">
        <v>3064</v>
      </c>
      <c r="B330" s="161" t="s">
        <v>4139</v>
      </c>
      <c r="C330" s="18" t="s">
        <v>3815</v>
      </c>
      <c r="D330" s="162"/>
      <c r="E330" s="162"/>
      <c r="F330" s="163">
        <f t="shared" si="10"/>
        <v>0</v>
      </c>
      <c r="G330" s="164">
        <f t="shared" si="11"/>
        <v>0</v>
      </c>
      <c r="H330" s="165">
        <v>0.50800000000000001</v>
      </c>
      <c r="I330" s="21"/>
      <c r="J330" s="159"/>
    </row>
    <row r="331" spans="1:10" ht="16.5">
      <c r="A331" s="169" t="s">
        <v>3065</v>
      </c>
      <c r="B331" s="161" t="s">
        <v>4140</v>
      </c>
      <c r="C331" s="18" t="s">
        <v>3815</v>
      </c>
      <c r="D331" s="162"/>
      <c r="E331" s="162"/>
      <c r="F331" s="163">
        <f t="shared" si="10"/>
        <v>0</v>
      </c>
      <c r="G331" s="164">
        <f t="shared" si="11"/>
        <v>0</v>
      </c>
      <c r="H331" s="165">
        <v>0.39360000000000001</v>
      </c>
      <c r="I331" s="21"/>
      <c r="J331" s="159"/>
    </row>
    <row r="332" spans="1:10" ht="16.5">
      <c r="A332" s="169" t="s">
        <v>3066</v>
      </c>
      <c r="B332" s="161" t="s">
        <v>4141</v>
      </c>
      <c r="C332" s="18" t="s">
        <v>3815</v>
      </c>
      <c r="D332" s="162"/>
      <c r="E332" s="162"/>
      <c r="F332" s="163">
        <f t="shared" si="10"/>
        <v>0</v>
      </c>
      <c r="G332" s="164">
        <f t="shared" si="11"/>
        <v>0</v>
      </c>
      <c r="H332" s="165">
        <v>0.1661</v>
      </c>
      <c r="I332" s="21"/>
      <c r="J332" s="159"/>
    </row>
    <row r="333" spans="1:10" ht="16.5">
      <c r="A333" s="169" t="s">
        <v>3067</v>
      </c>
      <c r="B333" s="161" t="s">
        <v>4142</v>
      </c>
      <c r="C333" s="18" t="s">
        <v>3815</v>
      </c>
      <c r="D333" s="162"/>
      <c r="E333" s="162"/>
      <c r="F333" s="163">
        <f t="shared" si="10"/>
        <v>0</v>
      </c>
      <c r="G333" s="164">
        <f t="shared" si="11"/>
        <v>0</v>
      </c>
      <c r="H333" s="165">
        <v>0.25519999999999998</v>
      </c>
      <c r="I333" s="21"/>
      <c r="J333" s="159"/>
    </row>
    <row r="334" spans="1:10" ht="16.5">
      <c r="A334" s="169" t="s">
        <v>3068</v>
      </c>
      <c r="B334" s="161" t="s">
        <v>4143</v>
      </c>
      <c r="C334" s="18" t="s">
        <v>3815</v>
      </c>
      <c r="D334" s="162"/>
      <c r="E334" s="162"/>
      <c r="F334" s="163">
        <f t="shared" si="10"/>
        <v>0</v>
      </c>
      <c r="G334" s="164">
        <f t="shared" si="11"/>
        <v>0</v>
      </c>
      <c r="H334" s="165">
        <v>1.6694</v>
      </c>
      <c r="I334" s="21"/>
      <c r="J334" s="159"/>
    </row>
    <row r="335" spans="1:10" ht="16.5">
      <c r="A335" s="169" t="s">
        <v>3069</v>
      </c>
      <c r="B335" s="161" t="s">
        <v>4144</v>
      </c>
      <c r="C335" s="18" t="s">
        <v>3815</v>
      </c>
      <c r="D335" s="162"/>
      <c r="E335" s="162"/>
      <c r="F335" s="163">
        <f t="shared" si="10"/>
        <v>0</v>
      </c>
      <c r="G335" s="164">
        <f t="shared" si="11"/>
        <v>0</v>
      </c>
      <c r="H335" s="165">
        <v>0.2051</v>
      </c>
      <c r="I335" s="21"/>
      <c r="J335" s="159"/>
    </row>
    <row r="336" spans="1:10" ht="16.5">
      <c r="A336" s="169" t="s">
        <v>3070</v>
      </c>
      <c r="B336" s="161" t="s">
        <v>4145</v>
      </c>
      <c r="C336" s="18" t="s">
        <v>3815</v>
      </c>
      <c r="D336" s="162"/>
      <c r="E336" s="162"/>
      <c r="F336" s="163">
        <f t="shared" si="10"/>
        <v>0</v>
      </c>
      <c r="G336" s="164">
        <f t="shared" si="11"/>
        <v>0</v>
      </c>
      <c r="H336" s="165">
        <v>0.62949999999999995</v>
      </c>
      <c r="I336" s="21"/>
      <c r="J336" s="159"/>
    </row>
    <row r="337" spans="1:10" ht="16.5">
      <c r="A337" s="169" t="s">
        <v>3071</v>
      </c>
      <c r="B337" s="161" t="s">
        <v>4146</v>
      </c>
      <c r="C337" s="18" t="s">
        <v>3815</v>
      </c>
      <c r="D337" s="162"/>
      <c r="E337" s="162"/>
      <c r="F337" s="163">
        <f t="shared" si="10"/>
        <v>0</v>
      </c>
      <c r="G337" s="164">
        <f t="shared" si="11"/>
        <v>0</v>
      </c>
      <c r="H337" s="165">
        <v>-5.04E-2</v>
      </c>
      <c r="I337" s="21"/>
      <c r="J337" s="159"/>
    </row>
    <row r="338" spans="1:10" ht="16.5">
      <c r="A338" s="169" t="s">
        <v>3072</v>
      </c>
      <c r="B338" s="161" t="s">
        <v>4147</v>
      </c>
      <c r="C338" s="18" t="s">
        <v>3815</v>
      </c>
      <c r="D338" s="162"/>
      <c r="E338" s="162"/>
      <c r="F338" s="163">
        <f t="shared" si="10"/>
        <v>0</v>
      </c>
      <c r="G338" s="164">
        <f t="shared" si="11"/>
        <v>0</v>
      </c>
      <c r="H338" s="165">
        <v>0.3286</v>
      </c>
      <c r="I338" s="21"/>
      <c r="J338" s="159"/>
    </row>
    <row r="339" spans="1:10" ht="16.5">
      <c r="A339" s="169" t="s">
        <v>3073</v>
      </c>
      <c r="B339" s="161" t="s">
        <v>4148</v>
      </c>
      <c r="C339" s="18" t="s">
        <v>3815</v>
      </c>
      <c r="D339" s="162"/>
      <c r="E339" s="162"/>
      <c r="F339" s="163">
        <f t="shared" si="10"/>
        <v>0</v>
      </c>
      <c r="G339" s="164">
        <f t="shared" si="11"/>
        <v>0</v>
      </c>
      <c r="H339" s="165">
        <v>3.9899999999999998E-2</v>
      </c>
      <c r="I339" s="21"/>
      <c r="J339" s="159"/>
    </row>
    <row r="340" spans="1:10" ht="16.5">
      <c r="A340" s="169" t="s">
        <v>3074</v>
      </c>
      <c r="B340" s="161" t="s">
        <v>4149</v>
      </c>
      <c r="C340" s="18" t="s">
        <v>3815</v>
      </c>
      <c r="D340" s="162"/>
      <c r="E340" s="162"/>
      <c r="F340" s="163">
        <f t="shared" si="10"/>
        <v>0</v>
      </c>
      <c r="G340" s="164">
        <f t="shared" si="11"/>
        <v>0</v>
      </c>
      <c r="H340" s="165">
        <v>0.27139999999999997</v>
      </c>
      <c r="I340" s="21"/>
      <c r="J340" s="159"/>
    </row>
    <row r="341" spans="1:10" ht="16.5">
      <c r="A341" s="169" t="s">
        <v>3075</v>
      </c>
      <c r="B341" s="161" t="s">
        <v>4150</v>
      </c>
      <c r="C341" s="18" t="s">
        <v>3815</v>
      </c>
      <c r="D341" s="162"/>
      <c r="E341" s="162"/>
      <c r="F341" s="163">
        <f t="shared" si="10"/>
        <v>0</v>
      </c>
      <c r="G341" s="164">
        <f t="shared" si="11"/>
        <v>0</v>
      </c>
      <c r="H341" s="165">
        <v>0.99750000000000005</v>
      </c>
      <c r="I341" s="21"/>
      <c r="J341" s="159"/>
    </row>
    <row r="342" spans="1:10" ht="16.5">
      <c r="A342" s="169" t="s">
        <v>3076</v>
      </c>
      <c r="B342" s="161" t="s">
        <v>4151</v>
      </c>
      <c r="C342" s="18" t="s">
        <v>3815</v>
      </c>
      <c r="D342" s="162"/>
      <c r="E342" s="162"/>
      <c r="F342" s="163">
        <f t="shared" si="10"/>
        <v>0</v>
      </c>
      <c r="G342" s="164">
        <f t="shared" si="11"/>
        <v>0</v>
      </c>
      <c r="H342" s="165">
        <v>1.2743</v>
      </c>
      <c r="I342" s="21"/>
      <c r="J342" s="159"/>
    </row>
    <row r="343" spans="1:10" ht="16.5">
      <c r="A343" s="169" t="s">
        <v>3077</v>
      </c>
      <c r="B343" s="161" t="s">
        <v>4152</v>
      </c>
      <c r="C343" s="18" t="s">
        <v>3815</v>
      </c>
      <c r="D343" s="162"/>
      <c r="E343" s="162"/>
      <c r="F343" s="163">
        <f t="shared" si="10"/>
        <v>0</v>
      </c>
      <c r="G343" s="164">
        <f t="shared" si="11"/>
        <v>0</v>
      </c>
      <c r="H343" s="165">
        <v>0.31719999999999998</v>
      </c>
      <c r="I343" s="21"/>
      <c r="J343" s="159"/>
    </row>
    <row r="344" spans="1:10" ht="16.5">
      <c r="A344" s="169" t="s">
        <v>3078</v>
      </c>
      <c r="B344" s="161" t="s">
        <v>4153</v>
      </c>
      <c r="C344" s="18" t="s">
        <v>3815</v>
      </c>
      <c r="D344" s="162"/>
      <c r="E344" s="162"/>
      <c r="F344" s="163">
        <f t="shared" si="10"/>
        <v>0</v>
      </c>
      <c r="G344" s="164">
        <f t="shared" si="11"/>
        <v>0</v>
      </c>
      <c r="H344" s="165">
        <v>0.50019999999999998</v>
      </c>
      <c r="I344" s="21"/>
      <c r="J344" s="159"/>
    </row>
    <row r="345" spans="1:10" ht="16.5">
      <c r="A345" s="169" t="s">
        <v>3079</v>
      </c>
      <c r="B345" s="161" t="s">
        <v>4154</v>
      </c>
      <c r="C345" s="18" t="s">
        <v>3815</v>
      </c>
      <c r="D345" s="162"/>
      <c r="E345" s="162"/>
      <c r="F345" s="163">
        <f t="shared" si="10"/>
        <v>0</v>
      </c>
      <c r="G345" s="164">
        <f t="shared" si="11"/>
        <v>0</v>
      </c>
      <c r="H345" s="165">
        <v>0.7167</v>
      </c>
      <c r="I345" s="21"/>
      <c r="J345" s="159"/>
    </row>
    <row r="346" spans="1:10" ht="16.5">
      <c r="A346" s="169" t="s">
        <v>3080</v>
      </c>
      <c r="B346" s="161" t="s">
        <v>4155</v>
      </c>
      <c r="C346" s="18" t="s">
        <v>3815</v>
      </c>
      <c r="D346" s="162"/>
      <c r="E346" s="162"/>
      <c r="F346" s="163">
        <f t="shared" si="10"/>
        <v>0</v>
      </c>
      <c r="G346" s="164">
        <f t="shared" si="11"/>
        <v>0</v>
      </c>
      <c r="H346" s="165">
        <v>1.0728</v>
      </c>
      <c r="I346" s="21"/>
      <c r="J346" s="159"/>
    </row>
    <row r="347" spans="1:10" ht="16.5">
      <c r="A347" s="169" t="s">
        <v>3081</v>
      </c>
      <c r="B347" s="161" t="s">
        <v>4156</v>
      </c>
      <c r="C347" s="18" t="s">
        <v>3815</v>
      </c>
      <c r="D347" s="162"/>
      <c r="E347" s="162"/>
      <c r="F347" s="163">
        <f t="shared" si="10"/>
        <v>0</v>
      </c>
      <c r="G347" s="164">
        <f t="shared" si="11"/>
        <v>0</v>
      </c>
      <c r="H347" s="165">
        <v>1.2230000000000001</v>
      </c>
      <c r="I347" s="21"/>
      <c r="J347" s="159"/>
    </row>
    <row r="348" spans="1:10" ht="16.5">
      <c r="A348" s="169" t="s">
        <v>3082</v>
      </c>
      <c r="B348" s="161" t="s">
        <v>4157</v>
      </c>
      <c r="C348" s="18" t="s">
        <v>3815</v>
      </c>
      <c r="D348" s="162"/>
      <c r="E348" s="162"/>
      <c r="F348" s="163">
        <f t="shared" si="10"/>
        <v>0</v>
      </c>
      <c r="G348" s="164">
        <f t="shared" si="11"/>
        <v>0</v>
      </c>
      <c r="H348" s="165">
        <v>1.0187999999999999</v>
      </c>
      <c r="I348" s="21"/>
      <c r="J348" s="159"/>
    </row>
    <row r="349" spans="1:10" ht="16.5">
      <c r="A349" s="169" t="s">
        <v>3083</v>
      </c>
      <c r="B349" s="161" t="s">
        <v>4158</v>
      </c>
      <c r="C349" s="18" t="s">
        <v>3815</v>
      </c>
      <c r="D349" s="162"/>
      <c r="E349" s="162"/>
      <c r="F349" s="163">
        <f t="shared" si="10"/>
        <v>0</v>
      </c>
      <c r="G349" s="164">
        <f t="shared" si="11"/>
        <v>0</v>
      </c>
      <c r="H349" s="165">
        <v>1.58</v>
      </c>
      <c r="I349" s="21"/>
      <c r="J349" s="159"/>
    </row>
    <row r="350" spans="1:10" ht="16.5">
      <c r="A350" s="169" t="s">
        <v>3084</v>
      </c>
      <c r="B350" s="161" t="s">
        <v>4159</v>
      </c>
      <c r="C350" s="18" t="s">
        <v>3815</v>
      </c>
      <c r="D350" s="162"/>
      <c r="E350" s="162"/>
      <c r="F350" s="163">
        <f t="shared" si="10"/>
        <v>0</v>
      </c>
      <c r="G350" s="164">
        <f t="shared" si="11"/>
        <v>0</v>
      </c>
      <c r="H350" s="165">
        <v>0.50270000000000004</v>
      </c>
      <c r="I350" s="21"/>
      <c r="J350" s="159"/>
    </row>
    <row r="351" spans="1:10" ht="16.5">
      <c r="A351" s="169" t="s">
        <v>3085</v>
      </c>
      <c r="B351" s="161" t="s">
        <v>4160</v>
      </c>
      <c r="C351" s="18" t="s">
        <v>3815</v>
      </c>
      <c r="D351" s="162"/>
      <c r="E351" s="162"/>
      <c r="F351" s="163">
        <f t="shared" si="10"/>
        <v>0</v>
      </c>
      <c r="G351" s="164">
        <f t="shared" si="11"/>
        <v>0</v>
      </c>
      <c r="H351" s="165">
        <v>-6.59E-2</v>
      </c>
      <c r="I351" s="170"/>
      <c r="J351" s="159"/>
    </row>
    <row r="352" spans="1:10" ht="16.5">
      <c r="A352" s="169" t="s">
        <v>3086</v>
      </c>
      <c r="B352" s="161" t="s">
        <v>4161</v>
      </c>
      <c r="C352" s="18" t="s">
        <v>3815</v>
      </c>
      <c r="D352" s="162"/>
      <c r="E352" s="162"/>
      <c r="F352" s="163">
        <f t="shared" si="10"/>
        <v>0</v>
      </c>
      <c r="G352" s="164">
        <f t="shared" si="11"/>
        <v>0</v>
      </c>
      <c r="H352" s="165">
        <v>0.76380000000000003</v>
      </c>
      <c r="I352" s="21"/>
      <c r="J352" s="159"/>
    </row>
    <row r="353" spans="1:10" ht="16.5">
      <c r="A353" s="169" t="s">
        <v>3087</v>
      </c>
      <c r="B353" s="161" t="s">
        <v>4162</v>
      </c>
      <c r="C353" s="18" t="s">
        <v>3815</v>
      </c>
      <c r="D353" s="162"/>
      <c r="E353" s="162"/>
      <c r="F353" s="163">
        <f t="shared" si="10"/>
        <v>0</v>
      </c>
      <c r="G353" s="164">
        <f t="shared" si="11"/>
        <v>0</v>
      </c>
      <c r="H353" s="165">
        <v>1.1428</v>
      </c>
      <c r="I353" s="21"/>
      <c r="J353" s="159"/>
    </row>
    <row r="354" spans="1:10" ht="16.5">
      <c r="A354" s="169" t="s">
        <v>3088</v>
      </c>
      <c r="B354" s="161" t="s">
        <v>1290</v>
      </c>
      <c r="C354" s="18" t="s">
        <v>3815</v>
      </c>
      <c r="D354" s="162"/>
      <c r="E354" s="162"/>
      <c r="F354" s="163">
        <f t="shared" si="10"/>
        <v>0</v>
      </c>
      <c r="G354" s="164">
        <f t="shared" si="11"/>
        <v>0</v>
      </c>
      <c r="H354" s="165">
        <v>1.3079000000000001</v>
      </c>
      <c r="I354" s="21"/>
      <c r="J354" s="159"/>
    </row>
    <row r="355" spans="1:10" ht="16.5">
      <c r="A355" s="169" t="s">
        <v>3089</v>
      </c>
      <c r="B355" s="161" t="s">
        <v>4163</v>
      </c>
      <c r="C355" s="18" t="s">
        <v>3815</v>
      </c>
      <c r="D355" s="162"/>
      <c r="E355" s="162"/>
      <c r="F355" s="163">
        <f t="shared" si="10"/>
        <v>0</v>
      </c>
      <c r="G355" s="164">
        <f t="shared" si="11"/>
        <v>0</v>
      </c>
      <c r="H355" s="165">
        <v>0.3216</v>
      </c>
      <c r="I355" s="21"/>
      <c r="J355" s="159"/>
    </row>
    <row r="356" spans="1:10" ht="16.5">
      <c r="A356" s="169" t="s">
        <v>3090</v>
      </c>
      <c r="B356" s="161" t="s">
        <v>4164</v>
      </c>
      <c r="C356" s="18" t="s">
        <v>3815</v>
      </c>
      <c r="D356" s="162"/>
      <c r="E356" s="162"/>
      <c r="F356" s="163">
        <f t="shared" si="10"/>
        <v>0</v>
      </c>
      <c r="G356" s="164">
        <f t="shared" si="11"/>
        <v>0</v>
      </c>
      <c r="H356" s="165">
        <v>1.5840000000000001</v>
      </c>
      <c r="I356" s="21"/>
      <c r="J356" s="159"/>
    </row>
    <row r="357" spans="1:10" ht="16.5">
      <c r="A357" s="169" t="s">
        <v>3091</v>
      </c>
      <c r="B357" s="161" t="s">
        <v>4165</v>
      </c>
      <c r="C357" s="18" t="s">
        <v>3815</v>
      </c>
      <c r="D357" s="162"/>
      <c r="E357" s="162"/>
      <c r="F357" s="163">
        <f t="shared" si="10"/>
        <v>0</v>
      </c>
      <c r="G357" s="164">
        <f t="shared" si="11"/>
        <v>0</v>
      </c>
      <c r="H357" s="165">
        <v>0.68120000000000003</v>
      </c>
      <c r="I357" s="21"/>
      <c r="J357" s="159"/>
    </row>
    <row r="358" spans="1:10" ht="16.5">
      <c r="A358" s="169" t="s">
        <v>3092</v>
      </c>
      <c r="B358" s="161" t="s">
        <v>4166</v>
      </c>
      <c r="C358" s="18" t="s">
        <v>3815</v>
      </c>
      <c r="D358" s="162"/>
      <c r="E358" s="162"/>
      <c r="F358" s="163">
        <f t="shared" si="10"/>
        <v>0</v>
      </c>
      <c r="G358" s="164">
        <f t="shared" si="11"/>
        <v>0</v>
      </c>
      <c r="H358" s="165">
        <v>1.3361000000000001</v>
      </c>
      <c r="I358" s="21"/>
      <c r="J358" s="159"/>
    </row>
    <row r="359" spans="1:10" ht="16.5">
      <c r="A359" s="169" t="s">
        <v>3093</v>
      </c>
      <c r="B359" s="161" t="s">
        <v>4167</v>
      </c>
      <c r="C359" s="18" t="s">
        <v>3815</v>
      </c>
      <c r="D359" s="162"/>
      <c r="E359" s="162"/>
      <c r="F359" s="163">
        <f t="shared" si="10"/>
        <v>0</v>
      </c>
      <c r="G359" s="164">
        <f t="shared" si="11"/>
        <v>0</v>
      </c>
      <c r="H359" s="165">
        <v>0.29260000000000003</v>
      </c>
      <c r="I359" s="21"/>
      <c r="J359" s="159"/>
    </row>
    <row r="360" spans="1:10" ht="16.5">
      <c r="A360" s="169" t="s">
        <v>3094</v>
      </c>
      <c r="B360" s="161" t="s">
        <v>4168</v>
      </c>
      <c r="C360" s="18" t="s">
        <v>3815</v>
      </c>
      <c r="D360" s="162"/>
      <c r="E360" s="162"/>
      <c r="F360" s="163">
        <f t="shared" si="10"/>
        <v>0</v>
      </c>
      <c r="G360" s="164">
        <f t="shared" si="11"/>
        <v>0</v>
      </c>
      <c r="H360" s="165">
        <v>0.67689999999999995</v>
      </c>
      <c r="I360" s="21"/>
      <c r="J360" s="159"/>
    </row>
    <row r="361" spans="1:10" ht="16.5">
      <c r="A361" s="169" t="s">
        <v>3095</v>
      </c>
      <c r="B361" s="161" t="s">
        <v>4169</v>
      </c>
      <c r="C361" s="18" t="s">
        <v>3815</v>
      </c>
      <c r="D361" s="162"/>
      <c r="E361" s="162"/>
      <c r="F361" s="163">
        <f t="shared" si="10"/>
        <v>0</v>
      </c>
      <c r="G361" s="164">
        <f t="shared" si="11"/>
        <v>0</v>
      </c>
      <c r="H361" s="165">
        <v>0.251</v>
      </c>
      <c r="I361" s="21"/>
      <c r="J361" s="159"/>
    </row>
    <row r="362" spans="1:10" ht="16.5">
      <c r="A362" s="169" t="s">
        <v>3096</v>
      </c>
      <c r="B362" s="161" t="s">
        <v>4170</v>
      </c>
      <c r="C362" s="18" t="s">
        <v>3815</v>
      </c>
      <c r="D362" s="162"/>
      <c r="E362" s="162"/>
      <c r="F362" s="163">
        <f t="shared" si="10"/>
        <v>0</v>
      </c>
      <c r="G362" s="164">
        <f t="shared" si="11"/>
        <v>0</v>
      </c>
      <c r="H362" s="165">
        <v>0.91449999999999998</v>
      </c>
      <c r="I362" s="21"/>
      <c r="J362" s="159"/>
    </row>
    <row r="363" spans="1:10" ht="16.5">
      <c r="A363" s="169" t="s">
        <v>3097</v>
      </c>
      <c r="B363" s="161" t="s">
        <v>4171</v>
      </c>
      <c r="C363" s="18" t="s">
        <v>3815</v>
      </c>
      <c r="D363" s="162"/>
      <c r="E363" s="162"/>
      <c r="F363" s="163">
        <f t="shared" si="10"/>
        <v>0</v>
      </c>
      <c r="G363" s="164">
        <f t="shared" si="11"/>
        <v>0</v>
      </c>
      <c r="H363" s="165">
        <v>1.0067999999999999</v>
      </c>
      <c r="I363" s="21"/>
      <c r="J363" s="159"/>
    </row>
    <row r="364" spans="1:10" ht="16.5">
      <c r="A364" s="169" t="s">
        <v>3098</v>
      </c>
      <c r="B364" s="161" t="s">
        <v>4172</v>
      </c>
      <c r="C364" s="18" t="s">
        <v>3815</v>
      </c>
      <c r="D364" s="162"/>
      <c r="E364" s="162"/>
      <c r="F364" s="163">
        <f t="shared" si="10"/>
        <v>0</v>
      </c>
      <c r="G364" s="164">
        <f t="shared" si="11"/>
        <v>0</v>
      </c>
      <c r="H364" s="165">
        <v>0.75839999999999996</v>
      </c>
      <c r="I364" s="21"/>
      <c r="J364" s="159"/>
    </row>
    <row r="365" spans="1:10" ht="16.5">
      <c r="A365" s="169" t="s">
        <v>3099</v>
      </c>
      <c r="B365" s="161" t="s">
        <v>4173</v>
      </c>
      <c r="C365" s="18" t="s">
        <v>3815</v>
      </c>
      <c r="D365" s="162"/>
      <c r="E365" s="162"/>
      <c r="F365" s="163">
        <f t="shared" si="10"/>
        <v>0</v>
      </c>
      <c r="G365" s="164">
        <f t="shared" si="11"/>
        <v>0</v>
      </c>
      <c r="H365" s="165">
        <v>1.3709</v>
      </c>
      <c r="I365" s="21"/>
      <c r="J365" s="159"/>
    </row>
    <row r="366" spans="1:10" ht="16.5">
      <c r="A366" s="169" t="s">
        <v>3100</v>
      </c>
      <c r="B366" s="161" t="s">
        <v>4174</v>
      </c>
      <c r="C366" s="18" t="s">
        <v>3815</v>
      </c>
      <c r="D366" s="162"/>
      <c r="E366" s="162"/>
      <c r="F366" s="163">
        <f t="shared" si="10"/>
        <v>0</v>
      </c>
      <c r="G366" s="164">
        <f t="shared" si="11"/>
        <v>0</v>
      </c>
      <c r="H366" s="165">
        <v>0.29210000000000003</v>
      </c>
      <c r="I366" s="21"/>
      <c r="J366" s="159"/>
    </row>
    <row r="367" spans="1:10" ht="16.5">
      <c r="A367" s="169" t="s">
        <v>3101</v>
      </c>
      <c r="B367" s="161" t="s">
        <v>4175</v>
      </c>
      <c r="C367" s="18" t="s">
        <v>3815</v>
      </c>
      <c r="D367" s="162"/>
      <c r="E367" s="162"/>
      <c r="F367" s="163">
        <f t="shared" si="10"/>
        <v>0</v>
      </c>
      <c r="G367" s="164">
        <f t="shared" si="11"/>
        <v>0</v>
      </c>
      <c r="H367" s="165">
        <v>0.27860000000000001</v>
      </c>
      <c r="I367" s="21"/>
      <c r="J367" s="159"/>
    </row>
    <row r="368" spans="1:10" ht="16.5">
      <c r="A368" s="169" t="s">
        <v>3102</v>
      </c>
      <c r="B368" s="161" t="s">
        <v>4176</v>
      </c>
      <c r="C368" s="18" t="s">
        <v>3815</v>
      </c>
      <c r="D368" s="162"/>
      <c r="E368" s="162"/>
      <c r="F368" s="163">
        <f t="shared" si="10"/>
        <v>0</v>
      </c>
      <c r="G368" s="164">
        <f t="shared" si="11"/>
        <v>0</v>
      </c>
      <c r="H368" s="165">
        <v>0.45579999999999998</v>
      </c>
      <c r="I368" s="21"/>
      <c r="J368" s="159"/>
    </row>
    <row r="369" spans="1:10" ht="16.5">
      <c r="A369" s="169" t="s">
        <v>3103</v>
      </c>
      <c r="B369" s="161" t="s">
        <v>4177</v>
      </c>
      <c r="C369" s="18" t="s">
        <v>3815</v>
      </c>
      <c r="D369" s="162"/>
      <c r="E369" s="162"/>
      <c r="F369" s="163">
        <f t="shared" si="10"/>
        <v>0</v>
      </c>
      <c r="G369" s="164">
        <f t="shared" si="11"/>
        <v>0</v>
      </c>
      <c r="H369" s="165">
        <v>0.1908</v>
      </c>
      <c r="I369" s="21"/>
      <c r="J369" s="159"/>
    </row>
    <row r="370" spans="1:10" ht="16.5">
      <c r="A370" s="169" t="s">
        <v>3104</v>
      </c>
      <c r="B370" s="161" t="s">
        <v>4178</v>
      </c>
      <c r="C370" s="18" t="s">
        <v>3815</v>
      </c>
      <c r="D370" s="162"/>
      <c r="E370" s="162"/>
      <c r="F370" s="163">
        <f t="shared" si="10"/>
        <v>0</v>
      </c>
      <c r="G370" s="164">
        <f t="shared" si="11"/>
        <v>0</v>
      </c>
      <c r="H370" s="165">
        <v>0.41510000000000002</v>
      </c>
      <c r="I370" s="21"/>
      <c r="J370" s="159"/>
    </row>
    <row r="371" spans="1:10" ht="16.5">
      <c r="A371" s="169" t="s">
        <v>3105</v>
      </c>
      <c r="B371" s="161" t="s">
        <v>4179</v>
      </c>
      <c r="C371" s="18" t="s">
        <v>3815</v>
      </c>
      <c r="D371" s="162"/>
      <c r="E371" s="162"/>
      <c r="F371" s="163">
        <f t="shared" si="10"/>
        <v>0</v>
      </c>
      <c r="G371" s="164">
        <f t="shared" si="11"/>
        <v>0</v>
      </c>
      <c r="H371" s="165">
        <v>0.86419999999999997</v>
      </c>
      <c r="I371" s="21"/>
      <c r="J371" s="159"/>
    </row>
    <row r="372" spans="1:10" ht="16.5">
      <c r="A372" s="169" t="s">
        <v>3106</v>
      </c>
      <c r="B372" s="161" t="s">
        <v>4180</v>
      </c>
      <c r="C372" s="18" t="s">
        <v>3815</v>
      </c>
      <c r="D372" s="162"/>
      <c r="E372" s="162"/>
      <c r="F372" s="163">
        <f t="shared" si="10"/>
        <v>0</v>
      </c>
      <c r="G372" s="164">
        <f t="shared" si="11"/>
        <v>0</v>
      </c>
      <c r="H372" s="165">
        <v>0.33910000000000001</v>
      </c>
      <c r="I372" s="21"/>
      <c r="J372" s="159"/>
    </row>
    <row r="373" spans="1:10" ht="16.5">
      <c r="A373" s="169" t="s">
        <v>3107</v>
      </c>
      <c r="B373" s="161" t="s">
        <v>4181</v>
      </c>
      <c r="C373" s="18" t="s">
        <v>3815</v>
      </c>
      <c r="D373" s="162"/>
      <c r="E373" s="162"/>
      <c r="F373" s="163">
        <f t="shared" si="10"/>
        <v>0</v>
      </c>
      <c r="G373" s="164">
        <f t="shared" si="11"/>
        <v>0</v>
      </c>
      <c r="H373" s="165">
        <v>0.1358</v>
      </c>
      <c r="I373" s="21"/>
      <c r="J373" s="159"/>
    </row>
    <row r="374" spans="1:10" ht="16.5">
      <c r="A374" s="169" t="s">
        <v>3108</v>
      </c>
      <c r="B374" s="161" t="s">
        <v>4182</v>
      </c>
      <c r="C374" s="18" t="s">
        <v>3815</v>
      </c>
      <c r="D374" s="162"/>
      <c r="E374" s="162"/>
      <c r="F374" s="163">
        <f t="shared" si="10"/>
        <v>0</v>
      </c>
      <c r="G374" s="164">
        <f t="shared" si="11"/>
        <v>0</v>
      </c>
      <c r="H374" s="165">
        <v>0.1401</v>
      </c>
      <c r="I374" s="21"/>
      <c r="J374" s="159"/>
    </row>
    <row r="375" spans="1:10" ht="16.5">
      <c r="A375" s="169" t="s">
        <v>3109</v>
      </c>
      <c r="B375" s="161" t="s">
        <v>4183</v>
      </c>
      <c r="C375" s="18" t="s">
        <v>3815</v>
      </c>
      <c r="D375" s="162"/>
      <c r="E375" s="162"/>
      <c r="F375" s="163">
        <f t="shared" si="10"/>
        <v>0</v>
      </c>
      <c r="G375" s="164">
        <f t="shared" si="11"/>
        <v>0</v>
      </c>
      <c r="H375" s="165">
        <v>0.79920000000000002</v>
      </c>
      <c r="I375" s="21"/>
      <c r="J375" s="159"/>
    </row>
    <row r="376" spans="1:10" ht="16.5">
      <c r="A376" s="169" t="s">
        <v>3110</v>
      </c>
      <c r="B376" s="161" t="s">
        <v>4184</v>
      </c>
      <c r="C376" s="18" t="s">
        <v>3815</v>
      </c>
      <c r="D376" s="162"/>
      <c r="E376" s="162"/>
      <c r="F376" s="163">
        <f t="shared" si="10"/>
        <v>0</v>
      </c>
      <c r="G376" s="164">
        <f t="shared" si="11"/>
        <v>0</v>
      </c>
      <c r="H376" s="165">
        <v>0.43519999999999998</v>
      </c>
      <c r="I376" s="21"/>
      <c r="J376" s="159"/>
    </row>
    <row r="377" spans="1:10" ht="16.5">
      <c r="A377" s="169" t="s">
        <v>3111</v>
      </c>
      <c r="B377" s="161" t="s">
        <v>4185</v>
      </c>
      <c r="C377" s="18" t="s">
        <v>3815</v>
      </c>
      <c r="D377" s="162"/>
      <c r="E377" s="162"/>
      <c r="F377" s="163">
        <f t="shared" si="10"/>
        <v>0</v>
      </c>
      <c r="G377" s="164">
        <f t="shared" si="11"/>
        <v>0</v>
      </c>
      <c r="H377" s="165">
        <v>0.34539999999999998</v>
      </c>
      <c r="I377" s="21"/>
      <c r="J377" s="159"/>
    </row>
    <row r="378" spans="1:10" ht="16.5">
      <c r="A378" s="169" t="s">
        <v>3112</v>
      </c>
      <c r="B378" s="161" t="s">
        <v>4186</v>
      </c>
      <c r="C378" s="18" t="s">
        <v>3815</v>
      </c>
      <c r="D378" s="162"/>
      <c r="E378" s="162"/>
      <c r="F378" s="163">
        <f t="shared" si="10"/>
        <v>0</v>
      </c>
      <c r="G378" s="164">
        <f t="shared" si="11"/>
        <v>0</v>
      </c>
      <c r="H378" s="165">
        <v>0.75019999999999998</v>
      </c>
      <c r="I378" s="21"/>
      <c r="J378" s="159"/>
    </row>
    <row r="379" spans="1:10" ht="16.5">
      <c r="A379" s="169" t="s">
        <v>3113</v>
      </c>
      <c r="B379" s="161" t="s">
        <v>4187</v>
      </c>
      <c r="C379" s="18" t="s">
        <v>3815</v>
      </c>
      <c r="D379" s="162"/>
      <c r="E379" s="162"/>
      <c r="F379" s="163">
        <f t="shared" si="10"/>
        <v>0</v>
      </c>
      <c r="G379" s="164">
        <f t="shared" si="11"/>
        <v>0</v>
      </c>
      <c r="H379" s="165">
        <v>1.2335</v>
      </c>
      <c r="I379" s="21"/>
      <c r="J379" s="159"/>
    </row>
    <row r="380" spans="1:10" ht="16.5">
      <c r="A380" s="169" t="s">
        <v>3114</v>
      </c>
      <c r="B380" s="161" t="s">
        <v>4188</v>
      </c>
      <c r="C380" s="18" t="s">
        <v>3815</v>
      </c>
      <c r="D380" s="162"/>
      <c r="E380" s="162"/>
      <c r="F380" s="163">
        <f t="shared" si="10"/>
        <v>0</v>
      </c>
      <c r="G380" s="164">
        <f t="shared" si="11"/>
        <v>0</v>
      </c>
      <c r="H380" s="165">
        <v>1.2583</v>
      </c>
      <c r="I380" s="21"/>
      <c r="J380" s="159"/>
    </row>
    <row r="381" spans="1:10" ht="16.5">
      <c r="A381" s="169" t="s">
        <v>3115</v>
      </c>
      <c r="B381" s="161" t="s">
        <v>4189</v>
      </c>
      <c r="C381" s="18" t="s">
        <v>3815</v>
      </c>
      <c r="D381" s="162"/>
      <c r="E381" s="162"/>
      <c r="F381" s="163">
        <f t="shared" si="10"/>
        <v>0</v>
      </c>
      <c r="G381" s="164">
        <f t="shared" si="11"/>
        <v>0</v>
      </c>
      <c r="H381" s="165">
        <v>0.5736</v>
      </c>
      <c r="I381" s="21"/>
      <c r="J381" s="159"/>
    </row>
    <row r="382" spans="1:10" ht="16.5">
      <c r="A382" s="169" t="s">
        <v>3576</v>
      </c>
      <c r="B382" s="161" t="s">
        <v>4190</v>
      </c>
      <c r="C382" s="18" t="s">
        <v>3815</v>
      </c>
      <c r="D382" s="162"/>
      <c r="E382" s="162"/>
      <c r="F382" s="163">
        <f t="shared" si="10"/>
        <v>0</v>
      </c>
      <c r="G382" s="164">
        <f t="shared" si="11"/>
        <v>0</v>
      </c>
      <c r="H382" s="165">
        <v>1</v>
      </c>
      <c r="I382" s="170" t="s">
        <v>3875</v>
      </c>
      <c r="J382" s="159"/>
    </row>
    <row r="383" spans="1:10" ht="16.5">
      <c r="A383" s="169" t="s">
        <v>3116</v>
      </c>
      <c r="B383" s="161" t="s">
        <v>4191</v>
      </c>
      <c r="C383" s="18" t="s">
        <v>3815</v>
      </c>
      <c r="D383" s="162"/>
      <c r="E383" s="162"/>
      <c r="F383" s="163">
        <f t="shared" si="10"/>
        <v>0</v>
      </c>
      <c r="G383" s="164">
        <f t="shared" si="11"/>
        <v>0</v>
      </c>
      <c r="H383" s="165">
        <v>1.7294</v>
      </c>
      <c r="I383" s="21"/>
      <c r="J383" s="159"/>
    </row>
    <row r="384" spans="1:10" ht="16.5">
      <c r="A384" s="169" t="s">
        <v>3117</v>
      </c>
      <c r="B384" s="161" t="s">
        <v>4192</v>
      </c>
      <c r="C384" s="18" t="s">
        <v>3815</v>
      </c>
      <c r="D384" s="162"/>
      <c r="E384" s="162"/>
      <c r="F384" s="163">
        <f t="shared" si="10"/>
        <v>0</v>
      </c>
      <c r="G384" s="164">
        <f t="shared" si="11"/>
        <v>0</v>
      </c>
      <c r="H384" s="165">
        <v>0.58169999999999999</v>
      </c>
      <c r="I384" s="21"/>
      <c r="J384" s="159"/>
    </row>
    <row r="385" spans="1:10" ht="16.5">
      <c r="A385" s="169" t="s">
        <v>3118</v>
      </c>
      <c r="B385" s="161" t="s">
        <v>4193</v>
      </c>
      <c r="C385" s="18" t="s">
        <v>3815</v>
      </c>
      <c r="D385" s="162"/>
      <c r="E385" s="162"/>
      <c r="F385" s="163">
        <f t="shared" si="10"/>
        <v>0</v>
      </c>
      <c r="G385" s="164">
        <f t="shared" si="11"/>
        <v>0</v>
      </c>
      <c r="H385" s="165">
        <v>0.73860000000000003</v>
      </c>
      <c r="I385" s="21"/>
      <c r="J385" s="159"/>
    </row>
    <row r="386" spans="1:10" ht="16.5">
      <c r="A386" s="169" t="s">
        <v>3119</v>
      </c>
      <c r="B386" s="161" t="s">
        <v>4194</v>
      </c>
      <c r="C386" s="18" t="s">
        <v>3815</v>
      </c>
      <c r="D386" s="162"/>
      <c r="E386" s="162"/>
      <c r="F386" s="163">
        <f t="shared" si="10"/>
        <v>0</v>
      </c>
      <c r="G386" s="164">
        <f t="shared" si="11"/>
        <v>0</v>
      </c>
      <c r="H386" s="165">
        <v>2.0792000000000002</v>
      </c>
      <c r="I386" s="21"/>
      <c r="J386" s="159"/>
    </row>
    <row r="387" spans="1:10" ht="16.5">
      <c r="A387" s="169" t="s">
        <v>3120</v>
      </c>
      <c r="B387" s="161" t="s">
        <v>4195</v>
      </c>
      <c r="C387" s="18" t="s">
        <v>3815</v>
      </c>
      <c r="D387" s="162"/>
      <c r="E387" s="162"/>
      <c r="F387" s="163">
        <f t="shared" si="10"/>
        <v>0</v>
      </c>
      <c r="G387" s="164">
        <f t="shared" si="11"/>
        <v>0</v>
      </c>
      <c r="H387" s="165">
        <v>1.0541</v>
      </c>
      <c r="I387" s="21"/>
      <c r="J387" s="159"/>
    </row>
    <row r="388" spans="1:10" ht="16.5">
      <c r="A388" s="169" t="s">
        <v>3121</v>
      </c>
      <c r="B388" s="161" t="s">
        <v>4196</v>
      </c>
      <c r="C388" s="18" t="s">
        <v>3815</v>
      </c>
      <c r="D388" s="162"/>
      <c r="E388" s="162"/>
      <c r="F388" s="163">
        <f t="shared" si="10"/>
        <v>0</v>
      </c>
      <c r="G388" s="164">
        <f t="shared" si="11"/>
        <v>0</v>
      </c>
      <c r="H388" s="165">
        <v>0.5161</v>
      </c>
      <c r="I388" s="21"/>
      <c r="J388" s="159"/>
    </row>
    <row r="389" spans="1:10" ht="16.5">
      <c r="A389" s="169" t="s">
        <v>3122</v>
      </c>
      <c r="B389" s="161" t="s">
        <v>4197</v>
      </c>
      <c r="C389" s="18" t="s">
        <v>3815</v>
      </c>
      <c r="D389" s="162"/>
      <c r="E389" s="162"/>
      <c r="F389" s="163">
        <f t="shared" ref="F389:F452" si="12">D389*E389</f>
        <v>0</v>
      </c>
      <c r="G389" s="164">
        <f t="shared" ref="G389:G452" si="13">IF($F$801=0,0,F389/$F$801)</f>
        <v>0</v>
      </c>
      <c r="H389" s="165">
        <v>0.52829999999999999</v>
      </c>
      <c r="I389" s="21"/>
      <c r="J389" s="159"/>
    </row>
    <row r="390" spans="1:10" ht="16.5">
      <c r="A390" s="169" t="s">
        <v>3123</v>
      </c>
      <c r="B390" s="161" t="s">
        <v>4198</v>
      </c>
      <c r="C390" s="18" t="s">
        <v>3815</v>
      </c>
      <c r="D390" s="162"/>
      <c r="E390" s="162"/>
      <c r="F390" s="163">
        <f t="shared" si="12"/>
        <v>0</v>
      </c>
      <c r="G390" s="164">
        <f t="shared" si="13"/>
        <v>0</v>
      </c>
      <c r="H390" s="165">
        <v>0.58620000000000005</v>
      </c>
      <c r="I390" s="21"/>
      <c r="J390" s="159"/>
    </row>
    <row r="391" spans="1:10" ht="16.5">
      <c r="A391" s="169" t="s">
        <v>3124</v>
      </c>
      <c r="B391" s="161" t="s">
        <v>4199</v>
      </c>
      <c r="C391" s="18" t="s">
        <v>3815</v>
      </c>
      <c r="D391" s="162"/>
      <c r="E391" s="162"/>
      <c r="F391" s="163">
        <f t="shared" si="12"/>
        <v>0</v>
      </c>
      <c r="G391" s="164">
        <f t="shared" si="13"/>
        <v>0</v>
      </c>
      <c r="H391" s="165">
        <v>0.4103</v>
      </c>
      <c r="I391" s="21"/>
      <c r="J391" s="159"/>
    </row>
    <row r="392" spans="1:10" ht="16.5">
      <c r="A392" s="169" t="s">
        <v>3125</v>
      </c>
      <c r="B392" s="161" t="s">
        <v>4200</v>
      </c>
      <c r="C392" s="18" t="s">
        <v>3815</v>
      </c>
      <c r="D392" s="162"/>
      <c r="E392" s="162"/>
      <c r="F392" s="163">
        <f t="shared" si="12"/>
        <v>0</v>
      </c>
      <c r="G392" s="164">
        <f t="shared" si="13"/>
        <v>0</v>
      </c>
      <c r="H392" s="165">
        <v>0.68969999999999998</v>
      </c>
      <c r="I392" s="21"/>
      <c r="J392" s="159"/>
    </row>
    <row r="393" spans="1:10" ht="16.5">
      <c r="A393" s="169" t="s">
        <v>3126</v>
      </c>
      <c r="B393" s="161" t="s">
        <v>4201</v>
      </c>
      <c r="C393" s="18" t="s">
        <v>3815</v>
      </c>
      <c r="D393" s="162"/>
      <c r="E393" s="162"/>
      <c r="F393" s="163">
        <f t="shared" si="12"/>
        <v>0</v>
      </c>
      <c r="G393" s="164">
        <f t="shared" si="13"/>
        <v>0</v>
      </c>
      <c r="H393" s="165">
        <v>1.1284000000000001</v>
      </c>
      <c r="I393" s="21"/>
      <c r="J393" s="159"/>
    </row>
    <row r="394" spans="1:10" ht="16.5">
      <c r="A394" s="169" t="s">
        <v>3127</v>
      </c>
      <c r="B394" s="161" t="s">
        <v>4202</v>
      </c>
      <c r="C394" s="18" t="s">
        <v>3815</v>
      </c>
      <c r="D394" s="162"/>
      <c r="E394" s="162"/>
      <c r="F394" s="163">
        <f t="shared" si="12"/>
        <v>0</v>
      </c>
      <c r="G394" s="164">
        <f t="shared" si="13"/>
        <v>0</v>
      </c>
      <c r="H394" s="165">
        <v>1.8632</v>
      </c>
      <c r="I394" s="21"/>
      <c r="J394" s="159"/>
    </row>
    <row r="395" spans="1:10" ht="16.5">
      <c r="A395" s="169" t="s">
        <v>3128</v>
      </c>
      <c r="B395" s="161" t="s">
        <v>4203</v>
      </c>
      <c r="C395" s="18" t="s">
        <v>3815</v>
      </c>
      <c r="D395" s="162"/>
      <c r="E395" s="162"/>
      <c r="F395" s="163">
        <f t="shared" si="12"/>
        <v>0</v>
      </c>
      <c r="G395" s="164">
        <f t="shared" si="13"/>
        <v>0</v>
      </c>
      <c r="H395" s="165">
        <v>0.54010000000000002</v>
      </c>
      <c r="I395" s="21"/>
      <c r="J395" s="159"/>
    </row>
    <row r="396" spans="1:10" ht="16.5">
      <c r="A396" s="169" t="s">
        <v>3129</v>
      </c>
      <c r="B396" s="161" t="s">
        <v>4204</v>
      </c>
      <c r="C396" s="18" t="s">
        <v>3815</v>
      </c>
      <c r="D396" s="162"/>
      <c r="E396" s="162"/>
      <c r="F396" s="163">
        <f t="shared" si="12"/>
        <v>0</v>
      </c>
      <c r="G396" s="164">
        <f t="shared" si="13"/>
        <v>0</v>
      </c>
      <c r="H396" s="165">
        <v>2.0674999999999999</v>
      </c>
      <c r="I396" s="21"/>
      <c r="J396" s="159"/>
    </row>
    <row r="397" spans="1:10" ht="16.5">
      <c r="A397" s="169" t="s">
        <v>3130</v>
      </c>
      <c r="B397" s="161" t="s">
        <v>4205</v>
      </c>
      <c r="C397" s="18" t="s">
        <v>3815</v>
      </c>
      <c r="D397" s="162"/>
      <c r="E397" s="162"/>
      <c r="F397" s="163">
        <f t="shared" si="12"/>
        <v>0</v>
      </c>
      <c r="G397" s="164">
        <f t="shared" si="13"/>
        <v>0</v>
      </c>
      <c r="H397" s="165">
        <v>0.88619999999999999</v>
      </c>
      <c r="I397" s="21"/>
      <c r="J397" s="159"/>
    </row>
    <row r="398" spans="1:10" ht="16.5">
      <c r="A398" s="169" t="s">
        <v>3131</v>
      </c>
      <c r="B398" s="161" t="s">
        <v>4206</v>
      </c>
      <c r="C398" s="18" t="s">
        <v>3815</v>
      </c>
      <c r="D398" s="162"/>
      <c r="E398" s="162"/>
      <c r="F398" s="163">
        <f t="shared" si="12"/>
        <v>0</v>
      </c>
      <c r="G398" s="164">
        <f t="shared" si="13"/>
        <v>0</v>
      </c>
      <c r="H398" s="165">
        <v>1.5186999999999999</v>
      </c>
      <c r="I398" s="21"/>
      <c r="J398" s="159"/>
    </row>
    <row r="399" spans="1:10" ht="16.5">
      <c r="A399" s="169" t="s">
        <v>3132</v>
      </c>
      <c r="B399" s="161" t="s">
        <v>4207</v>
      </c>
      <c r="C399" s="18" t="s">
        <v>3815</v>
      </c>
      <c r="D399" s="162"/>
      <c r="E399" s="162"/>
      <c r="F399" s="163">
        <f t="shared" si="12"/>
        <v>0</v>
      </c>
      <c r="G399" s="164">
        <f t="shared" si="13"/>
        <v>0</v>
      </c>
      <c r="H399" s="165">
        <v>9.64E-2</v>
      </c>
      <c r="I399" s="21"/>
      <c r="J399" s="159"/>
    </row>
    <row r="400" spans="1:10" ht="16.5">
      <c r="A400" s="169" t="s">
        <v>3133</v>
      </c>
      <c r="B400" s="161" t="s">
        <v>4208</v>
      </c>
      <c r="C400" s="18" t="s">
        <v>3815</v>
      </c>
      <c r="D400" s="162"/>
      <c r="E400" s="162"/>
      <c r="F400" s="163">
        <f t="shared" si="12"/>
        <v>0</v>
      </c>
      <c r="G400" s="164">
        <f t="shared" si="13"/>
        <v>0</v>
      </c>
      <c r="H400" s="165">
        <v>0.23830000000000001</v>
      </c>
      <c r="I400" s="21"/>
      <c r="J400" s="159"/>
    </row>
    <row r="401" spans="1:10" ht="16.5">
      <c r="A401" s="169" t="s">
        <v>3134</v>
      </c>
      <c r="B401" s="161" t="s">
        <v>4209</v>
      </c>
      <c r="C401" s="18" t="s">
        <v>3815</v>
      </c>
      <c r="D401" s="162"/>
      <c r="E401" s="162"/>
      <c r="F401" s="163">
        <f t="shared" si="12"/>
        <v>0</v>
      </c>
      <c r="G401" s="164">
        <f t="shared" si="13"/>
        <v>0</v>
      </c>
      <c r="H401" s="165">
        <v>0.1651</v>
      </c>
      <c r="I401" s="21"/>
      <c r="J401" s="159"/>
    </row>
    <row r="402" spans="1:10" ht="16.5">
      <c r="A402" s="169" t="s">
        <v>3135</v>
      </c>
      <c r="B402" s="161" t="s">
        <v>4210</v>
      </c>
      <c r="C402" s="18" t="s">
        <v>3815</v>
      </c>
      <c r="D402" s="162"/>
      <c r="E402" s="162"/>
      <c r="F402" s="163">
        <f t="shared" si="12"/>
        <v>0</v>
      </c>
      <c r="G402" s="164">
        <f t="shared" si="13"/>
        <v>0</v>
      </c>
      <c r="H402" s="165">
        <v>1.1209</v>
      </c>
      <c r="I402" s="21"/>
      <c r="J402" s="159"/>
    </row>
    <row r="403" spans="1:10" ht="16.5">
      <c r="A403" s="169" t="s">
        <v>3136</v>
      </c>
      <c r="B403" s="161" t="s">
        <v>4211</v>
      </c>
      <c r="C403" s="18" t="s">
        <v>3815</v>
      </c>
      <c r="D403" s="162"/>
      <c r="E403" s="162"/>
      <c r="F403" s="163">
        <f t="shared" si="12"/>
        <v>0</v>
      </c>
      <c r="G403" s="164">
        <f t="shared" si="13"/>
        <v>0</v>
      </c>
      <c r="H403" s="165">
        <v>0.62909999999999999</v>
      </c>
      <c r="I403" s="21"/>
      <c r="J403" s="159"/>
    </row>
    <row r="404" spans="1:10" ht="16.5">
      <c r="A404" s="169" t="s">
        <v>3137</v>
      </c>
      <c r="B404" s="161" t="s">
        <v>4212</v>
      </c>
      <c r="C404" s="18" t="s">
        <v>3815</v>
      </c>
      <c r="D404" s="162"/>
      <c r="E404" s="162"/>
      <c r="F404" s="163">
        <f t="shared" si="12"/>
        <v>0</v>
      </c>
      <c r="G404" s="164">
        <f t="shared" si="13"/>
        <v>0</v>
      </c>
      <c r="H404" s="165">
        <v>0.23980000000000001</v>
      </c>
      <c r="I404" s="21"/>
      <c r="J404" s="159"/>
    </row>
    <row r="405" spans="1:10" ht="16.5">
      <c r="A405" s="169" t="s">
        <v>3138</v>
      </c>
      <c r="B405" s="161" t="s">
        <v>4213</v>
      </c>
      <c r="C405" s="18" t="s">
        <v>3815</v>
      </c>
      <c r="D405" s="162"/>
      <c r="E405" s="162"/>
      <c r="F405" s="163">
        <f t="shared" si="12"/>
        <v>0</v>
      </c>
      <c r="G405" s="164">
        <f t="shared" si="13"/>
        <v>0</v>
      </c>
      <c r="H405" s="165">
        <v>1.8754</v>
      </c>
      <c r="I405" s="21"/>
      <c r="J405" s="159"/>
    </row>
    <row r="406" spans="1:10" ht="16.5">
      <c r="A406" s="169" t="s">
        <v>3139</v>
      </c>
      <c r="B406" s="161" t="s">
        <v>4214</v>
      </c>
      <c r="C406" s="18" t="s">
        <v>3815</v>
      </c>
      <c r="D406" s="162"/>
      <c r="E406" s="162"/>
      <c r="F406" s="163">
        <f t="shared" si="12"/>
        <v>0</v>
      </c>
      <c r="G406" s="164">
        <f t="shared" si="13"/>
        <v>0</v>
      </c>
      <c r="H406" s="165">
        <v>1.1309</v>
      </c>
      <c r="I406" s="21"/>
      <c r="J406" s="159"/>
    </row>
    <row r="407" spans="1:10" ht="16.5">
      <c r="A407" s="169" t="s">
        <v>3140</v>
      </c>
      <c r="B407" s="161" t="s">
        <v>4215</v>
      </c>
      <c r="C407" s="18" t="s">
        <v>3815</v>
      </c>
      <c r="D407" s="162"/>
      <c r="E407" s="162"/>
      <c r="F407" s="163">
        <f t="shared" si="12"/>
        <v>0</v>
      </c>
      <c r="G407" s="164">
        <f t="shared" si="13"/>
        <v>0</v>
      </c>
      <c r="H407" s="165">
        <v>1.6473</v>
      </c>
      <c r="I407" s="21"/>
      <c r="J407" s="159"/>
    </row>
    <row r="408" spans="1:10" ht="16.5">
      <c r="A408" s="169" t="s">
        <v>3141</v>
      </c>
      <c r="B408" s="161" t="s">
        <v>4216</v>
      </c>
      <c r="C408" s="18" t="s">
        <v>3815</v>
      </c>
      <c r="D408" s="162"/>
      <c r="E408" s="162"/>
      <c r="F408" s="163">
        <f t="shared" si="12"/>
        <v>0</v>
      </c>
      <c r="G408" s="164">
        <f t="shared" si="13"/>
        <v>0</v>
      </c>
      <c r="H408" s="165">
        <v>0.43480000000000002</v>
      </c>
      <c r="I408" s="21"/>
      <c r="J408" s="159"/>
    </row>
    <row r="409" spans="1:10" ht="16.5">
      <c r="A409" s="169" t="s">
        <v>3142</v>
      </c>
      <c r="B409" s="161" t="s">
        <v>4217</v>
      </c>
      <c r="C409" s="18" t="s">
        <v>3815</v>
      </c>
      <c r="D409" s="162"/>
      <c r="E409" s="162"/>
      <c r="F409" s="163">
        <f t="shared" si="12"/>
        <v>0</v>
      </c>
      <c r="G409" s="164">
        <f t="shared" si="13"/>
        <v>0</v>
      </c>
      <c r="H409" s="165">
        <v>1.0701000000000001</v>
      </c>
      <c r="I409" s="21"/>
      <c r="J409" s="159"/>
    </row>
    <row r="410" spans="1:10" ht="16.5">
      <c r="A410" s="169" t="s">
        <v>3143</v>
      </c>
      <c r="B410" s="161" t="s">
        <v>4218</v>
      </c>
      <c r="C410" s="18" t="s">
        <v>3815</v>
      </c>
      <c r="D410" s="162"/>
      <c r="E410" s="162"/>
      <c r="F410" s="163">
        <f t="shared" si="12"/>
        <v>0</v>
      </c>
      <c r="G410" s="164">
        <f t="shared" si="13"/>
        <v>0</v>
      </c>
      <c r="H410" s="165">
        <v>6.6500000000000004E-2</v>
      </c>
      <c r="I410" s="21"/>
      <c r="J410" s="159"/>
    </row>
    <row r="411" spans="1:10" ht="16.5">
      <c r="A411" s="169" t="s">
        <v>3144</v>
      </c>
      <c r="B411" s="161" t="s">
        <v>4219</v>
      </c>
      <c r="C411" s="18" t="s">
        <v>3815</v>
      </c>
      <c r="D411" s="162"/>
      <c r="E411" s="162"/>
      <c r="F411" s="163">
        <f t="shared" si="12"/>
        <v>0</v>
      </c>
      <c r="G411" s="164">
        <f t="shared" si="13"/>
        <v>0</v>
      </c>
      <c r="H411" s="165">
        <v>2.0377999999999998</v>
      </c>
      <c r="I411" s="21"/>
      <c r="J411" s="159"/>
    </row>
    <row r="412" spans="1:10" ht="16.5">
      <c r="A412" s="169" t="s">
        <v>3145</v>
      </c>
      <c r="B412" s="161" t="s">
        <v>4220</v>
      </c>
      <c r="C412" s="18" t="s">
        <v>3815</v>
      </c>
      <c r="D412" s="162"/>
      <c r="E412" s="162"/>
      <c r="F412" s="163">
        <f t="shared" si="12"/>
        <v>0</v>
      </c>
      <c r="G412" s="164">
        <f t="shared" si="13"/>
        <v>0</v>
      </c>
      <c r="H412" s="165">
        <v>0.48280000000000001</v>
      </c>
      <c r="I412" s="21"/>
      <c r="J412" s="159"/>
    </row>
    <row r="413" spans="1:10" ht="16.5">
      <c r="A413" s="169" t="s">
        <v>3146</v>
      </c>
      <c r="B413" s="161" t="s">
        <v>4221</v>
      </c>
      <c r="C413" s="18" t="s">
        <v>3815</v>
      </c>
      <c r="D413" s="162"/>
      <c r="E413" s="162"/>
      <c r="F413" s="163">
        <f t="shared" si="12"/>
        <v>0</v>
      </c>
      <c r="G413" s="164">
        <f t="shared" si="13"/>
        <v>0</v>
      </c>
      <c r="H413" s="165">
        <v>0.97589999999999999</v>
      </c>
      <c r="I413" s="21"/>
      <c r="J413" s="159"/>
    </row>
    <row r="414" spans="1:10" ht="16.5">
      <c r="A414" s="169" t="s">
        <v>3147</v>
      </c>
      <c r="B414" s="161" t="s">
        <v>4222</v>
      </c>
      <c r="C414" s="18" t="s">
        <v>3815</v>
      </c>
      <c r="D414" s="162"/>
      <c r="E414" s="162"/>
      <c r="F414" s="163">
        <f t="shared" si="12"/>
        <v>0</v>
      </c>
      <c r="G414" s="164">
        <f t="shared" si="13"/>
        <v>0</v>
      </c>
      <c r="H414" s="165">
        <v>0.44600000000000001</v>
      </c>
      <c r="I414" s="21"/>
      <c r="J414" s="159"/>
    </row>
    <row r="415" spans="1:10" ht="16.5">
      <c r="A415" s="169" t="s">
        <v>3148</v>
      </c>
      <c r="B415" s="161" t="s">
        <v>4223</v>
      </c>
      <c r="C415" s="18" t="s">
        <v>3815</v>
      </c>
      <c r="D415" s="162"/>
      <c r="E415" s="162"/>
      <c r="F415" s="163">
        <f t="shared" si="12"/>
        <v>0</v>
      </c>
      <c r="G415" s="164">
        <f t="shared" si="13"/>
        <v>0</v>
      </c>
      <c r="H415" s="165">
        <v>0.16789999999999999</v>
      </c>
      <c r="I415" s="21"/>
      <c r="J415" s="159"/>
    </row>
    <row r="416" spans="1:10" ht="16.5">
      <c r="A416" s="169" t="s">
        <v>3149</v>
      </c>
      <c r="B416" s="161" t="s">
        <v>4224</v>
      </c>
      <c r="C416" s="18" t="s">
        <v>3815</v>
      </c>
      <c r="D416" s="162"/>
      <c r="E416" s="162"/>
      <c r="F416" s="163">
        <f t="shared" si="12"/>
        <v>0</v>
      </c>
      <c r="G416" s="164">
        <f t="shared" si="13"/>
        <v>0</v>
      </c>
      <c r="H416" s="165">
        <v>0.86839999999999995</v>
      </c>
      <c r="I416" s="21"/>
      <c r="J416" s="159"/>
    </row>
    <row r="417" spans="1:10" ht="16.5">
      <c r="A417" s="169" t="s">
        <v>3150</v>
      </c>
      <c r="B417" s="161" t="s">
        <v>4225</v>
      </c>
      <c r="C417" s="18" t="s">
        <v>3815</v>
      </c>
      <c r="D417" s="162"/>
      <c r="E417" s="162"/>
      <c r="F417" s="163">
        <f t="shared" si="12"/>
        <v>0</v>
      </c>
      <c r="G417" s="164">
        <f t="shared" si="13"/>
        <v>0</v>
      </c>
      <c r="H417" s="165">
        <v>0.41089999999999999</v>
      </c>
      <c r="I417" s="21"/>
      <c r="J417" s="159"/>
    </row>
    <row r="418" spans="1:10" ht="16.5">
      <c r="A418" s="169" t="s">
        <v>3151</v>
      </c>
      <c r="B418" s="161" t="s">
        <v>4226</v>
      </c>
      <c r="C418" s="18" t="s">
        <v>3815</v>
      </c>
      <c r="D418" s="162"/>
      <c r="E418" s="162"/>
      <c r="F418" s="163">
        <f t="shared" si="12"/>
        <v>0</v>
      </c>
      <c r="G418" s="164">
        <f t="shared" si="13"/>
        <v>0</v>
      </c>
      <c r="H418" s="165">
        <v>0.96809999999999996</v>
      </c>
      <c r="I418" s="21"/>
      <c r="J418" s="159"/>
    </row>
    <row r="419" spans="1:10" ht="16.5">
      <c r="A419" s="169" t="s">
        <v>3152</v>
      </c>
      <c r="B419" s="161" t="s">
        <v>4227</v>
      </c>
      <c r="C419" s="18" t="s">
        <v>3815</v>
      </c>
      <c r="D419" s="162"/>
      <c r="E419" s="162"/>
      <c r="F419" s="163">
        <f t="shared" si="12"/>
        <v>0</v>
      </c>
      <c r="G419" s="164">
        <f t="shared" si="13"/>
        <v>0</v>
      </c>
      <c r="H419" s="165">
        <v>1.6272</v>
      </c>
      <c r="I419" s="21"/>
      <c r="J419" s="159"/>
    </row>
    <row r="420" spans="1:10" ht="16.5">
      <c r="A420" s="169" t="s">
        <v>3153</v>
      </c>
      <c r="B420" s="161" t="s">
        <v>4228</v>
      </c>
      <c r="C420" s="18" t="s">
        <v>3815</v>
      </c>
      <c r="D420" s="162"/>
      <c r="E420" s="162"/>
      <c r="F420" s="163">
        <f t="shared" si="12"/>
        <v>0</v>
      </c>
      <c r="G420" s="164">
        <f t="shared" si="13"/>
        <v>0</v>
      </c>
      <c r="H420" s="165">
        <v>0.84040000000000004</v>
      </c>
      <c r="I420" s="21"/>
      <c r="J420" s="159"/>
    </row>
    <row r="421" spans="1:10" ht="16.5">
      <c r="A421" s="169" t="s">
        <v>3154</v>
      </c>
      <c r="B421" s="161" t="s">
        <v>4229</v>
      </c>
      <c r="C421" s="18" t="s">
        <v>3815</v>
      </c>
      <c r="D421" s="162"/>
      <c r="E421" s="162"/>
      <c r="F421" s="163">
        <f t="shared" si="12"/>
        <v>0</v>
      </c>
      <c r="G421" s="164">
        <f t="shared" si="13"/>
        <v>0</v>
      </c>
      <c r="H421" s="165">
        <v>0.2717</v>
      </c>
      <c r="I421" s="21"/>
      <c r="J421" s="159"/>
    </row>
    <row r="422" spans="1:10" ht="16.5">
      <c r="A422" s="169" t="s">
        <v>3155</v>
      </c>
      <c r="B422" s="161" t="s">
        <v>4230</v>
      </c>
      <c r="C422" s="18" t="s">
        <v>3815</v>
      </c>
      <c r="D422" s="162"/>
      <c r="E422" s="162"/>
      <c r="F422" s="163">
        <f t="shared" si="12"/>
        <v>0</v>
      </c>
      <c r="G422" s="164">
        <f t="shared" si="13"/>
        <v>0</v>
      </c>
      <c r="H422" s="165">
        <v>0.33029999999999998</v>
      </c>
      <c r="I422" s="21"/>
      <c r="J422" s="159"/>
    </row>
    <row r="423" spans="1:10" ht="16.5">
      <c r="A423" s="169" t="s">
        <v>3156</v>
      </c>
      <c r="B423" s="161" t="s">
        <v>4231</v>
      </c>
      <c r="C423" s="18" t="s">
        <v>3815</v>
      </c>
      <c r="D423" s="162"/>
      <c r="E423" s="162"/>
      <c r="F423" s="163">
        <f t="shared" si="12"/>
        <v>0</v>
      </c>
      <c r="G423" s="164">
        <f t="shared" si="13"/>
        <v>0</v>
      </c>
      <c r="H423" s="165">
        <v>0.4385</v>
      </c>
      <c r="I423" s="21"/>
      <c r="J423" s="159"/>
    </row>
    <row r="424" spans="1:10" ht="16.5">
      <c r="A424" s="169" t="s">
        <v>3157</v>
      </c>
      <c r="B424" s="161" t="s">
        <v>4232</v>
      </c>
      <c r="C424" s="18" t="s">
        <v>3815</v>
      </c>
      <c r="D424" s="162"/>
      <c r="E424" s="162"/>
      <c r="F424" s="163">
        <f t="shared" si="12"/>
        <v>0</v>
      </c>
      <c r="G424" s="164">
        <f t="shared" si="13"/>
        <v>0</v>
      </c>
      <c r="H424" s="165">
        <v>1.9331</v>
      </c>
      <c r="I424" s="21"/>
      <c r="J424" s="159"/>
    </row>
    <row r="425" spans="1:10" ht="16.5">
      <c r="A425" s="169" t="s">
        <v>3158</v>
      </c>
      <c r="B425" s="161" t="s">
        <v>4233</v>
      </c>
      <c r="C425" s="18" t="s">
        <v>3815</v>
      </c>
      <c r="D425" s="162"/>
      <c r="E425" s="162"/>
      <c r="F425" s="163">
        <f t="shared" si="12"/>
        <v>0</v>
      </c>
      <c r="G425" s="164">
        <f t="shared" si="13"/>
        <v>0</v>
      </c>
      <c r="H425" s="165">
        <v>0.50919999999999999</v>
      </c>
      <c r="I425" s="21"/>
      <c r="J425" s="159"/>
    </row>
    <row r="426" spans="1:10" ht="16.5">
      <c r="A426" s="169" t="s">
        <v>3159</v>
      </c>
      <c r="B426" s="161" t="s">
        <v>4234</v>
      </c>
      <c r="C426" s="18" t="s">
        <v>3815</v>
      </c>
      <c r="D426" s="162"/>
      <c r="E426" s="162"/>
      <c r="F426" s="163">
        <f t="shared" si="12"/>
        <v>0</v>
      </c>
      <c r="G426" s="164">
        <f t="shared" si="13"/>
        <v>0</v>
      </c>
      <c r="H426" s="165">
        <v>0.27400000000000002</v>
      </c>
      <c r="I426" s="21"/>
      <c r="J426" s="159"/>
    </row>
    <row r="427" spans="1:10" ht="16.5">
      <c r="A427" s="169" t="s">
        <v>3160</v>
      </c>
      <c r="B427" s="161" t="s">
        <v>4235</v>
      </c>
      <c r="C427" s="18" t="s">
        <v>3815</v>
      </c>
      <c r="D427" s="162"/>
      <c r="E427" s="162"/>
      <c r="F427" s="163">
        <f t="shared" si="12"/>
        <v>0</v>
      </c>
      <c r="G427" s="164">
        <f t="shared" si="13"/>
        <v>0</v>
      </c>
      <c r="H427" s="165">
        <v>0.80230000000000001</v>
      </c>
      <c r="I427" s="21"/>
      <c r="J427" s="159"/>
    </row>
    <row r="428" spans="1:10" ht="16.5">
      <c r="A428" s="169" t="s">
        <v>3161</v>
      </c>
      <c r="B428" s="161" t="s">
        <v>4236</v>
      </c>
      <c r="C428" s="18" t="s">
        <v>3815</v>
      </c>
      <c r="D428" s="162"/>
      <c r="E428" s="162"/>
      <c r="F428" s="163">
        <f t="shared" si="12"/>
        <v>0</v>
      </c>
      <c r="G428" s="164">
        <f t="shared" si="13"/>
        <v>0</v>
      </c>
      <c r="H428" s="165">
        <v>1.0743</v>
      </c>
      <c r="I428" s="21"/>
      <c r="J428" s="159"/>
    </row>
    <row r="429" spans="1:10" ht="16.5">
      <c r="A429" s="169" t="s">
        <v>3162</v>
      </c>
      <c r="B429" s="161" t="s">
        <v>4237</v>
      </c>
      <c r="C429" s="18" t="s">
        <v>3815</v>
      </c>
      <c r="D429" s="162"/>
      <c r="E429" s="162"/>
      <c r="F429" s="163">
        <f t="shared" si="12"/>
        <v>0</v>
      </c>
      <c r="G429" s="164">
        <f t="shared" si="13"/>
        <v>0</v>
      </c>
      <c r="H429" s="165">
        <v>1.5435000000000001</v>
      </c>
      <c r="I429" s="21"/>
      <c r="J429" s="159"/>
    </row>
    <row r="430" spans="1:10" ht="16.5">
      <c r="A430" s="169" t="s">
        <v>3163</v>
      </c>
      <c r="B430" s="161" t="s">
        <v>4238</v>
      </c>
      <c r="C430" s="18" t="s">
        <v>3815</v>
      </c>
      <c r="D430" s="162"/>
      <c r="E430" s="162"/>
      <c r="F430" s="163">
        <f t="shared" si="12"/>
        <v>0</v>
      </c>
      <c r="G430" s="164">
        <f t="shared" si="13"/>
        <v>0</v>
      </c>
      <c r="H430" s="165">
        <v>0.1479</v>
      </c>
      <c r="I430" s="21"/>
      <c r="J430" s="159"/>
    </row>
    <row r="431" spans="1:10" ht="16.5">
      <c r="A431" s="169" t="s">
        <v>3164</v>
      </c>
      <c r="B431" s="161" t="s">
        <v>4239</v>
      </c>
      <c r="C431" s="18" t="s">
        <v>3815</v>
      </c>
      <c r="D431" s="162"/>
      <c r="E431" s="162"/>
      <c r="F431" s="163">
        <f t="shared" si="12"/>
        <v>0</v>
      </c>
      <c r="G431" s="164">
        <f t="shared" si="13"/>
        <v>0</v>
      </c>
      <c r="H431" s="165">
        <v>1.4577</v>
      </c>
      <c r="I431" s="21"/>
      <c r="J431" s="159"/>
    </row>
    <row r="432" spans="1:10" ht="16.5">
      <c r="A432" s="169" t="s">
        <v>3165</v>
      </c>
      <c r="B432" s="161" t="s">
        <v>4240</v>
      </c>
      <c r="C432" s="18" t="s">
        <v>3815</v>
      </c>
      <c r="D432" s="162"/>
      <c r="E432" s="162"/>
      <c r="F432" s="163">
        <f t="shared" si="12"/>
        <v>0</v>
      </c>
      <c r="G432" s="164">
        <f t="shared" si="13"/>
        <v>0</v>
      </c>
      <c r="H432" s="165">
        <v>0.2165</v>
      </c>
      <c r="I432" s="21"/>
      <c r="J432" s="159"/>
    </row>
    <row r="433" spans="1:10" ht="16.5">
      <c r="A433" s="169" t="s">
        <v>3166</v>
      </c>
      <c r="B433" s="161" t="s">
        <v>4241</v>
      </c>
      <c r="C433" s="18" t="s">
        <v>3815</v>
      </c>
      <c r="D433" s="162"/>
      <c r="E433" s="162"/>
      <c r="F433" s="163">
        <f t="shared" si="12"/>
        <v>0</v>
      </c>
      <c r="G433" s="164">
        <f t="shared" si="13"/>
        <v>0</v>
      </c>
      <c r="H433" s="165">
        <v>1.3709</v>
      </c>
      <c r="I433" s="21"/>
      <c r="J433" s="159"/>
    </row>
    <row r="434" spans="1:10" ht="16.5">
      <c r="A434" s="169" t="s">
        <v>3167</v>
      </c>
      <c r="B434" s="161" t="s">
        <v>4242</v>
      </c>
      <c r="C434" s="18" t="s">
        <v>3815</v>
      </c>
      <c r="D434" s="162"/>
      <c r="E434" s="162"/>
      <c r="F434" s="163">
        <f t="shared" si="12"/>
        <v>0</v>
      </c>
      <c r="G434" s="164">
        <f t="shared" si="13"/>
        <v>0</v>
      </c>
      <c r="H434" s="165">
        <v>0.19320000000000001</v>
      </c>
      <c r="I434" s="21"/>
      <c r="J434" s="159"/>
    </row>
    <row r="435" spans="1:10" ht="16.5">
      <c r="A435" s="169" t="s">
        <v>3168</v>
      </c>
      <c r="B435" s="161" t="s">
        <v>4243</v>
      </c>
      <c r="C435" s="18" t="s">
        <v>3815</v>
      </c>
      <c r="D435" s="162"/>
      <c r="E435" s="162"/>
      <c r="F435" s="163">
        <f t="shared" si="12"/>
        <v>0</v>
      </c>
      <c r="G435" s="164">
        <f t="shared" si="13"/>
        <v>0</v>
      </c>
      <c r="H435" s="165">
        <v>1.2002999999999999</v>
      </c>
      <c r="I435" s="21"/>
      <c r="J435" s="159"/>
    </row>
    <row r="436" spans="1:10" ht="16.5">
      <c r="A436" s="169" t="s">
        <v>3169</v>
      </c>
      <c r="B436" s="161" t="s">
        <v>4244</v>
      </c>
      <c r="C436" s="18" t="s">
        <v>3815</v>
      </c>
      <c r="D436" s="162"/>
      <c r="E436" s="162"/>
      <c r="F436" s="163">
        <f t="shared" si="12"/>
        <v>0</v>
      </c>
      <c r="G436" s="164">
        <f t="shared" si="13"/>
        <v>0</v>
      </c>
      <c r="H436" s="165">
        <v>0.75849999999999995</v>
      </c>
      <c r="I436" s="21"/>
      <c r="J436" s="159"/>
    </row>
    <row r="437" spans="1:10" ht="16.5">
      <c r="A437" s="169" t="s">
        <v>3170</v>
      </c>
      <c r="B437" s="161" t="s">
        <v>4245</v>
      </c>
      <c r="C437" s="18" t="s">
        <v>3815</v>
      </c>
      <c r="D437" s="162"/>
      <c r="E437" s="162"/>
      <c r="F437" s="163">
        <f t="shared" si="12"/>
        <v>0</v>
      </c>
      <c r="G437" s="164">
        <f t="shared" si="13"/>
        <v>0</v>
      </c>
      <c r="H437" s="165">
        <v>0.86950000000000005</v>
      </c>
      <c r="I437" s="21"/>
      <c r="J437" s="159"/>
    </row>
    <row r="438" spans="1:10" ht="16.5">
      <c r="A438" s="169" t="s">
        <v>3171</v>
      </c>
      <c r="B438" s="161" t="s">
        <v>4246</v>
      </c>
      <c r="C438" s="18" t="s">
        <v>3815</v>
      </c>
      <c r="D438" s="162"/>
      <c r="E438" s="162"/>
      <c r="F438" s="163">
        <f t="shared" si="12"/>
        <v>0</v>
      </c>
      <c r="G438" s="164">
        <f t="shared" si="13"/>
        <v>0</v>
      </c>
      <c r="H438" s="165">
        <v>1.1808000000000001</v>
      </c>
      <c r="I438" s="21"/>
      <c r="J438" s="159"/>
    </row>
    <row r="439" spans="1:10" ht="16.5">
      <c r="A439" s="169" t="s">
        <v>3172</v>
      </c>
      <c r="B439" s="161" t="s">
        <v>4247</v>
      </c>
      <c r="C439" s="18" t="s">
        <v>3815</v>
      </c>
      <c r="D439" s="162"/>
      <c r="E439" s="162"/>
      <c r="F439" s="163">
        <f t="shared" si="12"/>
        <v>0</v>
      </c>
      <c r="G439" s="164">
        <f t="shared" si="13"/>
        <v>0</v>
      </c>
      <c r="H439" s="165">
        <v>1.4467000000000001</v>
      </c>
      <c r="I439" s="21"/>
      <c r="J439" s="159"/>
    </row>
    <row r="440" spans="1:10" ht="16.5">
      <c r="A440" s="169" t="s">
        <v>3173</v>
      </c>
      <c r="B440" s="161" t="s">
        <v>4248</v>
      </c>
      <c r="C440" s="18" t="s">
        <v>3815</v>
      </c>
      <c r="D440" s="162"/>
      <c r="E440" s="162"/>
      <c r="F440" s="163">
        <f t="shared" si="12"/>
        <v>0</v>
      </c>
      <c r="G440" s="164">
        <f t="shared" si="13"/>
        <v>0</v>
      </c>
      <c r="H440" s="165">
        <v>0.55930000000000002</v>
      </c>
      <c r="I440" s="21"/>
      <c r="J440" s="159"/>
    </row>
    <row r="441" spans="1:10" ht="16.5">
      <c r="A441" s="169" t="s">
        <v>3174</v>
      </c>
      <c r="B441" s="161" t="s">
        <v>4249</v>
      </c>
      <c r="C441" s="18" t="s">
        <v>3815</v>
      </c>
      <c r="D441" s="162"/>
      <c r="E441" s="162"/>
      <c r="F441" s="163">
        <f t="shared" si="12"/>
        <v>0</v>
      </c>
      <c r="G441" s="164">
        <f t="shared" si="13"/>
        <v>0</v>
      </c>
      <c r="H441" s="165">
        <v>0.56240000000000001</v>
      </c>
      <c r="I441" s="21"/>
      <c r="J441" s="159"/>
    </row>
    <row r="442" spans="1:10" ht="16.5">
      <c r="A442" s="169" t="s">
        <v>3175</v>
      </c>
      <c r="B442" s="161" t="s">
        <v>4250</v>
      </c>
      <c r="C442" s="18" t="s">
        <v>3815</v>
      </c>
      <c r="D442" s="162"/>
      <c r="E442" s="162"/>
      <c r="F442" s="163">
        <f t="shared" si="12"/>
        <v>0</v>
      </c>
      <c r="G442" s="164">
        <f t="shared" si="13"/>
        <v>0</v>
      </c>
      <c r="H442" s="165">
        <v>1.6649</v>
      </c>
      <c r="I442" s="21"/>
      <c r="J442" s="159"/>
    </row>
    <row r="443" spans="1:10" ht="16.5">
      <c r="A443" s="169" t="s">
        <v>3176</v>
      </c>
      <c r="B443" s="161" t="s">
        <v>4251</v>
      </c>
      <c r="C443" s="18" t="s">
        <v>3815</v>
      </c>
      <c r="D443" s="162"/>
      <c r="E443" s="162"/>
      <c r="F443" s="163">
        <f t="shared" si="12"/>
        <v>0</v>
      </c>
      <c r="G443" s="164">
        <f t="shared" si="13"/>
        <v>0</v>
      </c>
      <c r="H443" s="165">
        <v>0.59260000000000002</v>
      </c>
      <c r="I443" s="21"/>
      <c r="J443" s="159"/>
    </row>
    <row r="444" spans="1:10" ht="16.5">
      <c r="A444" s="169" t="s">
        <v>3177</v>
      </c>
      <c r="B444" s="161" t="s">
        <v>4252</v>
      </c>
      <c r="C444" s="18" t="s">
        <v>3815</v>
      </c>
      <c r="D444" s="162"/>
      <c r="E444" s="162"/>
      <c r="F444" s="163">
        <f t="shared" si="12"/>
        <v>0</v>
      </c>
      <c r="G444" s="164">
        <f t="shared" si="13"/>
        <v>0</v>
      </c>
      <c r="H444" s="165">
        <v>0.94750000000000001</v>
      </c>
      <c r="I444" s="21"/>
      <c r="J444" s="159"/>
    </row>
    <row r="445" spans="1:10" ht="16.5">
      <c r="A445" s="169" t="s">
        <v>3178</v>
      </c>
      <c r="B445" s="161" t="s">
        <v>4253</v>
      </c>
      <c r="C445" s="18" t="s">
        <v>3815</v>
      </c>
      <c r="D445" s="162"/>
      <c r="E445" s="162"/>
      <c r="F445" s="163">
        <f t="shared" si="12"/>
        <v>0</v>
      </c>
      <c r="G445" s="164">
        <f t="shared" si="13"/>
        <v>0</v>
      </c>
      <c r="H445" s="165">
        <v>0.20230000000000001</v>
      </c>
      <c r="I445" s="21"/>
      <c r="J445" s="159"/>
    </row>
    <row r="446" spans="1:10" ht="16.5">
      <c r="A446" s="169" t="s">
        <v>3179</v>
      </c>
      <c r="B446" s="161" t="s">
        <v>4254</v>
      </c>
      <c r="C446" s="18" t="s">
        <v>3815</v>
      </c>
      <c r="D446" s="162"/>
      <c r="E446" s="162"/>
      <c r="F446" s="163">
        <f t="shared" si="12"/>
        <v>0</v>
      </c>
      <c r="G446" s="164">
        <f t="shared" si="13"/>
        <v>0</v>
      </c>
      <c r="H446" s="165">
        <v>0.58230000000000004</v>
      </c>
      <c r="I446" s="21"/>
      <c r="J446" s="159"/>
    </row>
    <row r="447" spans="1:10" ht="16.5">
      <c r="A447" s="169" t="s">
        <v>3180</v>
      </c>
      <c r="B447" s="161" t="s">
        <v>4255</v>
      </c>
      <c r="C447" s="18" t="s">
        <v>3815</v>
      </c>
      <c r="D447" s="162"/>
      <c r="E447" s="162"/>
      <c r="F447" s="163">
        <f t="shared" si="12"/>
        <v>0</v>
      </c>
      <c r="G447" s="164">
        <f t="shared" si="13"/>
        <v>0</v>
      </c>
      <c r="H447" s="165">
        <v>0.27200000000000002</v>
      </c>
      <c r="I447" s="21"/>
      <c r="J447" s="159"/>
    </row>
    <row r="448" spans="1:10" ht="16.5">
      <c r="A448" s="169" t="s">
        <v>3181</v>
      </c>
      <c r="B448" s="161" t="s">
        <v>4256</v>
      </c>
      <c r="C448" s="18" t="s">
        <v>3815</v>
      </c>
      <c r="D448" s="162"/>
      <c r="E448" s="162"/>
      <c r="F448" s="163">
        <f t="shared" si="12"/>
        <v>0</v>
      </c>
      <c r="G448" s="164">
        <f t="shared" si="13"/>
        <v>0</v>
      </c>
      <c r="H448" s="165">
        <v>1.4195</v>
      </c>
      <c r="I448" s="21"/>
      <c r="J448" s="159"/>
    </row>
    <row r="449" spans="1:10" ht="16.5">
      <c r="A449" s="169" t="s">
        <v>3182</v>
      </c>
      <c r="B449" s="161" t="s">
        <v>4257</v>
      </c>
      <c r="C449" s="18" t="s">
        <v>3815</v>
      </c>
      <c r="D449" s="162"/>
      <c r="E449" s="162"/>
      <c r="F449" s="163">
        <f t="shared" si="12"/>
        <v>0</v>
      </c>
      <c r="G449" s="164">
        <f t="shared" si="13"/>
        <v>0</v>
      </c>
      <c r="H449" s="165">
        <v>0.28079999999999999</v>
      </c>
      <c r="I449" s="21"/>
      <c r="J449" s="159"/>
    </row>
    <row r="450" spans="1:10" ht="16.5">
      <c r="A450" s="169" t="s">
        <v>3183</v>
      </c>
      <c r="B450" s="161" t="s">
        <v>4258</v>
      </c>
      <c r="C450" s="18" t="s">
        <v>3815</v>
      </c>
      <c r="D450" s="162"/>
      <c r="E450" s="162"/>
      <c r="F450" s="163">
        <f t="shared" si="12"/>
        <v>0</v>
      </c>
      <c r="G450" s="164">
        <f t="shared" si="13"/>
        <v>0</v>
      </c>
      <c r="H450" s="165">
        <v>0.2369</v>
      </c>
      <c r="I450" s="21"/>
      <c r="J450" s="159"/>
    </row>
    <row r="451" spans="1:10" ht="16.5">
      <c r="A451" s="169" t="s">
        <v>3184</v>
      </c>
      <c r="B451" s="161" t="s">
        <v>4259</v>
      </c>
      <c r="C451" s="18" t="s">
        <v>3815</v>
      </c>
      <c r="D451" s="162"/>
      <c r="E451" s="162"/>
      <c r="F451" s="163">
        <f t="shared" si="12"/>
        <v>0</v>
      </c>
      <c r="G451" s="164">
        <f t="shared" si="13"/>
        <v>0</v>
      </c>
      <c r="H451" s="165">
        <v>0.48570000000000002</v>
      </c>
      <c r="I451" s="21"/>
      <c r="J451" s="159"/>
    </row>
    <row r="452" spans="1:10" ht="16.5">
      <c r="A452" s="169" t="s">
        <v>3185</v>
      </c>
      <c r="B452" s="161" t="s">
        <v>4260</v>
      </c>
      <c r="C452" s="18" t="s">
        <v>3815</v>
      </c>
      <c r="D452" s="162"/>
      <c r="E452" s="162"/>
      <c r="F452" s="163">
        <f t="shared" si="12"/>
        <v>0</v>
      </c>
      <c r="G452" s="164">
        <f t="shared" si="13"/>
        <v>0</v>
      </c>
      <c r="H452" s="165">
        <v>0.27639999999999998</v>
      </c>
      <c r="I452" s="21"/>
      <c r="J452" s="159"/>
    </row>
    <row r="453" spans="1:10" ht="16.5">
      <c r="A453" s="169" t="s">
        <v>3186</v>
      </c>
      <c r="B453" s="161" t="s">
        <v>4261</v>
      </c>
      <c r="C453" s="18" t="s">
        <v>3815</v>
      </c>
      <c r="D453" s="162"/>
      <c r="E453" s="162"/>
      <c r="F453" s="163">
        <f t="shared" ref="F453:F516" si="14">D453*E453</f>
        <v>0</v>
      </c>
      <c r="G453" s="164">
        <f t="shared" ref="G453:G516" si="15">IF($F$801=0,0,F453/$F$801)</f>
        <v>0</v>
      </c>
      <c r="H453" s="165">
        <v>0.4294</v>
      </c>
      <c r="I453" s="21"/>
      <c r="J453" s="159"/>
    </row>
    <row r="454" spans="1:10" ht="16.5">
      <c r="A454" s="169" t="s">
        <v>3187</v>
      </c>
      <c r="B454" s="161" t="s">
        <v>4262</v>
      </c>
      <c r="C454" s="18" t="s">
        <v>3815</v>
      </c>
      <c r="D454" s="162"/>
      <c r="E454" s="162"/>
      <c r="F454" s="163">
        <f t="shared" si="14"/>
        <v>0</v>
      </c>
      <c r="G454" s="164">
        <f t="shared" si="15"/>
        <v>0</v>
      </c>
      <c r="H454" s="165">
        <v>0.38159999999999999</v>
      </c>
      <c r="I454" s="21"/>
      <c r="J454" s="159"/>
    </row>
    <row r="455" spans="1:10" ht="16.5">
      <c r="A455" s="169" t="s">
        <v>3188</v>
      </c>
      <c r="B455" s="161" t="s">
        <v>4263</v>
      </c>
      <c r="C455" s="18" t="s">
        <v>3815</v>
      </c>
      <c r="D455" s="162"/>
      <c r="E455" s="162"/>
      <c r="F455" s="163">
        <f t="shared" si="14"/>
        <v>0</v>
      </c>
      <c r="G455" s="164">
        <f t="shared" si="15"/>
        <v>0</v>
      </c>
      <c r="H455" s="165">
        <v>0.5786</v>
      </c>
      <c r="I455" s="21"/>
      <c r="J455" s="159"/>
    </row>
    <row r="456" spans="1:10" ht="16.5">
      <c r="A456" s="169" t="s">
        <v>3189</v>
      </c>
      <c r="B456" s="161" t="s">
        <v>4264</v>
      </c>
      <c r="C456" s="18" t="s">
        <v>3815</v>
      </c>
      <c r="D456" s="162"/>
      <c r="E456" s="162"/>
      <c r="F456" s="163">
        <f t="shared" si="14"/>
        <v>0</v>
      </c>
      <c r="G456" s="164">
        <f t="shared" si="15"/>
        <v>0</v>
      </c>
      <c r="H456" s="165">
        <v>0.81620000000000004</v>
      </c>
      <c r="I456" s="21"/>
      <c r="J456" s="159"/>
    </row>
    <row r="457" spans="1:10" ht="16.5">
      <c r="A457" s="169" t="s">
        <v>3190</v>
      </c>
      <c r="B457" s="161" t="s">
        <v>4265</v>
      </c>
      <c r="C457" s="18" t="s">
        <v>3815</v>
      </c>
      <c r="D457" s="162"/>
      <c r="E457" s="162"/>
      <c r="F457" s="163">
        <f t="shared" si="14"/>
        <v>0</v>
      </c>
      <c r="G457" s="164">
        <f t="shared" si="15"/>
        <v>0</v>
      </c>
      <c r="H457" s="165">
        <v>0.19520000000000001</v>
      </c>
      <c r="I457" s="21"/>
      <c r="J457" s="159"/>
    </row>
    <row r="458" spans="1:10" ht="16.5">
      <c r="A458" s="169" t="s">
        <v>3191</v>
      </c>
      <c r="B458" s="161" t="s">
        <v>4266</v>
      </c>
      <c r="C458" s="18" t="s">
        <v>3815</v>
      </c>
      <c r="D458" s="162"/>
      <c r="E458" s="162"/>
      <c r="F458" s="163">
        <f t="shared" si="14"/>
        <v>0</v>
      </c>
      <c r="G458" s="164">
        <f t="shared" si="15"/>
        <v>0</v>
      </c>
      <c r="H458" s="165">
        <v>0.3977</v>
      </c>
      <c r="I458" s="21"/>
      <c r="J458" s="159"/>
    </row>
    <row r="459" spans="1:10" ht="16.5">
      <c r="A459" s="169" t="s">
        <v>3192</v>
      </c>
      <c r="B459" s="161" t="s">
        <v>4267</v>
      </c>
      <c r="C459" s="18" t="s">
        <v>3815</v>
      </c>
      <c r="D459" s="162"/>
      <c r="E459" s="162"/>
      <c r="F459" s="163">
        <f t="shared" si="14"/>
        <v>0</v>
      </c>
      <c r="G459" s="164">
        <f t="shared" si="15"/>
        <v>0</v>
      </c>
      <c r="H459" s="165">
        <v>0.35470000000000002</v>
      </c>
      <c r="I459" s="21"/>
      <c r="J459" s="159"/>
    </row>
    <row r="460" spans="1:10" ht="16.5">
      <c r="A460" s="169" t="s">
        <v>3193</v>
      </c>
      <c r="B460" s="161" t="s">
        <v>4268</v>
      </c>
      <c r="C460" s="18" t="s">
        <v>3815</v>
      </c>
      <c r="D460" s="162"/>
      <c r="E460" s="162"/>
      <c r="F460" s="163">
        <f t="shared" si="14"/>
        <v>0</v>
      </c>
      <c r="G460" s="164">
        <f t="shared" si="15"/>
        <v>0</v>
      </c>
      <c r="H460" s="165">
        <v>1.5E-3</v>
      </c>
      <c r="I460" s="21"/>
      <c r="J460" s="159"/>
    </row>
    <row r="461" spans="1:10" ht="16.5">
      <c r="A461" s="169" t="s">
        <v>3194</v>
      </c>
      <c r="B461" s="161" t="s">
        <v>4269</v>
      </c>
      <c r="C461" s="18" t="s">
        <v>3815</v>
      </c>
      <c r="D461" s="162"/>
      <c r="E461" s="162"/>
      <c r="F461" s="163">
        <f t="shared" si="14"/>
        <v>0</v>
      </c>
      <c r="G461" s="164">
        <f t="shared" si="15"/>
        <v>0</v>
      </c>
      <c r="H461" s="165">
        <v>1.1701999999999999</v>
      </c>
      <c r="I461" s="21"/>
      <c r="J461" s="159"/>
    </row>
    <row r="462" spans="1:10" ht="16.5">
      <c r="A462" s="169" t="s">
        <v>3195</v>
      </c>
      <c r="B462" s="161" t="s">
        <v>4270</v>
      </c>
      <c r="C462" s="18" t="s">
        <v>3815</v>
      </c>
      <c r="D462" s="162"/>
      <c r="E462" s="162"/>
      <c r="F462" s="163">
        <f t="shared" si="14"/>
        <v>0</v>
      </c>
      <c r="G462" s="164">
        <f t="shared" si="15"/>
        <v>0</v>
      </c>
      <c r="H462" s="165">
        <v>0.18890000000000001</v>
      </c>
      <c r="I462" s="21"/>
      <c r="J462" s="159"/>
    </row>
    <row r="463" spans="1:10" ht="16.5">
      <c r="A463" s="169" t="s">
        <v>3196</v>
      </c>
      <c r="B463" s="161" t="s">
        <v>4271</v>
      </c>
      <c r="C463" s="18" t="s">
        <v>3815</v>
      </c>
      <c r="D463" s="162"/>
      <c r="E463" s="162"/>
      <c r="F463" s="163">
        <f t="shared" si="14"/>
        <v>0</v>
      </c>
      <c r="G463" s="164">
        <f t="shared" si="15"/>
        <v>0</v>
      </c>
      <c r="H463" s="165">
        <v>1.0553999999999999</v>
      </c>
      <c r="I463" s="21"/>
      <c r="J463" s="159"/>
    </row>
    <row r="464" spans="1:10" ht="16.5">
      <c r="A464" s="169" t="s">
        <v>3197</v>
      </c>
      <c r="B464" s="161" t="s">
        <v>4272</v>
      </c>
      <c r="C464" s="18" t="s">
        <v>3815</v>
      </c>
      <c r="D464" s="162"/>
      <c r="E464" s="162"/>
      <c r="F464" s="163">
        <f t="shared" si="14"/>
        <v>0</v>
      </c>
      <c r="G464" s="164">
        <f t="shared" si="15"/>
        <v>0</v>
      </c>
      <c r="H464" s="165">
        <v>0.67900000000000005</v>
      </c>
      <c r="I464" s="21"/>
      <c r="J464" s="159"/>
    </row>
    <row r="465" spans="1:10" ht="16.5">
      <c r="A465" s="169" t="s">
        <v>3198</v>
      </c>
      <c r="B465" s="161" t="s">
        <v>4273</v>
      </c>
      <c r="C465" s="18" t="s">
        <v>3815</v>
      </c>
      <c r="D465" s="162"/>
      <c r="E465" s="162"/>
      <c r="F465" s="163">
        <f t="shared" si="14"/>
        <v>0</v>
      </c>
      <c r="G465" s="164">
        <f t="shared" si="15"/>
        <v>0</v>
      </c>
      <c r="H465" s="165">
        <v>2.1600000000000001E-2</v>
      </c>
      <c r="I465" s="21"/>
      <c r="J465" s="159"/>
    </row>
    <row r="466" spans="1:10" ht="16.5">
      <c r="A466" s="169" t="s">
        <v>3199</v>
      </c>
      <c r="B466" s="161" t="s">
        <v>4274</v>
      </c>
      <c r="C466" s="18" t="s">
        <v>3815</v>
      </c>
      <c r="D466" s="162"/>
      <c r="E466" s="162"/>
      <c r="F466" s="163">
        <f t="shared" si="14"/>
        <v>0</v>
      </c>
      <c r="G466" s="164">
        <f t="shared" si="15"/>
        <v>0</v>
      </c>
      <c r="H466" s="165">
        <v>0.27310000000000001</v>
      </c>
      <c r="I466" s="21"/>
      <c r="J466" s="159"/>
    </row>
    <row r="467" spans="1:10" ht="16.5">
      <c r="A467" s="169" t="s">
        <v>3200</v>
      </c>
      <c r="B467" s="161" t="s">
        <v>4275</v>
      </c>
      <c r="C467" s="18" t="s">
        <v>3815</v>
      </c>
      <c r="D467" s="162"/>
      <c r="E467" s="162"/>
      <c r="F467" s="163">
        <f t="shared" si="14"/>
        <v>0</v>
      </c>
      <c r="G467" s="164">
        <f t="shared" si="15"/>
        <v>0</v>
      </c>
      <c r="H467" s="165">
        <v>6.0199999999999997E-2</v>
      </c>
      <c r="I467" s="21"/>
      <c r="J467" s="159"/>
    </row>
    <row r="468" spans="1:10" ht="16.5">
      <c r="A468" s="169" t="s">
        <v>3201</v>
      </c>
      <c r="B468" s="161" t="s">
        <v>4276</v>
      </c>
      <c r="C468" s="18" t="s">
        <v>3815</v>
      </c>
      <c r="D468" s="162"/>
      <c r="E468" s="162"/>
      <c r="F468" s="163">
        <f t="shared" si="14"/>
        <v>0</v>
      </c>
      <c r="G468" s="164">
        <f t="shared" si="15"/>
        <v>0</v>
      </c>
      <c r="H468" s="165">
        <v>1.0117</v>
      </c>
      <c r="I468" s="21"/>
      <c r="J468" s="159"/>
    </row>
    <row r="469" spans="1:10" ht="16.5">
      <c r="A469" s="169" t="s">
        <v>3202</v>
      </c>
      <c r="B469" s="161" t="s">
        <v>4277</v>
      </c>
      <c r="C469" s="18" t="s">
        <v>3815</v>
      </c>
      <c r="D469" s="162"/>
      <c r="E469" s="162"/>
      <c r="F469" s="163">
        <f t="shared" si="14"/>
        <v>0</v>
      </c>
      <c r="G469" s="164">
        <f t="shared" si="15"/>
        <v>0</v>
      </c>
      <c r="H469" s="165">
        <v>7.46E-2</v>
      </c>
      <c r="I469" s="21"/>
      <c r="J469" s="159"/>
    </row>
    <row r="470" spans="1:10" ht="16.5">
      <c r="A470" s="169" t="s">
        <v>3203</v>
      </c>
      <c r="B470" s="161" t="s">
        <v>4278</v>
      </c>
      <c r="C470" s="18" t="s">
        <v>3815</v>
      </c>
      <c r="D470" s="162"/>
      <c r="E470" s="162"/>
      <c r="F470" s="163">
        <f t="shared" si="14"/>
        <v>0</v>
      </c>
      <c r="G470" s="164">
        <f t="shared" si="15"/>
        <v>0</v>
      </c>
      <c r="H470" s="165">
        <v>0.42459999999999998</v>
      </c>
      <c r="I470" s="21"/>
      <c r="J470" s="159"/>
    </row>
    <row r="471" spans="1:10" ht="16.5">
      <c r="A471" s="169" t="s">
        <v>3204</v>
      </c>
      <c r="B471" s="161" t="s">
        <v>4279</v>
      </c>
      <c r="C471" s="18" t="s">
        <v>3815</v>
      </c>
      <c r="D471" s="162"/>
      <c r="E471" s="162"/>
      <c r="F471" s="163">
        <f t="shared" si="14"/>
        <v>0</v>
      </c>
      <c r="G471" s="164">
        <f t="shared" si="15"/>
        <v>0</v>
      </c>
      <c r="H471" s="165">
        <v>5.5399999999999998E-2</v>
      </c>
      <c r="I471" s="21"/>
      <c r="J471" s="159"/>
    </row>
    <row r="472" spans="1:10" ht="16.5">
      <c r="A472" s="169" t="s">
        <v>3205</v>
      </c>
      <c r="B472" s="161" t="s">
        <v>4280</v>
      </c>
      <c r="C472" s="18" t="s">
        <v>3815</v>
      </c>
      <c r="D472" s="162"/>
      <c r="E472" s="162"/>
      <c r="F472" s="163">
        <f t="shared" si="14"/>
        <v>0</v>
      </c>
      <c r="G472" s="164">
        <f t="shared" si="15"/>
        <v>0</v>
      </c>
      <c r="H472" s="165">
        <v>0.18840000000000001</v>
      </c>
      <c r="I472" s="21"/>
      <c r="J472" s="159"/>
    </row>
    <row r="473" spans="1:10" ht="16.5">
      <c r="A473" s="169" t="s">
        <v>3206</v>
      </c>
      <c r="B473" s="161" t="s">
        <v>4281</v>
      </c>
      <c r="C473" s="18" t="s">
        <v>3815</v>
      </c>
      <c r="D473" s="162"/>
      <c r="E473" s="162"/>
      <c r="F473" s="163">
        <f t="shared" si="14"/>
        <v>0</v>
      </c>
      <c r="G473" s="164">
        <f t="shared" si="15"/>
        <v>0</v>
      </c>
      <c r="H473" s="165">
        <v>0.74480000000000002</v>
      </c>
      <c r="I473" s="21"/>
      <c r="J473" s="159"/>
    </row>
    <row r="474" spans="1:10" ht="16.5">
      <c r="A474" s="169" t="s">
        <v>3207</v>
      </c>
      <c r="B474" s="161" t="s">
        <v>4282</v>
      </c>
      <c r="C474" s="18" t="s">
        <v>3815</v>
      </c>
      <c r="D474" s="162"/>
      <c r="E474" s="162"/>
      <c r="F474" s="163">
        <f t="shared" si="14"/>
        <v>0</v>
      </c>
      <c r="G474" s="164">
        <f t="shared" si="15"/>
        <v>0</v>
      </c>
      <c r="H474" s="165">
        <v>1.0593999999999999</v>
      </c>
      <c r="I474" s="21"/>
      <c r="J474" s="159"/>
    </row>
    <row r="475" spans="1:10" ht="16.5">
      <c r="A475" s="169" t="s">
        <v>3208</v>
      </c>
      <c r="B475" s="161" t="s">
        <v>4283</v>
      </c>
      <c r="C475" s="18" t="s">
        <v>3815</v>
      </c>
      <c r="D475" s="162"/>
      <c r="E475" s="162"/>
      <c r="F475" s="163">
        <f t="shared" si="14"/>
        <v>0</v>
      </c>
      <c r="G475" s="164">
        <f t="shared" si="15"/>
        <v>0</v>
      </c>
      <c r="H475" s="165">
        <v>0.97440000000000004</v>
      </c>
      <c r="I475" s="21"/>
      <c r="J475" s="159"/>
    </row>
    <row r="476" spans="1:10" ht="16.5">
      <c r="A476" s="169" t="s">
        <v>3209</v>
      </c>
      <c r="B476" s="161" t="s">
        <v>4284</v>
      </c>
      <c r="C476" s="18" t="s">
        <v>3815</v>
      </c>
      <c r="D476" s="162"/>
      <c r="E476" s="162"/>
      <c r="F476" s="163">
        <f t="shared" si="14"/>
        <v>0</v>
      </c>
      <c r="G476" s="164">
        <f t="shared" si="15"/>
        <v>0</v>
      </c>
      <c r="H476" s="165">
        <v>0.65129999999999999</v>
      </c>
      <c r="I476" s="21"/>
      <c r="J476" s="159"/>
    </row>
    <row r="477" spans="1:10" ht="16.5">
      <c r="A477" s="169" t="s">
        <v>3210</v>
      </c>
      <c r="B477" s="161" t="s">
        <v>4285</v>
      </c>
      <c r="C477" s="18" t="s">
        <v>3815</v>
      </c>
      <c r="D477" s="162"/>
      <c r="E477" s="162"/>
      <c r="F477" s="163">
        <f t="shared" si="14"/>
        <v>0</v>
      </c>
      <c r="G477" s="164">
        <f t="shared" si="15"/>
        <v>0</v>
      </c>
      <c r="H477" s="165">
        <v>0.61129999999999995</v>
      </c>
      <c r="I477" s="21"/>
      <c r="J477" s="159"/>
    </row>
    <row r="478" spans="1:10" ht="16.5">
      <c r="A478" s="169" t="s">
        <v>3211</v>
      </c>
      <c r="B478" s="161" t="s">
        <v>4286</v>
      </c>
      <c r="C478" s="18" t="s">
        <v>3815</v>
      </c>
      <c r="D478" s="162"/>
      <c r="E478" s="162"/>
      <c r="F478" s="163">
        <f t="shared" si="14"/>
        <v>0</v>
      </c>
      <c r="G478" s="164">
        <f t="shared" si="15"/>
        <v>0</v>
      </c>
      <c r="H478" s="165">
        <v>0.1389</v>
      </c>
      <c r="I478" s="21"/>
      <c r="J478" s="159"/>
    </row>
    <row r="479" spans="1:10" ht="16.5">
      <c r="A479" s="169" t="s">
        <v>3212</v>
      </c>
      <c r="B479" s="161" t="s">
        <v>4287</v>
      </c>
      <c r="C479" s="18" t="s">
        <v>3815</v>
      </c>
      <c r="D479" s="162"/>
      <c r="E479" s="162"/>
      <c r="F479" s="163">
        <f t="shared" si="14"/>
        <v>0</v>
      </c>
      <c r="G479" s="164">
        <f t="shared" si="15"/>
        <v>0</v>
      </c>
      <c r="H479" s="165">
        <v>1.2183999999999999</v>
      </c>
      <c r="I479" s="21"/>
      <c r="J479" s="159"/>
    </row>
    <row r="480" spans="1:10" ht="16.5">
      <c r="A480" s="169" t="s">
        <v>3213</v>
      </c>
      <c r="B480" s="161" t="s">
        <v>4288</v>
      </c>
      <c r="C480" s="18" t="s">
        <v>3815</v>
      </c>
      <c r="D480" s="162"/>
      <c r="E480" s="162"/>
      <c r="F480" s="163">
        <f t="shared" si="14"/>
        <v>0</v>
      </c>
      <c r="G480" s="164">
        <f t="shared" si="15"/>
        <v>0</v>
      </c>
      <c r="H480" s="165">
        <v>8.4000000000000005E-2</v>
      </c>
      <c r="I480" s="21"/>
      <c r="J480" s="159"/>
    </row>
    <row r="481" spans="1:10" ht="16.5">
      <c r="A481" s="169" t="s">
        <v>3214</v>
      </c>
      <c r="B481" s="161" t="s">
        <v>4289</v>
      </c>
      <c r="C481" s="18" t="s">
        <v>3815</v>
      </c>
      <c r="D481" s="162"/>
      <c r="E481" s="162"/>
      <c r="F481" s="163">
        <f t="shared" si="14"/>
        <v>0</v>
      </c>
      <c r="G481" s="164">
        <f t="shared" si="15"/>
        <v>0</v>
      </c>
      <c r="H481" s="165">
        <v>-2.5100000000000001E-2</v>
      </c>
      <c r="I481" s="21"/>
      <c r="J481" s="159"/>
    </row>
    <row r="482" spans="1:10" ht="16.5">
      <c r="A482" s="169" t="s">
        <v>3215</v>
      </c>
      <c r="B482" s="161" t="s">
        <v>4290</v>
      </c>
      <c r="C482" s="18" t="s">
        <v>3815</v>
      </c>
      <c r="D482" s="162"/>
      <c r="E482" s="162"/>
      <c r="F482" s="163">
        <f t="shared" si="14"/>
        <v>0</v>
      </c>
      <c r="G482" s="164">
        <f t="shared" si="15"/>
        <v>0</v>
      </c>
      <c r="H482" s="165">
        <v>1.9318</v>
      </c>
      <c r="I482" s="21"/>
      <c r="J482" s="159"/>
    </row>
    <row r="483" spans="1:10" ht="16.5">
      <c r="A483" s="169" t="s">
        <v>3216</v>
      </c>
      <c r="B483" s="161" t="s">
        <v>4291</v>
      </c>
      <c r="C483" s="18" t="s">
        <v>3815</v>
      </c>
      <c r="D483" s="162"/>
      <c r="E483" s="162"/>
      <c r="F483" s="163">
        <f t="shared" si="14"/>
        <v>0</v>
      </c>
      <c r="G483" s="164">
        <f t="shared" si="15"/>
        <v>0</v>
      </c>
      <c r="H483" s="165">
        <v>0.7349</v>
      </c>
      <c r="I483" s="21"/>
      <c r="J483" s="159"/>
    </row>
    <row r="484" spans="1:10" ht="16.5">
      <c r="A484" s="169" t="s">
        <v>3217</v>
      </c>
      <c r="B484" s="161" t="s">
        <v>4292</v>
      </c>
      <c r="C484" s="18" t="s">
        <v>3815</v>
      </c>
      <c r="D484" s="162"/>
      <c r="E484" s="162"/>
      <c r="F484" s="163">
        <f t="shared" si="14"/>
        <v>0</v>
      </c>
      <c r="G484" s="164">
        <f t="shared" si="15"/>
        <v>0</v>
      </c>
      <c r="H484" s="165">
        <v>0.87170000000000003</v>
      </c>
      <c r="I484" s="21"/>
      <c r="J484" s="159"/>
    </row>
    <row r="485" spans="1:10" ht="16.5">
      <c r="A485" s="169" t="s">
        <v>3218</v>
      </c>
      <c r="B485" s="161" t="s">
        <v>4293</v>
      </c>
      <c r="C485" s="18" t="s">
        <v>3815</v>
      </c>
      <c r="D485" s="162"/>
      <c r="E485" s="162"/>
      <c r="F485" s="163">
        <f t="shared" si="14"/>
        <v>0</v>
      </c>
      <c r="G485" s="164">
        <f t="shared" si="15"/>
        <v>0</v>
      </c>
      <c r="H485" s="165">
        <v>1.2561</v>
      </c>
      <c r="I485" s="21"/>
      <c r="J485" s="159"/>
    </row>
    <row r="486" spans="1:10" ht="16.5">
      <c r="A486" s="169" t="s">
        <v>3219</v>
      </c>
      <c r="B486" s="161" t="s">
        <v>4294</v>
      </c>
      <c r="C486" s="18" t="s">
        <v>3815</v>
      </c>
      <c r="D486" s="162"/>
      <c r="E486" s="162"/>
      <c r="F486" s="163">
        <f t="shared" si="14"/>
        <v>0</v>
      </c>
      <c r="G486" s="164">
        <f t="shared" si="15"/>
        <v>0</v>
      </c>
      <c r="H486" s="165">
        <v>0.5423</v>
      </c>
      <c r="I486" s="21"/>
      <c r="J486" s="159"/>
    </row>
    <row r="487" spans="1:10" ht="16.5">
      <c r="A487" s="169" t="s">
        <v>3220</v>
      </c>
      <c r="B487" s="161" t="s">
        <v>4295</v>
      </c>
      <c r="C487" s="18" t="s">
        <v>3815</v>
      </c>
      <c r="D487" s="162"/>
      <c r="E487" s="162"/>
      <c r="F487" s="163">
        <f t="shared" si="14"/>
        <v>0</v>
      </c>
      <c r="G487" s="164">
        <f t="shared" si="15"/>
        <v>0</v>
      </c>
      <c r="H487" s="165">
        <v>1.3871</v>
      </c>
      <c r="I487" s="21"/>
      <c r="J487" s="159"/>
    </row>
    <row r="488" spans="1:10" ht="16.5">
      <c r="A488" s="169" t="s">
        <v>3221</v>
      </c>
      <c r="B488" s="161" t="s">
        <v>4296</v>
      </c>
      <c r="C488" s="18" t="s">
        <v>3815</v>
      </c>
      <c r="D488" s="162"/>
      <c r="E488" s="162"/>
      <c r="F488" s="163">
        <f t="shared" si="14"/>
        <v>0</v>
      </c>
      <c r="G488" s="164">
        <f t="shared" si="15"/>
        <v>0</v>
      </c>
      <c r="H488" s="165">
        <v>0.68930000000000002</v>
      </c>
      <c r="I488" s="21"/>
      <c r="J488" s="159"/>
    </row>
    <row r="489" spans="1:10" ht="16.5">
      <c r="A489" s="169" t="s">
        <v>3222</v>
      </c>
      <c r="B489" s="161" t="s">
        <v>4297</v>
      </c>
      <c r="C489" s="18" t="s">
        <v>3815</v>
      </c>
      <c r="D489" s="162"/>
      <c r="E489" s="162"/>
      <c r="F489" s="163">
        <f t="shared" si="14"/>
        <v>0</v>
      </c>
      <c r="G489" s="164">
        <f t="shared" si="15"/>
        <v>0</v>
      </c>
      <c r="H489" s="165">
        <v>0.40539999999999998</v>
      </c>
      <c r="I489" s="21"/>
      <c r="J489" s="159"/>
    </row>
    <row r="490" spans="1:10" ht="16.5">
      <c r="A490" s="169" t="s">
        <v>3223</v>
      </c>
      <c r="B490" s="161" t="s">
        <v>4298</v>
      </c>
      <c r="C490" s="18" t="s">
        <v>3815</v>
      </c>
      <c r="D490" s="162"/>
      <c r="E490" s="162"/>
      <c r="F490" s="163">
        <f t="shared" si="14"/>
        <v>0</v>
      </c>
      <c r="G490" s="164">
        <f t="shared" si="15"/>
        <v>0</v>
      </c>
      <c r="H490" s="165">
        <v>0.4178</v>
      </c>
      <c r="I490" s="21"/>
      <c r="J490" s="159"/>
    </row>
    <row r="491" spans="1:10" ht="16.5">
      <c r="A491" s="169" t="s">
        <v>3224</v>
      </c>
      <c r="B491" s="161" t="s">
        <v>4299</v>
      </c>
      <c r="C491" s="18" t="s">
        <v>3815</v>
      </c>
      <c r="D491" s="162"/>
      <c r="E491" s="162"/>
      <c r="F491" s="163">
        <f t="shared" si="14"/>
        <v>0</v>
      </c>
      <c r="G491" s="164">
        <f t="shared" si="15"/>
        <v>0</v>
      </c>
      <c r="H491" s="165">
        <v>0.48880000000000001</v>
      </c>
      <c r="I491" s="21"/>
      <c r="J491" s="159"/>
    </row>
    <row r="492" spans="1:10" ht="16.5">
      <c r="A492" s="169" t="s">
        <v>3225</v>
      </c>
      <c r="B492" s="161" t="s">
        <v>4300</v>
      </c>
      <c r="C492" s="18" t="s">
        <v>3815</v>
      </c>
      <c r="D492" s="162"/>
      <c r="E492" s="162"/>
      <c r="F492" s="163">
        <f t="shared" si="14"/>
        <v>0</v>
      </c>
      <c r="G492" s="164">
        <f t="shared" si="15"/>
        <v>0</v>
      </c>
      <c r="H492" s="165">
        <v>1.1840999999999999</v>
      </c>
      <c r="I492" s="21"/>
      <c r="J492" s="159"/>
    </row>
    <row r="493" spans="1:10" ht="16.5">
      <c r="A493" s="169" t="s">
        <v>3226</v>
      </c>
      <c r="B493" s="161" t="s">
        <v>4301</v>
      </c>
      <c r="C493" s="18" t="s">
        <v>3815</v>
      </c>
      <c r="D493" s="162"/>
      <c r="E493" s="162"/>
      <c r="F493" s="163">
        <f t="shared" si="14"/>
        <v>0</v>
      </c>
      <c r="G493" s="164">
        <f t="shared" si="15"/>
        <v>0</v>
      </c>
      <c r="H493" s="165">
        <v>1.1588000000000001</v>
      </c>
      <c r="I493" s="21"/>
      <c r="J493" s="159"/>
    </row>
    <row r="494" spans="1:10" ht="16.5">
      <c r="A494" s="169" t="s">
        <v>3227</v>
      </c>
      <c r="B494" s="161" t="s">
        <v>4302</v>
      </c>
      <c r="C494" s="18" t="s">
        <v>3815</v>
      </c>
      <c r="D494" s="162"/>
      <c r="E494" s="162"/>
      <c r="F494" s="163">
        <f t="shared" si="14"/>
        <v>0</v>
      </c>
      <c r="G494" s="164">
        <f t="shared" si="15"/>
        <v>0</v>
      </c>
      <c r="H494" s="165">
        <v>1.8776999999999999</v>
      </c>
      <c r="I494" s="21"/>
      <c r="J494" s="159"/>
    </row>
    <row r="495" spans="1:10" ht="16.5">
      <c r="A495" s="169" t="s">
        <v>3228</v>
      </c>
      <c r="B495" s="161" t="s">
        <v>4303</v>
      </c>
      <c r="C495" s="18" t="s">
        <v>3815</v>
      </c>
      <c r="D495" s="162"/>
      <c r="E495" s="162"/>
      <c r="F495" s="163">
        <f t="shared" si="14"/>
        <v>0</v>
      </c>
      <c r="G495" s="164">
        <f t="shared" si="15"/>
        <v>0</v>
      </c>
      <c r="H495" s="165">
        <v>2.1452</v>
      </c>
      <c r="I495" s="21"/>
      <c r="J495" s="159"/>
    </row>
    <row r="496" spans="1:10" ht="16.5">
      <c r="A496" s="169" t="s">
        <v>3229</v>
      </c>
      <c r="B496" s="161" t="s">
        <v>4304</v>
      </c>
      <c r="C496" s="18" t="s">
        <v>3815</v>
      </c>
      <c r="D496" s="162"/>
      <c r="E496" s="162"/>
      <c r="F496" s="163">
        <f t="shared" si="14"/>
        <v>0</v>
      </c>
      <c r="G496" s="164">
        <f t="shared" si="15"/>
        <v>0</v>
      </c>
      <c r="H496" s="165">
        <v>0.3483</v>
      </c>
      <c r="I496" s="21"/>
      <c r="J496" s="159"/>
    </row>
    <row r="497" spans="1:10" ht="16.5">
      <c r="A497" s="169" t="s">
        <v>3230</v>
      </c>
      <c r="B497" s="161" t="s">
        <v>4305</v>
      </c>
      <c r="C497" s="18" t="s">
        <v>3815</v>
      </c>
      <c r="D497" s="162"/>
      <c r="E497" s="162"/>
      <c r="F497" s="163">
        <f t="shared" si="14"/>
        <v>0</v>
      </c>
      <c r="G497" s="164">
        <f t="shared" si="15"/>
        <v>0</v>
      </c>
      <c r="H497" s="165">
        <v>1.2494000000000001</v>
      </c>
      <c r="I497" s="21"/>
      <c r="J497" s="159"/>
    </row>
    <row r="498" spans="1:10" ht="16.5">
      <c r="A498" s="169" t="s">
        <v>3231</v>
      </c>
      <c r="B498" s="161" t="s">
        <v>4306</v>
      </c>
      <c r="C498" s="18" t="s">
        <v>3815</v>
      </c>
      <c r="D498" s="162"/>
      <c r="E498" s="162"/>
      <c r="F498" s="163">
        <f t="shared" si="14"/>
        <v>0</v>
      </c>
      <c r="G498" s="164">
        <f t="shared" si="15"/>
        <v>0</v>
      </c>
      <c r="H498" s="165">
        <v>1.6738999999999999</v>
      </c>
      <c r="I498" s="21"/>
      <c r="J498" s="159"/>
    </row>
    <row r="499" spans="1:10" ht="16.5">
      <c r="A499" s="169" t="s">
        <v>3232</v>
      </c>
      <c r="B499" s="161" t="s">
        <v>4307</v>
      </c>
      <c r="C499" s="18" t="s">
        <v>3815</v>
      </c>
      <c r="D499" s="162"/>
      <c r="E499" s="162"/>
      <c r="F499" s="163">
        <f t="shared" si="14"/>
        <v>0</v>
      </c>
      <c r="G499" s="164">
        <f t="shared" si="15"/>
        <v>0</v>
      </c>
      <c r="H499" s="165">
        <v>0.78380000000000005</v>
      </c>
      <c r="I499" s="21"/>
      <c r="J499" s="159"/>
    </row>
    <row r="500" spans="1:10" ht="16.5">
      <c r="A500" s="169" t="s">
        <v>3233</v>
      </c>
      <c r="B500" s="161" t="s">
        <v>4308</v>
      </c>
      <c r="C500" s="18" t="s">
        <v>3815</v>
      </c>
      <c r="D500" s="162"/>
      <c r="E500" s="162"/>
      <c r="F500" s="163">
        <f t="shared" si="14"/>
        <v>0</v>
      </c>
      <c r="G500" s="164">
        <f t="shared" si="15"/>
        <v>0</v>
      </c>
      <c r="H500" s="165">
        <v>1.667</v>
      </c>
      <c r="I500" s="21"/>
      <c r="J500" s="159"/>
    </row>
    <row r="501" spans="1:10" ht="16.5">
      <c r="A501" s="169" t="s">
        <v>3234</v>
      </c>
      <c r="B501" s="161" t="s">
        <v>4309</v>
      </c>
      <c r="C501" s="18" t="s">
        <v>3815</v>
      </c>
      <c r="D501" s="162"/>
      <c r="E501" s="162"/>
      <c r="F501" s="163">
        <f t="shared" si="14"/>
        <v>0</v>
      </c>
      <c r="G501" s="164">
        <f t="shared" si="15"/>
        <v>0</v>
      </c>
      <c r="H501" s="165">
        <v>0.2374</v>
      </c>
      <c r="I501" s="21"/>
      <c r="J501" s="159"/>
    </row>
    <row r="502" spans="1:10" ht="16.5">
      <c r="A502" s="169" t="s">
        <v>3235</v>
      </c>
      <c r="B502" s="161" t="s">
        <v>4310</v>
      </c>
      <c r="C502" s="18" t="s">
        <v>3815</v>
      </c>
      <c r="D502" s="162"/>
      <c r="E502" s="162"/>
      <c r="F502" s="163">
        <f t="shared" si="14"/>
        <v>0</v>
      </c>
      <c r="G502" s="164">
        <f t="shared" si="15"/>
        <v>0</v>
      </c>
      <c r="H502" s="165">
        <v>0.25490000000000002</v>
      </c>
      <c r="I502" s="21"/>
      <c r="J502" s="159"/>
    </row>
    <row r="503" spans="1:10" ht="16.5">
      <c r="A503" s="169" t="s">
        <v>3236</v>
      </c>
      <c r="B503" s="161" t="s">
        <v>4311</v>
      </c>
      <c r="C503" s="18" t="s">
        <v>3815</v>
      </c>
      <c r="D503" s="162"/>
      <c r="E503" s="162"/>
      <c r="F503" s="163">
        <f t="shared" si="14"/>
        <v>0</v>
      </c>
      <c r="G503" s="164">
        <f t="shared" si="15"/>
        <v>0</v>
      </c>
      <c r="H503" s="165">
        <v>0.95320000000000005</v>
      </c>
      <c r="I503" s="21"/>
      <c r="J503" s="159"/>
    </row>
    <row r="504" spans="1:10" ht="16.5">
      <c r="A504" s="169" t="s">
        <v>3237</v>
      </c>
      <c r="B504" s="161" t="s">
        <v>4312</v>
      </c>
      <c r="C504" s="18" t="s">
        <v>3815</v>
      </c>
      <c r="D504" s="162"/>
      <c r="E504" s="162"/>
      <c r="F504" s="163">
        <f t="shared" si="14"/>
        <v>0</v>
      </c>
      <c r="G504" s="164">
        <f t="shared" si="15"/>
        <v>0</v>
      </c>
      <c r="H504" s="165">
        <v>0.89319999999999999</v>
      </c>
      <c r="I504" s="21"/>
      <c r="J504" s="159"/>
    </row>
    <row r="505" spans="1:10" ht="16.5">
      <c r="A505" s="169" t="s">
        <v>3238</v>
      </c>
      <c r="B505" s="161" t="s">
        <v>4313</v>
      </c>
      <c r="C505" s="18" t="s">
        <v>3815</v>
      </c>
      <c r="D505" s="162"/>
      <c r="E505" s="162"/>
      <c r="F505" s="163">
        <f t="shared" si="14"/>
        <v>0</v>
      </c>
      <c r="G505" s="164">
        <f t="shared" si="15"/>
        <v>0</v>
      </c>
      <c r="H505" s="165">
        <v>1.68</v>
      </c>
      <c r="I505" s="21"/>
      <c r="J505" s="159"/>
    </row>
    <row r="506" spans="1:10" ht="16.5">
      <c r="A506" s="169" t="s">
        <v>3239</v>
      </c>
      <c r="B506" s="161" t="s">
        <v>4314</v>
      </c>
      <c r="C506" s="18" t="s">
        <v>3815</v>
      </c>
      <c r="D506" s="162"/>
      <c r="E506" s="162"/>
      <c r="F506" s="163">
        <f t="shared" si="14"/>
        <v>0</v>
      </c>
      <c r="G506" s="164">
        <f t="shared" si="15"/>
        <v>0</v>
      </c>
      <c r="H506" s="165">
        <v>0.94510000000000005</v>
      </c>
      <c r="I506" s="21"/>
      <c r="J506" s="159"/>
    </row>
    <row r="507" spans="1:10" ht="16.5">
      <c r="A507" s="169" t="s">
        <v>3240</v>
      </c>
      <c r="B507" s="161" t="s">
        <v>4315</v>
      </c>
      <c r="C507" s="18" t="s">
        <v>3815</v>
      </c>
      <c r="D507" s="162"/>
      <c r="E507" s="162"/>
      <c r="F507" s="163">
        <f t="shared" si="14"/>
        <v>0</v>
      </c>
      <c r="G507" s="164">
        <f t="shared" si="15"/>
        <v>0</v>
      </c>
      <c r="H507" s="165">
        <v>0.59609999999999996</v>
      </c>
      <c r="I507" s="21"/>
      <c r="J507" s="159"/>
    </row>
    <row r="508" spans="1:10" ht="16.5">
      <c r="A508" s="169" t="s">
        <v>3241</v>
      </c>
      <c r="B508" s="161" t="s">
        <v>4316</v>
      </c>
      <c r="C508" s="18" t="s">
        <v>3815</v>
      </c>
      <c r="D508" s="162"/>
      <c r="E508" s="162"/>
      <c r="F508" s="163">
        <f t="shared" si="14"/>
        <v>0</v>
      </c>
      <c r="G508" s="164">
        <f t="shared" si="15"/>
        <v>0</v>
      </c>
      <c r="H508" s="165">
        <v>1.169</v>
      </c>
      <c r="I508" s="21"/>
      <c r="J508" s="159"/>
    </row>
    <row r="509" spans="1:10" ht="16.5">
      <c r="A509" s="169" t="s">
        <v>3242</v>
      </c>
      <c r="B509" s="161" t="s">
        <v>4317</v>
      </c>
      <c r="C509" s="18" t="s">
        <v>3815</v>
      </c>
      <c r="D509" s="162"/>
      <c r="E509" s="162"/>
      <c r="F509" s="163">
        <f t="shared" si="14"/>
        <v>0</v>
      </c>
      <c r="G509" s="164">
        <f t="shared" si="15"/>
        <v>0</v>
      </c>
      <c r="H509" s="165">
        <v>1.1334</v>
      </c>
      <c r="I509" s="21"/>
      <c r="J509" s="159"/>
    </row>
    <row r="510" spans="1:10" ht="16.5">
      <c r="A510" s="169" t="s">
        <v>3243</v>
      </c>
      <c r="B510" s="161" t="s">
        <v>4318</v>
      </c>
      <c r="C510" s="18" t="s">
        <v>3815</v>
      </c>
      <c r="D510" s="162"/>
      <c r="E510" s="162"/>
      <c r="F510" s="163">
        <f t="shared" si="14"/>
        <v>0</v>
      </c>
      <c r="G510" s="164">
        <f t="shared" si="15"/>
        <v>0</v>
      </c>
      <c r="H510" s="165">
        <v>1.5723</v>
      </c>
      <c r="I510" s="21"/>
      <c r="J510" s="159"/>
    </row>
    <row r="511" spans="1:10" ht="16.5">
      <c r="A511" s="169" t="s">
        <v>3244</v>
      </c>
      <c r="B511" s="161" t="s">
        <v>4319</v>
      </c>
      <c r="C511" s="18" t="s">
        <v>3815</v>
      </c>
      <c r="D511" s="162"/>
      <c r="E511" s="162"/>
      <c r="F511" s="163">
        <f t="shared" si="14"/>
        <v>0</v>
      </c>
      <c r="G511" s="164">
        <f t="shared" si="15"/>
        <v>0</v>
      </c>
      <c r="H511" s="165">
        <v>0.92679999999999996</v>
      </c>
      <c r="I511" s="21"/>
      <c r="J511" s="159"/>
    </row>
    <row r="512" spans="1:10" ht="16.5">
      <c r="A512" s="169" t="s">
        <v>3245</v>
      </c>
      <c r="B512" s="161" t="s">
        <v>4320</v>
      </c>
      <c r="C512" s="18" t="s">
        <v>3815</v>
      </c>
      <c r="D512" s="162"/>
      <c r="E512" s="162"/>
      <c r="F512" s="163">
        <f t="shared" si="14"/>
        <v>0</v>
      </c>
      <c r="G512" s="164">
        <f t="shared" si="15"/>
        <v>0</v>
      </c>
      <c r="H512" s="165">
        <v>1.1094999999999999</v>
      </c>
      <c r="I512" s="21"/>
      <c r="J512" s="159"/>
    </row>
    <row r="513" spans="1:10" ht="16.5">
      <c r="A513" s="169" t="s">
        <v>3246</v>
      </c>
      <c r="B513" s="161" t="s">
        <v>4321</v>
      </c>
      <c r="C513" s="18" t="s">
        <v>3815</v>
      </c>
      <c r="D513" s="162"/>
      <c r="E513" s="162"/>
      <c r="F513" s="163">
        <f t="shared" si="14"/>
        <v>0</v>
      </c>
      <c r="G513" s="164">
        <f t="shared" si="15"/>
        <v>0</v>
      </c>
      <c r="H513" s="165">
        <v>0.91810000000000003</v>
      </c>
      <c r="I513" s="21"/>
      <c r="J513" s="159"/>
    </row>
    <row r="514" spans="1:10" ht="16.5">
      <c r="A514" s="169" t="s">
        <v>3247</v>
      </c>
      <c r="B514" s="161" t="s">
        <v>4322</v>
      </c>
      <c r="C514" s="18" t="s">
        <v>3815</v>
      </c>
      <c r="D514" s="162"/>
      <c r="E514" s="162"/>
      <c r="F514" s="163">
        <f t="shared" si="14"/>
        <v>0</v>
      </c>
      <c r="G514" s="164">
        <f t="shared" si="15"/>
        <v>0</v>
      </c>
      <c r="H514" s="165">
        <v>0.60729999999999995</v>
      </c>
      <c r="I514" s="21"/>
      <c r="J514" s="159"/>
    </row>
    <row r="515" spans="1:10" ht="16.5">
      <c r="A515" s="169" t="s">
        <v>3248</v>
      </c>
      <c r="B515" s="161" t="s">
        <v>4323</v>
      </c>
      <c r="C515" s="18" t="s">
        <v>3815</v>
      </c>
      <c r="D515" s="162"/>
      <c r="E515" s="162"/>
      <c r="F515" s="163">
        <f t="shared" si="14"/>
        <v>0</v>
      </c>
      <c r="G515" s="164">
        <f t="shared" si="15"/>
        <v>0</v>
      </c>
      <c r="H515" s="165">
        <v>1.2264999999999999</v>
      </c>
      <c r="I515" s="21"/>
      <c r="J515" s="159"/>
    </row>
    <row r="516" spans="1:10" ht="16.5">
      <c r="A516" s="169" t="s">
        <v>3249</v>
      </c>
      <c r="B516" s="161" t="s">
        <v>4324</v>
      </c>
      <c r="C516" s="18" t="s">
        <v>3815</v>
      </c>
      <c r="D516" s="162"/>
      <c r="E516" s="162"/>
      <c r="F516" s="163">
        <f t="shared" si="14"/>
        <v>0</v>
      </c>
      <c r="G516" s="164">
        <f t="shared" si="15"/>
        <v>0</v>
      </c>
      <c r="H516" s="165">
        <v>0.34239999999999998</v>
      </c>
      <c r="I516" s="21"/>
      <c r="J516" s="159"/>
    </row>
    <row r="517" spans="1:10" ht="16.5">
      <c r="A517" s="169" t="s">
        <v>3250</v>
      </c>
      <c r="B517" s="161" t="s">
        <v>4325</v>
      </c>
      <c r="C517" s="18" t="s">
        <v>3815</v>
      </c>
      <c r="D517" s="162"/>
      <c r="E517" s="162"/>
      <c r="F517" s="163">
        <f t="shared" ref="F517:F580" si="16">D517*E517</f>
        <v>0</v>
      </c>
      <c r="G517" s="164">
        <f t="shared" ref="G517:G580" si="17">IF($F$801=0,0,F517/$F$801)</f>
        <v>0</v>
      </c>
      <c r="H517" s="165">
        <v>1.4968999999999999</v>
      </c>
      <c r="I517" s="21"/>
      <c r="J517" s="159"/>
    </row>
    <row r="518" spans="1:10" ht="16.5">
      <c r="A518" s="169" t="s">
        <v>3251</v>
      </c>
      <c r="B518" s="161" t="s">
        <v>4326</v>
      </c>
      <c r="C518" s="18" t="s">
        <v>3815</v>
      </c>
      <c r="D518" s="162"/>
      <c r="E518" s="162"/>
      <c r="F518" s="163">
        <f t="shared" si="16"/>
        <v>0</v>
      </c>
      <c r="G518" s="164">
        <f t="shared" si="17"/>
        <v>0</v>
      </c>
      <c r="H518" s="165">
        <v>1.0333000000000001</v>
      </c>
      <c r="I518" s="21"/>
      <c r="J518" s="159"/>
    </row>
    <row r="519" spans="1:10" ht="16.5">
      <c r="A519" s="169" t="s">
        <v>3252</v>
      </c>
      <c r="B519" s="161" t="s">
        <v>4327</v>
      </c>
      <c r="C519" s="18" t="s">
        <v>3815</v>
      </c>
      <c r="D519" s="162"/>
      <c r="E519" s="162"/>
      <c r="F519" s="163">
        <f t="shared" si="16"/>
        <v>0</v>
      </c>
      <c r="G519" s="164">
        <f t="shared" si="17"/>
        <v>0</v>
      </c>
      <c r="H519" s="165">
        <v>1.8202</v>
      </c>
      <c r="I519" s="21"/>
      <c r="J519" s="159"/>
    </row>
    <row r="520" spans="1:10" ht="16.5">
      <c r="A520" s="169" t="s">
        <v>3253</v>
      </c>
      <c r="B520" s="161" t="s">
        <v>4328</v>
      </c>
      <c r="C520" s="18" t="s">
        <v>3815</v>
      </c>
      <c r="D520" s="162"/>
      <c r="E520" s="162"/>
      <c r="F520" s="163">
        <f t="shared" si="16"/>
        <v>0</v>
      </c>
      <c r="G520" s="164">
        <f t="shared" si="17"/>
        <v>0</v>
      </c>
      <c r="H520" s="165">
        <v>0.55430000000000001</v>
      </c>
      <c r="I520" s="21"/>
      <c r="J520" s="159"/>
    </row>
    <row r="521" spans="1:10" ht="16.5">
      <c r="A521" s="169" t="s">
        <v>3254</v>
      </c>
      <c r="B521" s="161" t="s">
        <v>4329</v>
      </c>
      <c r="C521" s="18" t="s">
        <v>3815</v>
      </c>
      <c r="D521" s="162"/>
      <c r="E521" s="162"/>
      <c r="F521" s="163">
        <f t="shared" si="16"/>
        <v>0</v>
      </c>
      <c r="G521" s="164">
        <f t="shared" si="17"/>
        <v>0</v>
      </c>
      <c r="H521" s="165">
        <v>0.35339999999999999</v>
      </c>
      <c r="I521" s="21"/>
      <c r="J521" s="159"/>
    </row>
    <row r="522" spans="1:10" ht="16.5">
      <c r="A522" s="169" t="s">
        <v>3255</v>
      </c>
      <c r="B522" s="161" t="s">
        <v>4330</v>
      </c>
      <c r="C522" s="18" t="s">
        <v>3815</v>
      </c>
      <c r="D522" s="162"/>
      <c r="E522" s="162"/>
      <c r="F522" s="163">
        <f t="shared" si="16"/>
        <v>0</v>
      </c>
      <c r="G522" s="164">
        <f t="shared" si="17"/>
        <v>0</v>
      </c>
      <c r="H522" s="165">
        <v>1.8547</v>
      </c>
      <c r="I522" s="21"/>
      <c r="J522" s="159"/>
    </row>
    <row r="523" spans="1:10" ht="16.5">
      <c r="A523" s="169" t="s">
        <v>3256</v>
      </c>
      <c r="B523" s="161" t="s">
        <v>4331</v>
      </c>
      <c r="C523" s="18" t="s">
        <v>3815</v>
      </c>
      <c r="D523" s="162"/>
      <c r="E523" s="162"/>
      <c r="F523" s="163">
        <f t="shared" si="16"/>
        <v>0</v>
      </c>
      <c r="G523" s="164">
        <f t="shared" si="17"/>
        <v>0</v>
      </c>
      <c r="H523" s="165">
        <v>0.67849999999999999</v>
      </c>
      <c r="I523" s="21"/>
      <c r="J523" s="159"/>
    </row>
    <row r="524" spans="1:10" ht="16.5">
      <c r="A524" s="169" t="s">
        <v>3257</v>
      </c>
      <c r="B524" s="161" t="s">
        <v>4332</v>
      </c>
      <c r="C524" s="18" t="s">
        <v>3815</v>
      </c>
      <c r="D524" s="162"/>
      <c r="E524" s="162"/>
      <c r="F524" s="163">
        <f t="shared" si="16"/>
        <v>0</v>
      </c>
      <c r="G524" s="164">
        <f t="shared" si="17"/>
        <v>0</v>
      </c>
      <c r="H524" s="165">
        <v>0.32540000000000002</v>
      </c>
      <c r="I524" s="21"/>
      <c r="J524" s="159"/>
    </row>
    <row r="525" spans="1:10" ht="16.5">
      <c r="A525" s="169" t="s">
        <v>3258</v>
      </c>
      <c r="B525" s="161" t="s">
        <v>4333</v>
      </c>
      <c r="C525" s="18" t="s">
        <v>3815</v>
      </c>
      <c r="D525" s="162"/>
      <c r="E525" s="162"/>
      <c r="F525" s="163">
        <f t="shared" si="16"/>
        <v>0</v>
      </c>
      <c r="G525" s="164">
        <f t="shared" si="17"/>
        <v>0</v>
      </c>
      <c r="H525" s="165">
        <v>1.573</v>
      </c>
      <c r="I525" s="21"/>
      <c r="J525" s="159"/>
    </row>
    <row r="526" spans="1:10" ht="16.5">
      <c r="A526" s="169" t="s">
        <v>3259</v>
      </c>
      <c r="B526" s="161" t="s">
        <v>4334</v>
      </c>
      <c r="C526" s="18" t="s">
        <v>3815</v>
      </c>
      <c r="D526" s="162"/>
      <c r="E526" s="162"/>
      <c r="F526" s="163">
        <f t="shared" si="16"/>
        <v>0</v>
      </c>
      <c r="G526" s="164">
        <f t="shared" si="17"/>
        <v>0</v>
      </c>
      <c r="H526" s="165">
        <v>0.98</v>
      </c>
      <c r="I526" s="21"/>
      <c r="J526" s="159"/>
    </row>
    <row r="527" spans="1:10" ht="16.5">
      <c r="A527" s="169" t="s">
        <v>3260</v>
      </c>
      <c r="B527" s="161" t="s">
        <v>4335</v>
      </c>
      <c r="C527" s="18" t="s">
        <v>3815</v>
      </c>
      <c r="D527" s="162"/>
      <c r="E527" s="162"/>
      <c r="F527" s="163">
        <f t="shared" si="16"/>
        <v>0</v>
      </c>
      <c r="G527" s="164">
        <f t="shared" si="17"/>
        <v>0</v>
      </c>
      <c r="H527" s="165">
        <v>1.1171</v>
      </c>
      <c r="I527" s="21"/>
      <c r="J527" s="159"/>
    </row>
    <row r="528" spans="1:10" ht="16.5">
      <c r="A528" s="169" t="s">
        <v>3261</v>
      </c>
      <c r="B528" s="161" t="s">
        <v>4336</v>
      </c>
      <c r="C528" s="18" t="s">
        <v>3815</v>
      </c>
      <c r="D528" s="162"/>
      <c r="E528" s="162"/>
      <c r="F528" s="163">
        <f t="shared" si="16"/>
        <v>0</v>
      </c>
      <c r="G528" s="164">
        <f t="shared" si="17"/>
        <v>0</v>
      </c>
      <c r="H528" s="165">
        <v>0.30180000000000001</v>
      </c>
      <c r="I528" s="21"/>
      <c r="J528" s="159"/>
    </row>
    <row r="529" spans="1:10" ht="16.5">
      <c r="A529" s="169" t="s">
        <v>3262</v>
      </c>
      <c r="B529" s="161" t="s">
        <v>4337</v>
      </c>
      <c r="C529" s="18" t="s">
        <v>3815</v>
      </c>
      <c r="D529" s="162"/>
      <c r="E529" s="162"/>
      <c r="F529" s="163">
        <f t="shared" si="16"/>
        <v>0</v>
      </c>
      <c r="G529" s="164">
        <f t="shared" si="17"/>
        <v>0</v>
      </c>
      <c r="H529" s="165">
        <v>0.53110000000000002</v>
      </c>
      <c r="I529" s="21"/>
      <c r="J529" s="159"/>
    </row>
    <row r="530" spans="1:10" ht="16.5">
      <c r="A530" s="169" t="s">
        <v>3263</v>
      </c>
      <c r="B530" s="161" t="s">
        <v>4338</v>
      </c>
      <c r="C530" s="18" t="s">
        <v>3815</v>
      </c>
      <c r="D530" s="162"/>
      <c r="E530" s="162"/>
      <c r="F530" s="163">
        <f t="shared" si="16"/>
        <v>0</v>
      </c>
      <c r="G530" s="164">
        <f t="shared" si="17"/>
        <v>0</v>
      </c>
      <c r="H530" s="165">
        <v>-0.15479999999999999</v>
      </c>
      <c r="I530" s="21"/>
      <c r="J530" s="159"/>
    </row>
    <row r="531" spans="1:10" ht="16.5">
      <c r="A531" s="169" t="s">
        <v>3264</v>
      </c>
      <c r="B531" s="161" t="s">
        <v>4339</v>
      </c>
      <c r="C531" s="18" t="s">
        <v>3815</v>
      </c>
      <c r="D531" s="162"/>
      <c r="E531" s="162"/>
      <c r="F531" s="163">
        <f t="shared" si="16"/>
        <v>0</v>
      </c>
      <c r="G531" s="164">
        <f t="shared" si="17"/>
        <v>0</v>
      </c>
      <c r="H531" s="165">
        <v>0.26669999999999999</v>
      </c>
      <c r="I531" s="21"/>
      <c r="J531" s="159"/>
    </row>
    <row r="532" spans="1:10" ht="16.5">
      <c r="A532" s="169" t="s">
        <v>3265</v>
      </c>
      <c r="B532" s="161" t="s">
        <v>4340</v>
      </c>
      <c r="C532" s="18" t="s">
        <v>3815</v>
      </c>
      <c r="D532" s="162"/>
      <c r="E532" s="162"/>
      <c r="F532" s="163">
        <f t="shared" si="16"/>
        <v>0</v>
      </c>
      <c r="G532" s="164">
        <f t="shared" si="17"/>
        <v>0</v>
      </c>
      <c r="H532" s="165">
        <v>1.4017999999999999</v>
      </c>
      <c r="I532" s="21"/>
      <c r="J532" s="159"/>
    </row>
    <row r="533" spans="1:10" ht="16.5">
      <c r="A533" s="169" t="s">
        <v>3266</v>
      </c>
      <c r="B533" s="161" t="s">
        <v>4341</v>
      </c>
      <c r="C533" s="18" t="s">
        <v>3815</v>
      </c>
      <c r="D533" s="162"/>
      <c r="E533" s="162"/>
      <c r="F533" s="163">
        <f t="shared" si="16"/>
        <v>0</v>
      </c>
      <c r="G533" s="164">
        <f t="shared" si="17"/>
        <v>0</v>
      </c>
      <c r="H533" s="165">
        <v>0.45700000000000002</v>
      </c>
      <c r="I533" s="21"/>
      <c r="J533" s="159"/>
    </row>
    <row r="534" spans="1:10" ht="16.5">
      <c r="A534" s="169" t="s">
        <v>3267</v>
      </c>
      <c r="B534" s="161" t="s">
        <v>4342</v>
      </c>
      <c r="C534" s="18" t="s">
        <v>3815</v>
      </c>
      <c r="D534" s="162"/>
      <c r="E534" s="162"/>
      <c r="F534" s="163">
        <f t="shared" si="16"/>
        <v>0</v>
      </c>
      <c r="G534" s="164">
        <f t="shared" si="17"/>
        <v>0</v>
      </c>
      <c r="H534" s="165">
        <v>0.99399999999999999</v>
      </c>
      <c r="I534" s="21"/>
      <c r="J534" s="159"/>
    </row>
    <row r="535" spans="1:10" ht="16.5">
      <c r="A535" s="169" t="s">
        <v>3268</v>
      </c>
      <c r="B535" s="161" t="s">
        <v>4343</v>
      </c>
      <c r="C535" s="18" t="s">
        <v>3815</v>
      </c>
      <c r="D535" s="162"/>
      <c r="E535" s="163"/>
      <c r="F535" s="163">
        <f t="shared" si="16"/>
        <v>0</v>
      </c>
      <c r="G535" s="164">
        <f t="shared" si="17"/>
        <v>0</v>
      </c>
      <c r="H535" s="165">
        <v>0.55159999999999998</v>
      </c>
      <c r="I535" s="21"/>
      <c r="J535" s="159"/>
    </row>
    <row r="536" spans="1:10" ht="16.5">
      <c r="A536" s="169" t="s">
        <v>3269</v>
      </c>
      <c r="B536" s="161" t="s">
        <v>4344</v>
      </c>
      <c r="C536" s="18" t="s">
        <v>3815</v>
      </c>
      <c r="D536" s="162"/>
      <c r="E536" s="163"/>
      <c r="F536" s="163">
        <f t="shared" si="16"/>
        <v>0</v>
      </c>
      <c r="G536" s="164">
        <f t="shared" si="17"/>
        <v>0</v>
      </c>
      <c r="H536" s="165">
        <v>0.29809999999999998</v>
      </c>
      <c r="I536" s="21"/>
      <c r="J536" s="159"/>
    </row>
    <row r="537" spans="1:10" ht="16.5">
      <c r="A537" s="169" t="s">
        <v>3270</v>
      </c>
      <c r="B537" s="161" t="s">
        <v>4345</v>
      </c>
      <c r="C537" s="18" t="s">
        <v>3815</v>
      </c>
      <c r="D537" s="162"/>
      <c r="E537" s="163"/>
      <c r="F537" s="163">
        <f t="shared" si="16"/>
        <v>0</v>
      </c>
      <c r="G537" s="164">
        <f t="shared" si="17"/>
        <v>0</v>
      </c>
      <c r="H537" s="165">
        <v>0.25640000000000002</v>
      </c>
      <c r="I537" s="21"/>
      <c r="J537" s="159"/>
    </row>
    <row r="538" spans="1:10" ht="16.5">
      <c r="A538" s="169" t="s">
        <v>3271</v>
      </c>
      <c r="B538" s="161" t="s">
        <v>4346</v>
      </c>
      <c r="C538" s="18" t="s">
        <v>3815</v>
      </c>
      <c r="D538" s="162"/>
      <c r="E538" s="163"/>
      <c r="F538" s="163">
        <f t="shared" si="16"/>
        <v>0</v>
      </c>
      <c r="G538" s="164">
        <f t="shared" si="17"/>
        <v>0</v>
      </c>
      <c r="H538" s="165">
        <v>1.6872</v>
      </c>
      <c r="I538" s="21"/>
      <c r="J538" s="159"/>
    </row>
    <row r="539" spans="1:10" ht="16.5">
      <c r="A539" s="169" t="s">
        <v>3272</v>
      </c>
      <c r="B539" s="161" t="s">
        <v>4347</v>
      </c>
      <c r="C539" s="18" t="s">
        <v>3815</v>
      </c>
      <c r="D539" s="162"/>
      <c r="E539" s="163"/>
      <c r="F539" s="163">
        <f t="shared" si="16"/>
        <v>0</v>
      </c>
      <c r="G539" s="164">
        <f t="shared" si="17"/>
        <v>0</v>
      </c>
      <c r="H539" s="165">
        <v>0.37530000000000002</v>
      </c>
      <c r="I539" s="21"/>
      <c r="J539" s="159"/>
    </row>
    <row r="540" spans="1:10" ht="16.5">
      <c r="A540" s="169" t="s">
        <v>3273</v>
      </c>
      <c r="B540" s="161" t="s">
        <v>4348</v>
      </c>
      <c r="C540" s="18" t="s">
        <v>3815</v>
      </c>
      <c r="D540" s="162"/>
      <c r="E540" s="163"/>
      <c r="F540" s="163">
        <f t="shared" si="16"/>
        <v>0</v>
      </c>
      <c r="G540" s="164">
        <f t="shared" si="17"/>
        <v>0</v>
      </c>
      <c r="H540" s="165">
        <v>0.56159999999999999</v>
      </c>
      <c r="I540" s="21"/>
      <c r="J540" s="159"/>
    </row>
    <row r="541" spans="1:10" ht="16.5">
      <c r="A541" s="169" t="s">
        <v>3274</v>
      </c>
      <c r="B541" s="161" t="s">
        <v>4349</v>
      </c>
      <c r="C541" s="18" t="s">
        <v>3815</v>
      </c>
      <c r="D541" s="162"/>
      <c r="E541" s="163"/>
      <c r="F541" s="163">
        <f t="shared" si="16"/>
        <v>0</v>
      </c>
      <c r="G541" s="164">
        <f t="shared" si="17"/>
        <v>0</v>
      </c>
      <c r="H541" s="165">
        <v>0.91290000000000004</v>
      </c>
      <c r="I541" s="21"/>
      <c r="J541" s="159"/>
    </row>
    <row r="542" spans="1:10" ht="16.5">
      <c r="A542" s="169" t="s">
        <v>3275</v>
      </c>
      <c r="B542" s="161" t="s">
        <v>4350</v>
      </c>
      <c r="C542" s="18" t="s">
        <v>3815</v>
      </c>
      <c r="D542" s="162"/>
      <c r="E542" s="163"/>
      <c r="F542" s="163">
        <f t="shared" si="16"/>
        <v>0</v>
      </c>
      <c r="G542" s="164">
        <f t="shared" si="17"/>
        <v>0</v>
      </c>
      <c r="H542" s="165">
        <v>0.71930000000000005</v>
      </c>
      <c r="I542" s="21"/>
      <c r="J542" s="159"/>
    </row>
    <row r="543" spans="1:10" ht="16.5">
      <c r="A543" s="169" t="s">
        <v>3276</v>
      </c>
      <c r="B543" s="161" t="s">
        <v>4351</v>
      </c>
      <c r="C543" s="18" t="s">
        <v>3815</v>
      </c>
      <c r="D543" s="162"/>
      <c r="E543" s="163"/>
      <c r="F543" s="163">
        <f t="shared" si="16"/>
        <v>0</v>
      </c>
      <c r="G543" s="164">
        <f t="shared" si="17"/>
        <v>0</v>
      </c>
      <c r="H543" s="165">
        <v>0.19</v>
      </c>
      <c r="I543" s="21"/>
      <c r="J543" s="159"/>
    </row>
    <row r="544" spans="1:10" ht="16.5">
      <c r="A544" s="169" t="s">
        <v>3277</v>
      </c>
      <c r="B544" s="161" t="s">
        <v>4352</v>
      </c>
      <c r="C544" s="18" t="s">
        <v>3815</v>
      </c>
      <c r="D544" s="162"/>
      <c r="E544" s="163"/>
      <c r="F544" s="163">
        <f t="shared" si="16"/>
        <v>0</v>
      </c>
      <c r="G544" s="164">
        <f t="shared" si="17"/>
        <v>0</v>
      </c>
      <c r="H544" s="165">
        <v>2.0106000000000002</v>
      </c>
      <c r="I544" s="21"/>
      <c r="J544" s="159"/>
    </row>
    <row r="545" spans="1:10" ht="16.5">
      <c r="A545" s="169" t="s">
        <v>3278</v>
      </c>
      <c r="B545" s="161" t="s">
        <v>4353</v>
      </c>
      <c r="C545" s="18" t="s">
        <v>3815</v>
      </c>
      <c r="D545" s="162"/>
      <c r="E545" s="163"/>
      <c r="F545" s="163">
        <f t="shared" si="16"/>
        <v>0</v>
      </c>
      <c r="G545" s="164">
        <f t="shared" si="17"/>
        <v>0</v>
      </c>
      <c r="H545" s="165">
        <v>0.87260000000000004</v>
      </c>
      <c r="I545" s="21"/>
      <c r="J545" s="159"/>
    </row>
    <row r="546" spans="1:10" ht="16.5">
      <c r="A546" s="169" t="s">
        <v>3279</v>
      </c>
      <c r="B546" s="161" t="s">
        <v>4354</v>
      </c>
      <c r="C546" s="18" t="s">
        <v>3815</v>
      </c>
      <c r="D546" s="162"/>
      <c r="E546" s="163"/>
      <c r="F546" s="163">
        <f t="shared" si="16"/>
        <v>0</v>
      </c>
      <c r="G546" s="164">
        <f t="shared" si="17"/>
        <v>0</v>
      </c>
      <c r="H546" s="165">
        <v>0.81040000000000001</v>
      </c>
      <c r="I546" s="21"/>
      <c r="J546" s="159"/>
    </row>
    <row r="547" spans="1:10" ht="16.5">
      <c r="A547" s="169" t="s">
        <v>3280</v>
      </c>
      <c r="B547" s="161" t="s">
        <v>4355</v>
      </c>
      <c r="C547" s="18" t="s">
        <v>3815</v>
      </c>
      <c r="D547" s="162"/>
      <c r="E547" s="163"/>
      <c r="F547" s="163">
        <f t="shared" si="16"/>
        <v>0</v>
      </c>
      <c r="G547" s="164">
        <f t="shared" si="17"/>
        <v>0</v>
      </c>
      <c r="H547" s="165">
        <v>1.8142</v>
      </c>
      <c r="I547" s="21"/>
      <c r="J547" s="159"/>
    </row>
    <row r="548" spans="1:10" ht="16.5">
      <c r="A548" s="169" t="s">
        <v>3281</v>
      </c>
      <c r="B548" s="161" t="s">
        <v>4356</v>
      </c>
      <c r="C548" s="18" t="s">
        <v>3815</v>
      </c>
      <c r="D548" s="162"/>
      <c r="E548" s="163"/>
      <c r="F548" s="163">
        <f t="shared" si="16"/>
        <v>0</v>
      </c>
      <c r="G548" s="164">
        <f t="shared" si="17"/>
        <v>0</v>
      </c>
      <c r="H548" s="165">
        <v>1.2718</v>
      </c>
      <c r="I548" s="21"/>
      <c r="J548" s="159"/>
    </row>
    <row r="549" spans="1:10" ht="16.5">
      <c r="A549" s="169" t="s">
        <v>3282</v>
      </c>
      <c r="B549" s="161" t="s">
        <v>4357</v>
      </c>
      <c r="C549" s="18" t="s">
        <v>3815</v>
      </c>
      <c r="D549" s="162"/>
      <c r="E549" s="163"/>
      <c r="F549" s="163">
        <f t="shared" si="16"/>
        <v>0</v>
      </c>
      <c r="G549" s="164">
        <f t="shared" si="17"/>
        <v>0</v>
      </c>
      <c r="H549" s="165">
        <v>1.9252</v>
      </c>
      <c r="I549" s="21"/>
      <c r="J549" s="159"/>
    </row>
    <row r="550" spans="1:10" ht="16.5">
      <c r="A550" s="169" t="s">
        <v>3283</v>
      </c>
      <c r="B550" s="161" t="s">
        <v>4358</v>
      </c>
      <c r="C550" s="18" t="s">
        <v>3815</v>
      </c>
      <c r="D550" s="162"/>
      <c r="E550" s="163"/>
      <c r="F550" s="163">
        <f t="shared" si="16"/>
        <v>0</v>
      </c>
      <c r="G550" s="164">
        <f t="shared" si="17"/>
        <v>0</v>
      </c>
      <c r="H550" s="165">
        <v>0.50470000000000004</v>
      </c>
      <c r="I550" s="21"/>
    </row>
    <row r="551" spans="1:10" ht="16.5">
      <c r="A551" s="169" t="s">
        <v>3284</v>
      </c>
      <c r="B551" s="161" t="s">
        <v>4359</v>
      </c>
      <c r="C551" s="18" t="s">
        <v>3815</v>
      </c>
      <c r="D551" s="162"/>
      <c r="E551" s="163"/>
      <c r="F551" s="163">
        <f t="shared" si="16"/>
        <v>0</v>
      </c>
      <c r="G551" s="164">
        <f t="shared" si="17"/>
        <v>0</v>
      </c>
      <c r="H551" s="165">
        <v>0.1479</v>
      </c>
      <c r="I551" s="21"/>
    </row>
    <row r="552" spans="1:10" ht="16.5">
      <c r="A552" s="169" t="s">
        <v>3285</v>
      </c>
      <c r="B552" s="161" t="s">
        <v>4360</v>
      </c>
      <c r="C552" s="18" t="s">
        <v>3815</v>
      </c>
      <c r="D552" s="162"/>
      <c r="E552" s="163"/>
      <c r="F552" s="163">
        <f t="shared" si="16"/>
        <v>0</v>
      </c>
      <c r="G552" s="164">
        <f t="shared" si="17"/>
        <v>0</v>
      </c>
      <c r="H552" s="165">
        <v>2.3653</v>
      </c>
      <c r="I552" s="21"/>
    </row>
    <row r="553" spans="1:10" ht="16.5">
      <c r="A553" s="169" t="s">
        <v>3286</v>
      </c>
      <c r="B553" s="161" t="s">
        <v>4361</v>
      </c>
      <c r="C553" s="18" t="s">
        <v>3815</v>
      </c>
      <c r="D553" s="162"/>
      <c r="E553" s="163"/>
      <c r="F553" s="163">
        <f t="shared" si="16"/>
        <v>0</v>
      </c>
      <c r="G553" s="164">
        <f t="shared" si="17"/>
        <v>0</v>
      </c>
      <c r="H553" s="165">
        <v>0.73050000000000004</v>
      </c>
      <c r="I553" s="21"/>
    </row>
    <row r="554" spans="1:10" ht="16.5">
      <c r="A554" s="169" t="s">
        <v>3287</v>
      </c>
      <c r="B554" s="161" t="s">
        <v>4362</v>
      </c>
      <c r="C554" s="18" t="s">
        <v>3815</v>
      </c>
      <c r="D554" s="162"/>
      <c r="E554" s="163"/>
      <c r="F554" s="163">
        <f t="shared" si="16"/>
        <v>0</v>
      </c>
      <c r="G554" s="164">
        <f t="shared" si="17"/>
        <v>0</v>
      </c>
      <c r="H554" s="165">
        <v>0.60089999999999999</v>
      </c>
      <c r="I554" s="21"/>
    </row>
    <row r="555" spans="1:10" ht="16.5">
      <c r="A555" s="169" t="s">
        <v>3288</v>
      </c>
      <c r="B555" s="161" t="s">
        <v>4363</v>
      </c>
      <c r="C555" s="18" t="s">
        <v>3815</v>
      </c>
      <c r="D555" s="162"/>
      <c r="E555" s="163"/>
      <c r="F555" s="163">
        <f t="shared" si="16"/>
        <v>0</v>
      </c>
      <c r="G555" s="164">
        <f t="shared" si="17"/>
        <v>0</v>
      </c>
      <c r="H555" s="165">
        <v>0.17169999999999999</v>
      </c>
      <c r="I555" s="21"/>
    </row>
    <row r="556" spans="1:10" ht="16.5">
      <c r="A556" s="169" t="s">
        <v>3289</v>
      </c>
      <c r="B556" s="161" t="s">
        <v>4364</v>
      </c>
      <c r="C556" s="18" t="s">
        <v>3815</v>
      </c>
      <c r="D556" s="162"/>
      <c r="E556" s="163"/>
      <c r="F556" s="163">
        <f t="shared" si="16"/>
        <v>0</v>
      </c>
      <c r="G556" s="164">
        <f t="shared" si="17"/>
        <v>0</v>
      </c>
      <c r="H556" s="165">
        <v>1.1725000000000001</v>
      </c>
      <c r="I556" s="21"/>
    </row>
    <row r="557" spans="1:10" ht="16.5">
      <c r="A557" s="169" t="s">
        <v>3290</v>
      </c>
      <c r="B557" s="161" t="s">
        <v>4365</v>
      </c>
      <c r="C557" s="18" t="s">
        <v>3815</v>
      </c>
      <c r="D557" s="162"/>
      <c r="E557" s="163"/>
      <c r="F557" s="163">
        <f t="shared" si="16"/>
        <v>0</v>
      </c>
      <c r="G557" s="164">
        <f t="shared" si="17"/>
        <v>0</v>
      </c>
      <c r="H557" s="165">
        <v>0.61019999999999996</v>
      </c>
      <c r="I557" s="21"/>
    </row>
    <row r="558" spans="1:10" ht="16.5">
      <c r="A558" s="169" t="s">
        <v>3291</v>
      </c>
      <c r="B558" s="161" t="s">
        <v>4366</v>
      </c>
      <c r="C558" s="18" t="s">
        <v>3815</v>
      </c>
      <c r="D558" s="162"/>
      <c r="E558" s="163"/>
      <c r="F558" s="163">
        <f t="shared" si="16"/>
        <v>0</v>
      </c>
      <c r="G558" s="164">
        <f t="shared" si="17"/>
        <v>0</v>
      </c>
      <c r="H558" s="165">
        <v>1.0773999999999999</v>
      </c>
      <c r="I558" s="21"/>
    </row>
    <row r="559" spans="1:10" ht="16.5">
      <c r="A559" s="169" t="s">
        <v>3292</v>
      </c>
      <c r="B559" s="161" t="s">
        <v>4367</v>
      </c>
      <c r="C559" s="18" t="s">
        <v>3815</v>
      </c>
      <c r="D559" s="162"/>
      <c r="E559" s="163"/>
      <c r="F559" s="163">
        <f t="shared" si="16"/>
        <v>0</v>
      </c>
      <c r="G559" s="164">
        <f t="shared" si="17"/>
        <v>0</v>
      </c>
      <c r="H559" s="165">
        <v>0.36299999999999999</v>
      </c>
      <c r="I559" s="21"/>
    </row>
    <row r="560" spans="1:10" ht="16.5">
      <c r="A560" s="169" t="s">
        <v>3293</v>
      </c>
      <c r="B560" s="161" t="s">
        <v>4368</v>
      </c>
      <c r="C560" s="18" t="s">
        <v>3815</v>
      </c>
      <c r="D560" s="162"/>
      <c r="E560" s="163"/>
      <c r="F560" s="163">
        <f t="shared" si="16"/>
        <v>0</v>
      </c>
      <c r="G560" s="164">
        <f t="shared" si="17"/>
        <v>0</v>
      </c>
      <c r="H560" s="165">
        <v>0.56169999999999998</v>
      </c>
      <c r="I560" s="21"/>
    </row>
    <row r="561" spans="1:9" ht="16.5">
      <c r="A561" s="169" t="s">
        <v>3294</v>
      </c>
      <c r="B561" s="161" t="s">
        <v>4369</v>
      </c>
      <c r="C561" s="18" t="s">
        <v>3815</v>
      </c>
      <c r="D561" s="162"/>
      <c r="E561" s="163"/>
      <c r="F561" s="163">
        <f t="shared" si="16"/>
        <v>0</v>
      </c>
      <c r="G561" s="164">
        <f t="shared" si="17"/>
        <v>0</v>
      </c>
      <c r="H561" s="165">
        <v>0.56489999999999996</v>
      </c>
      <c r="I561" s="21"/>
    </row>
    <row r="562" spans="1:9" ht="16.5">
      <c r="A562" s="169" t="s">
        <v>3295</v>
      </c>
      <c r="B562" s="161" t="s">
        <v>4370</v>
      </c>
      <c r="C562" s="18" t="s">
        <v>3815</v>
      </c>
      <c r="D562" s="162"/>
      <c r="E562" s="163"/>
      <c r="F562" s="163">
        <f t="shared" si="16"/>
        <v>0</v>
      </c>
      <c r="G562" s="164">
        <f t="shared" si="17"/>
        <v>0</v>
      </c>
      <c r="H562" s="165">
        <v>1.3371</v>
      </c>
      <c r="I562" s="21"/>
    </row>
    <row r="563" spans="1:9" ht="16.5">
      <c r="A563" s="169" t="s">
        <v>3296</v>
      </c>
      <c r="B563" s="161" t="s">
        <v>4371</v>
      </c>
      <c r="C563" s="18" t="s">
        <v>3815</v>
      </c>
      <c r="D563" s="162"/>
      <c r="E563" s="163"/>
      <c r="F563" s="163">
        <f t="shared" si="16"/>
        <v>0</v>
      </c>
      <c r="G563" s="164">
        <f t="shared" si="17"/>
        <v>0</v>
      </c>
      <c r="H563" s="165">
        <v>0.16930000000000001</v>
      </c>
      <c r="I563" s="21"/>
    </row>
    <row r="564" spans="1:9" ht="16.5">
      <c r="A564" s="169" t="s">
        <v>3297</v>
      </c>
      <c r="B564" s="161" t="s">
        <v>4372</v>
      </c>
      <c r="C564" s="18" t="s">
        <v>3815</v>
      </c>
      <c r="D564" s="162"/>
      <c r="E564" s="163"/>
      <c r="F564" s="163">
        <f t="shared" si="16"/>
        <v>0</v>
      </c>
      <c r="G564" s="164">
        <f t="shared" si="17"/>
        <v>0</v>
      </c>
      <c r="H564" s="165">
        <v>0.60640000000000005</v>
      </c>
      <c r="I564" s="21"/>
    </row>
    <row r="565" spans="1:9" ht="16.5">
      <c r="A565" s="169" t="s">
        <v>3298</v>
      </c>
      <c r="B565" s="161" t="s">
        <v>4373</v>
      </c>
      <c r="C565" s="18" t="s">
        <v>3815</v>
      </c>
      <c r="D565" s="162"/>
      <c r="E565" s="163"/>
      <c r="F565" s="163">
        <f t="shared" si="16"/>
        <v>0</v>
      </c>
      <c r="G565" s="164">
        <f t="shared" si="17"/>
        <v>0</v>
      </c>
      <c r="H565" s="165">
        <v>1.3878999999999999</v>
      </c>
      <c r="I565" s="21"/>
    </row>
    <row r="566" spans="1:9" ht="16.5">
      <c r="A566" s="169" t="s">
        <v>3299</v>
      </c>
      <c r="B566" s="161" t="s">
        <v>4374</v>
      </c>
      <c r="C566" s="18" t="s">
        <v>3815</v>
      </c>
      <c r="D566" s="162"/>
      <c r="E566" s="163"/>
      <c r="F566" s="163">
        <f t="shared" si="16"/>
        <v>0</v>
      </c>
      <c r="G566" s="164">
        <f t="shared" si="17"/>
        <v>0</v>
      </c>
      <c r="H566" s="165">
        <v>0.54759999999999998</v>
      </c>
      <c r="I566" s="21"/>
    </row>
    <row r="567" spans="1:9" ht="16.5">
      <c r="A567" s="169" t="s">
        <v>3300</v>
      </c>
      <c r="B567" s="161" t="s">
        <v>4375</v>
      </c>
      <c r="C567" s="18" t="s">
        <v>3815</v>
      </c>
      <c r="D567" s="162"/>
      <c r="E567" s="163"/>
      <c r="F567" s="163">
        <f t="shared" si="16"/>
        <v>0</v>
      </c>
      <c r="G567" s="164">
        <f t="shared" si="17"/>
        <v>0</v>
      </c>
      <c r="H567" s="165">
        <v>0.83279999999999998</v>
      </c>
      <c r="I567" s="21"/>
    </row>
    <row r="568" spans="1:9" ht="16.5">
      <c r="A568" s="169" t="s">
        <v>3301</v>
      </c>
      <c r="B568" s="161" t="s">
        <v>4376</v>
      </c>
      <c r="C568" s="18" t="s">
        <v>3815</v>
      </c>
      <c r="D568" s="162"/>
      <c r="E568" s="163"/>
      <c r="F568" s="163">
        <f t="shared" si="16"/>
        <v>0</v>
      </c>
      <c r="G568" s="164">
        <f t="shared" si="17"/>
        <v>0</v>
      </c>
      <c r="H568" s="165">
        <v>1.0597000000000001</v>
      </c>
      <c r="I568" s="21"/>
    </row>
    <row r="569" spans="1:9" ht="16.5">
      <c r="A569" s="169" t="s">
        <v>3302</v>
      </c>
      <c r="B569" s="161" t="s">
        <v>4377</v>
      </c>
      <c r="C569" s="18" t="s">
        <v>3815</v>
      </c>
      <c r="D569" s="162"/>
      <c r="E569" s="163"/>
      <c r="F569" s="163">
        <f t="shared" si="16"/>
        <v>0</v>
      </c>
      <c r="G569" s="164">
        <f t="shared" si="17"/>
        <v>0</v>
      </c>
      <c r="H569" s="165">
        <v>1.3056000000000001</v>
      </c>
      <c r="I569" s="21"/>
    </row>
    <row r="570" spans="1:9" ht="16.5">
      <c r="A570" s="169" t="s">
        <v>3303</v>
      </c>
      <c r="B570" s="161" t="s">
        <v>4378</v>
      </c>
      <c r="C570" s="18" t="s">
        <v>3815</v>
      </c>
      <c r="D570" s="162"/>
      <c r="E570" s="163"/>
      <c r="F570" s="163">
        <f t="shared" si="16"/>
        <v>0</v>
      </c>
      <c r="G570" s="164">
        <f t="shared" si="17"/>
        <v>0</v>
      </c>
      <c r="H570" s="165">
        <v>1.0447</v>
      </c>
      <c r="I570" s="21"/>
    </row>
    <row r="571" spans="1:9" ht="16.5">
      <c r="A571" s="169" t="s">
        <v>3304</v>
      </c>
      <c r="B571" s="161" t="s">
        <v>4379</v>
      </c>
      <c r="C571" s="18" t="s">
        <v>3815</v>
      </c>
      <c r="D571" s="162"/>
      <c r="E571" s="163"/>
      <c r="F571" s="163">
        <f t="shared" si="16"/>
        <v>0</v>
      </c>
      <c r="G571" s="164">
        <f t="shared" si="17"/>
        <v>0</v>
      </c>
      <c r="H571" s="165">
        <v>1.2064999999999999</v>
      </c>
      <c r="I571" s="21"/>
    </row>
    <row r="572" spans="1:9" ht="16.5">
      <c r="A572" s="169" t="s">
        <v>3305</v>
      </c>
      <c r="B572" s="161" t="s">
        <v>4380</v>
      </c>
      <c r="C572" s="18" t="s">
        <v>3815</v>
      </c>
      <c r="D572" s="162"/>
      <c r="E572" s="163"/>
      <c r="F572" s="163">
        <f t="shared" si="16"/>
        <v>0</v>
      </c>
      <c r="G572" s="164">
        <f t="shared" si="17"/>
        <v>0</v>
      </c>
      <c r="H572" s="165">
        <v>1.8344</v>
      </c>
      <c r="I572" s="21"/>
    </row>
    <row r="573" spans="1:9" ht="16.5">
      <c r="A573" s="169" t="s">
        <v>3306</v>
      </c>
      <c r="B573" s="161" t="s">
        <v>4381</v>
      </c>
      <c r="C573" s="18" t="s">
        <v>3815</v>
      </c>
      <c r="D573" s="163"/>
      <c r="E573" s="163"/>
      <c r="F573" s="163">
        <f t="shared" si="16"/>
        <v>0</v>
      </c>
      <c r="G573" s="164">
        <f t="shared" si="17"/>
        <v>0</v>
      </c>
      <c r="H573" s="165">
        <v>1.0923</v>
      </c>
      <c r="I573" s="21"/>
    </row>
    <row r="574" spans="1:9" ht="16.5">
      <c r="A574" s="169" t="s">
        <v>3307</v>
      </c>
      <c r="B574" s="161" t="s">
        <v>4382</v>
      </c>
      <c r="C574" s="18" t="s">
        <v>3815</v>
      </c>
      <c r="D574" s="163"/>
      <c r="E574" s="163"/>
      <c r="F574" s="163">
        <f t="shared" si="16"/>
        <v>0</v>
      </c>
      <c r="G574" s="164">
        <f t="shared" si="17"/>
        <v>0</v>
      </c>
      <c r="H574" s="165">
        <v>1.0989</v>
      </c>
      <c r="I574" s="21"/>
    </row>
    <row r="575" spans="1:9" ht="16.5">
      <c r="A575" s="169" t="s">
        <v>3308</v>
      </c>
      <c r="B575" s="161" t="s">
        <v>4383</v>
      </c>
      <c r="C575" s="18" t="s">
        <v>3815</v>
      </c>
      <c r="D575" s="163"/>
      <c r="E575" s="163"/>
      <c r="F575" s="163">
        <f t="shared" si="16"/>
        <v>0</v>
      </c>
      <c r="G575" s="164">
        <f t="shared" si="17"/>
        <v>0</v>
      </c>
      <c r="H575" s="165">
        <v>0.78639999999999999</v>
      </c>
      <c r="I575" s="21"/>
    </row>
    <row r="576" spans="1:9" ht="16.5">
      <c r="A576" s="169" t="s">
        <v>3309</v>
      </c>
      <c r="B576" s="161" t="s">
        <v>4384</v>
      </c>
      <c r="C576" s="18" t="s">
        <v>3815</v>
      </c>
      <c r="D576" s="163"/>
      <c r="E576" s="163"/>
      <c r="F576" s="163">
        <f t="shared" si="16"/>
        <v>0</v>
      </c>
      <c r="G576" s="164">
        <f t="shared" si="17"/>
        <v>0</v>
      </c>
      <c r="H576" s="165">
        <v>0.3488</v>
      </c>
      <c r="I576" s="21"/>
    </row>
    <row r="577" spans="1:9" ht="16.5">
      <c r="A577" s="169" t="s">
        <v>3310</v>
      </c>
      <c r="B577" s="161" t="s">
        <v>4385</v>
      </c>
      <c r="C577" s="18" t="s">
        <v>3815</v>
      </c>
      <c r="D577" s="163"/>
      <c r="E577" s="163"/>
      <c r="F577" s="163">
        <f t="shared" si="16"/>
        <v>0</v>
      </c>
      <c r="G577" s="164">
        <f t="shared" si="17"/>
        <v>0</v>
      </c>
      <c r="H577" s="165">
        <v>0.38840000000000002</v>
      </c>
      <c r="I577" s="21"/>
    </row>
    <row r="578" spans="1:9" ht="16.5">
      <c r="A578" s="169" t="s">
        <v>3311</v>
      </c>
      <c r="B578" s="161" t="s">
        <v>4386</v>
      </c>
      <c r="C578" s="18" t="s">
        <v>3815</v>
      </c>
      <c r="D578" s="163"/>
      <c r="E578" s="163"/>
      <c r="F578" s="163">
        <f t="shared" si="16"/>
        <v>0</v>
      </c>
      <c r="G578" s="164">
        <f t="shared" si="17"/>
        <v>0</v>
      </c>
      <c r="H578" s="165">
        <v>0.44790000000000002</v>
      </c>
      <c r="I578" s="21"/>
    </row>
    <row r="579" spans="1:9" ht="16.5">
      <c r="A579" s="169" t="s">
        <v>3312</v>
      </c>
      <c r="B579" s="161" t="s">
        <v>4387</v>
      </c>
      <c r="C579" s="18" t="s">
        <v>3815</v>
      </c>
      <c r="D579" s="163"/>
      <c r="E579" s="163"/>
      <c r="F579" s="163">
        <f t="shared" si="16"/>
        <v>0</v>
      </c>
      <c r="G579" s="164">
        <f t="shared" si="17"/>
        <v>0</v>
      </c>
      <c r="H579" s="165">
        <v>2.0859999999999999</v>
      </c>
      <c r="I579" s="21"/>
    </row>
    <row r="580" spans="1:9" ht="16.5">
      <c r="A580" s="169" t="s">
        <v>3313</v>
      </c>
      <c r="B580" s="161" t="s">
        <v>4388</v>
      </c>
      <c r="C580" s="18" t="s">
        <v>3815</v>
      </c>
      <c r="D580" s="163"/>
      <c r="E580" s="163"/>
      <c r="F580" s="163">
        <f t="shared" si="16"/>
        <v>0</v>
      </c>
      <c r="G580" s="164">
        <f t="shared" si="17"/>
        <v>0</v>
      </c>
      <c r="H580" s="165">
        <v>9.6799999999999997E-2</v>
      </c>
      <c r="I580" s="21"/>
    </row>
    <row r="581" spans="1:9" ht="16.5">
      <c r="A581" s="169" t="s">
        <v>3314</v>
      </c>
      <c r="B581" s="161" t="s">
        <v>4389</v>
      </c>
      <c r="C581" s="18" t="s">
        <v>3815</v>
      </c>
      <c r="D581" s="163"/>
      <c r="E581" s="163"/>
      <c r="F581" s="163">
        <f t="shared" ref="F581:F644" si="18">D581*E581</f>
        <v>0</v>
      </c>
      <c r="G581" s="164">
        <f t="shared" ref="G581:G644" si="19">IF($F$801=0,0,F581/$F$801)</f>
        <v>0</v>
      </c>
      <c r="H581" s="165">
        <v>0.5887</v>
      </c>
      <c r="I581" s="21"/>
    </row>
    <row r="582" spans="1:9" ht="16.5">
      <c r="A582" s="169" t="s">
        <v>3315</v>
      </c>
      <c r="B582" s="161" t="s">
        <v>4390</v>
      </c>
      <c r="C582" s="18" t="s">
        <v>3815</v>
      </c>
      <c r="D582" s="163"/>
      <c r="E582" s="163"/>
      <c r="F582" s="163">
        <f t="shared" si="18"/>
        <v>0</v>
      </c>
      <c r="G582" s="164">
        <f t="shared" si="19"/>
        <v>0</v>
      </c>
      <c r="H582" s="165">
        <v>0.69379999999999997</v>
      </c>
      <c r="I582" s="21"/>
    </row>
    <row r="583" spans="1:9" ht="16.5">
      <c r="A583" s="169" t="s">
        <v>3316</v>
      </c>
      <c r="B583" s="161" t="s">
        <v>4391</v>
      </c>
      <c r="C583" s="18" t="s">
        <v>3815</v>
      </c>
      <c r="D583" s="163"/>
      <c r="E583" s="163"/>
      <c r="F583" s="163">
        <f t="shared" si="18"/>
        <v>0</v>
      </c>
      <c r="G583" s="164">
        <f t="shared" si="19"/>
        <v>0</v>
      </c>
      <c r="H583" s="165">
        <v>0.58250000000000002</v>
      </c>
      <c r="I583" s="21"/>
    </row>
    <row r="584" spans="1:9" ht="16.5">
      <c r="A584" s="169" t="s">
        <v>3318</v>
      </c>
      <c r="B584" s="161" t="s">
        <v>4392</v>
      </c>
      <c r="C584" s="18" t="s">
        <v>3815</v>
      </c>
      <c r="D584" s="163"/>
      <c r="E584" s="163"/>
      <c r="F584" s="163">
        <f t="shared" si="18"/>
        <v>0</v>
      </c>
      <c r="G584" s="164">
        <f t="shared" si="19"/>
        <v>0</v>
      </c>
      <c r="H584" s="165">
        <v>1.284</v>
      </c>
      <c r="I584" s="21"/>
    </row>
    <row r="585" spans="1:9" ht="16.5">
      <c r="A585" s="169" t="s">
        <v>3319</v>
      </c>
      <c r="B585" s="161" t="s">
        <v>4393</v>
      </c>
      <c r="C585" s="18" t="s">
        <v>3815</v>
      </c>
      <c r="D585" s="163"/>
      <c r="E585" s="163"/>
      <c r="F585" s="163">
        <f t="shared" si="18"/>
        <v>0</v>
      </c>
      <c r="G585" s="164">
        <f t="shared" si="19"/>
        <v>0</v>
      </c>
      <c r="H585" s="165">
        <v>1.5487</v>
      </c>
      <c r="I585" s="21"/>
    </row>
    <row r="586" spans="1:9" ht="16.5">
      <c r="A586" s="169" t="s">
        <v>3321</v>
      </c>
      <c r="B586" s="161" t="s">
        <v>4394</v>
      </c>
      <c r="C586" s="18" t="s">
        <v>3815</v>
      </c>
      <c r="D586" s="163"/>
      <c r="E586" s="163"/>
      <c r="F586" s="163">
        <f t="shared" si="18"/>
        <v>0</v>
      </c>
      <c r="G586" s="164">
        <f t="shared" si="19"/>
        <v>0</v>
      </c>
      <c r="H586" s="165">
        <v>1.4695</v>
      </c>
      <c r="I586" s="21"/>
    </row>
    <row r="587" spans="1:9" ht="16.5">
      <c r="A587" s="169" t="s">
        <v>3322</v>
      </c>
      <c r="B587" s="161" t="s">
        <v>4395</v>
      </c>
      <c r="C587" s="18" t="s">
        <v>3815</v>
      </c>
      <c r="D587" s="163"/>
      <c r="E587" s="163"/>
      <c r="F587" s="163">
        <f t="shared" si="18"/>
        <v>0</v>
      </c>
      <c r="G587" s="164">
        <f t="shared" si="19"/>
        <v>0</v>
      </c>
      <c r="H587" s="165">
        <v>0.64729999999999999</v>
      </c>
      <c r="I587" s="21"/>
    </row>
    <row r="588" spans="1:9" ht="16.5">
      <c r="A588" s="169" t="s">
        <v>3323</v>
      </c>
      <c r="B588" s="161" t="s">
        <v>4396</v>
      </c>
      <c r="C588" s="18" t="s">
        <v>3815</v>
      </c>
      <c r="D588" s="163"/>
      <c r="E588" s="163"/>
      <c r="F588" s="163">
        <f t="shared" si="18"/>
        <v>0</v>
      </c>
      <c r="G588" s="164">
        <f t="shared" si="19"/>
        <v>0</v>
      </c>
      <c r="H588" s="165">
        <v>1.7747999999999999</v>
      </c>
      <c r="I588" s="21"/>
    </row>
    <row r="589" spans="1:9" ht="16.5">
      <c r="A589" s="169" t="s">
        <v>3324</v>
      </c>
      <c r="B589" s="161" t="s">
        <v>4397</v>
      </c>
      <c r="C589" s="18" t="s">
        <v>3815</v>
      </c>
      <c r="D589" s="163"/>
      <c r="E589" s="163"/>
      <c r="F589" s="163">
        <f t="shared" si="18"/>
        <v>0</v>
      </c>
      <c r="G589" s="164">
        <f t="shared" si="19"/>
        <v>0</v>
      </c>
      <c r="H589" s="165">
        <v>0.62729999999999997</v>
      </c>
      <c r="I589" s="21"/>
    </row>
    <row r="590" spans="1:9" ht="16.5">
      <c r="A590" s="169" t="s">
        <v>3325</v>
      </c>
      <c r="B590" s="161" t="s">
        <v>4398</v>
      </c>
      <c r="C590" s="18" t="s">
        <v>3815</v>
      </c>
      <c r="D590" s="163"/>
      <c r="E590" s="163"/>
      <c r="F590" s="163">
        <f t="shared" si="18"/>
        <v>0</v>
      </c>
      <c r="G590" s="164">
        <f t="shared" si="19"/>
        <v>0</v>
      </c>
      <c r="H590" s="165">
        <v>0.745</v>
      </c>
      <c r="I590" s="21"/>
    </row>
    <row r="591" spans="1:9" ht="16.5">
      <c r="A591" s="169" t="s">
        <v>3326</v>
      </c>
      <c r="B591" s="161" t="s">
        <v>4399</v>
      </c>
      <c r="C591" s="18" t="s">
        <v>3815</v>
      </c>
      <c r="D591" s="163"/>
      <c r="E591" s="163"/>
      <c r="F591" s="163">
        <f t="shared" si="18"/>
        <v>0</v>
      </c>
      <c r="G591" s="164">
        <f t="shared" si="19"/>
        <v>0</v>
      </c>
      <c r="H591" s="165">
        <v>0.7369</v>
      </c>
      <c r="I591" s="21"/>
    </row>
    <row r="592" spans="1:9" ht="16.5">
      <c r="A592" s="169" t="s">
        <v>3327</v>
      </c>
      <c r="B592" s="161" t="s">
        <v>4400</v>
      </c>
      <c r="C592" s="18" t="s">
        <v>3815</v>
      </c>
      <c r="D592" s="163"/>
      <c r="E592" s="163"/>
      <c r="F592" s="163">
        <f t="shared" si="18"/>
        <v>0</v>
      </c>
      <c r="G592" s="164">
        <f t="shared" si="19"/>
        <v>0</v>
      </c>
      <c r="H592" s="165">
        <v>0.67710000000000004</v>
      </c>
      <c r="I592" s="21"/>
    </row>
    <row r="593" spans="1:9" ht="16.5">
      <c r="A593" s="169" t="s">
        <v>3328</v>
      </c>
      <c r="B593" s="161" t="s">
        <v>4401</v>
      </c>
      <c r="C593" s="18" t="s">
        <v>3815</v>
      </c>
      <c r="D593" s="163"/>
      <c r="E593" s="163"/>
      <c r="F593" s="163">
        <f t="shared" si="18"/>
        <v>0</v>
      </c>
      <c r="G593" s="164">
        <f t="shared" si="19"/>
        <v>0</v>
      </c>
      <c r="H593" s="165">
        <v>0.61429999999999996</v>
      </c>
      <c r="I593" s="21"/>
    </row>
    <row r="594" spans="1:9" ht="16.5">
      <c r="A594" s="169" t="s">
        <v>3329</v>
      </c>
      <c r="B594" s="161" t="s">
        <v>4402</v>
      </c>
      <c r="C594" s="18" t="s">
        <v>3815</v>
      </c>
      <c r="D594" s="163"/>
      <c r="E594" s="163"/>
      <c r="F594" s="163">
        <f t="shared" si="18"/>
        <v>0</v>
      </c>
      <c r="G594" s="164">
        <f t="shared" si="19"/>
        <v>0</v>
      </c>
      <c r="H594" s="165">
        <v>0.62660000000000005</v>
      </c>
      <c r="I594" s="21"/>
    </row>
    <row r="595" spans="1:9" ht="16.5">
      <c r="A595" s="169" t="s">
        <v>3330</v>
      </c>
      <c r="B595" s="161" t="s">
        <v>4403</v>
      </c>
      <c r="C595" s="18" t="s">
        <v>3815</v>
      </c>
      <c r="D595" s="163"/>
      <c r="E595" s="163"/>
      <c r="F595" s="163">
        <f t="shared" si="18"/>
        <v>0</v>
      </c>
      <c r="G595" s="164">
        <f t="shared" si="19"/>
        <v>0</v>
      </c>
      <c r="H595" s="165">
        <v>0.70309999999999995</v>
      </c>
      <c r="I595" s="21"/>
    </row>
    <row r="596" spans="1:9" ht="16.5">
      <c r="A596" s="169" t="s">
        <v>3331</v>
      </c>
      <c r="B596" s="161" t="s">
        <v>4404</v>
      </c>
      <c r="C596" s="18" t="s">
        <v>3815</v>
      </c>
      <c r="D596" s="163"/>
      <c r="E596" s="163"/>
      <c r="F596" s="163">
        <f t="shared" si="18"/>
        <v>0</v>
      </c>
      <c r="G596" s="164">
        <f t="shared" si="19"/>
        <v>0</v>
      </c>
      <c r="H596" s="165">
        <v>2.3307000000000002</v>
      </c>
      <c r="I596" s="21"/>
    </row>
    <row r="597" spans="1:9" ht="16.5">
      <c r="A597" s="169" t="s">
        <v>3332</v>
      </c>
      <c r="B597" s="161" t="s">
        <v>4405</v>
      </c>
      <c r="C597" s="18" t="s">
        <v>3815</v>
      </c>
      <c r="D597" s="163"/>
      <c r="E597" s="163"/>
      <c r="F597" s="163">
        <f t="shared" si="18"/>
        <v>0</v>
      </c>
      <c r="G597" s="164">
        <f t="shared" si="19"/>
        <v>0</v>
      </c>
      <c r="H597" s="165">
        <v>0.42680000000000001</v>
      </c>
      <c r="I597" s="21"/>
    </row>
    <row r="598" spans="1:9" ht="16.5">
      <c r="A598" s="169" t="s">
        <v>3333</v>
      </c>
      <c r="B598" s="161" t="s">
        <v>4406</v>
      </c>
      <c r="C598" s="18" t="s">
        <v>3815</v>
      </c>
      <c r="D598" s="163"/>
      <c r="E598" s="163"/>
      <c r="F598" s="163">
        <f t="shared" si="18"/>
        <v>0</v>
      </c>
      <c r="G598" s="164">
        <f t="shared" si="19"/>
        <v>0</v>
      </c>
      <c r="H598" s="165">
        <v>1.5837000000000001</v>
      </c>
      <c r="I598" s="21"/>
    </row>
    <row r="599" spans="1:9" ht="16.5">
      <c r="A599" s="169" t="s">
        <v>3334</v>
      </c>
      <c r="B599" s="161" t="s">
        <v>4407</v>
      </c>
      <c r="C599" s="18" t="s">
        <v>3815</v>
      </c>
      <c r="D599" s="163"/>
      <c r="E599" s="163"/>
      <c r="F599" s="163">
        <f t="shared" si="18"/>
        <v>0</v>
      </c>
      <c r="G599" s="164">
        <f t="shared" si="19"/>
        <v>0</v>
      </c>
      <c r="H599" s="165">
        <v>0.59260000000000002</v>
      </c>
      <c r="I599" s="21"/>
    </row>
    <row r="600" spans="1:9" ht="16.5">
      <c r="A600" s="169" t="s">
        <v>3335</v>
      </c>
      <c r="B600" s="161" t="s">
        <v>4408</v>
      </c>
      <c r="C600" s="18" t="s">
        <v>3815</v>
      </c>
      <c r="D600" s="163"/>
      <c r="E600" s="163"/>
      <c r="F600" s="163">
        <f t="shared" si="18"/>
        <v>0</v>
      </c>
      <c r="G600" s="164">
        <f t="shared" si="19"/>
        <v>0</v>
      </c>
      <c r="H600" s="165">
        <v>2.1219000000000001</v>
      </c>
      <c r="I600" s="21"/>
    </row>
    <row r="601" spans="1:9" ht="16.5">
      <c r="A601" s="169" t="s">
        <v>3336</v>
      </c>
      <c r="B601" s="161" t="s">
        <v>4409</v>
      </c>
      <c r="C601" s="18" t="s">
        <v>3815</v>
      </c>
      <c r="D601" s="163"/>
      <c r="E601" s="163"/>
      <c r="F601" s="163">
        <f t="shared" si="18"/>
        <v>0</v>
      </c>
      <c r="G601" s="164">
        <f t="shared" si="19"/>
        <v>0</v>
      </c>
      <c r="H601" s="165">
        <v>0.24660000000000001</v>
      </c>
      <c r="I601" s="21"/>
    </row>
    <row r="602" spans="1:9" ht="16.5">
      <c r="A602" s="169" t="s">
        <v>3337</v>
      </c>
      <c r="B602" s="161" t="s">
        <v>4410</v>
      </c>
      <c r="C602" s="18" t="s">
        <v>3815</v>
      </c>
      <c r="D602" s="163"/>
      <c r="E602" s="163"/>
      <c r="F602" s="163">
        <f t="shared" si="18"/>
        <v>0</v>
      </c>
      <c r="G602" s="164">
        <f t="shared" si="19"/>
        <v>0</v>
      </c>
      <c r="H602" s="165">
        <v>0.55659999999999998</v>
      </c>
      <c r="I602" s="21"/>
    </row>
    <row r="603" spans="1:9" ht="16.5">
      <c r="A603" s="169" t="s">
        <v>3338</v>
      </c>
      <c r="B603" s="161" t="s">
        <v>4411</v>
      </c>
      <c r="C603" s="18" t="s">
        <v>3815</v>
      </c>
      <c r="D603" s="163"/>
      <c r="E603" s="163"/>
      <c r="F603" s="163">
        <f t="shared" si="18"/>
        <v>0</v>
      </c>
      <c r="G603" s="164">
        <f t="shared" si="19"/>
        <v>0</v>
      </c>
      <c r="H603" s="165">
        <v>0.27460000000000001</v>
      </c>
      <c r="I603" s="21"/>
    </row>
    <row r="604" spans="1:9" ht="16.5">
      <c r="A604" s="169" t="s">
        <v>3339</v>
      </c>
      <c r="B604" s="161" t="s">
        <v>4412</v>
      </c>
      <c r="C604" s="18" t="s">
        <v>3815</v>
      </c>
      <c r="D604" s="163"/>
      <c r="E604" s="163"/>
      <c r="F604" s="163">
        <f t="shared" si="18"/>
        <v>0</v>
      </c>
      <c r="G604" s="164">
        <f t="shared" si="19"/>
        <v>0</v>
      </c>
      <c r="H604" s="165">
        <v>0.26600000000000001</v>
      </c>
      <c r="I604" s="21"/>
    </row>
    <row r="605" spans="1:9" ht="16.5">
      <c r="A605" s="169" t="s">
        <v>3340</v>
      </c>
      <c r="B605" s="161" t="s">
        <v>4413</v>
      </c>
      <c r="C605" s="18" t="s">
        <v>3815</v>
      </c>
      <c r="D605" s="163"/>
      <c r="E605" s="163"/>
      <c r="F605" s="163">
        <f t="shared" si="18"/>
        <v>0</v>
      </c>
      <c r="G605" s="164">
        <f t="shared" si="19"/>
        <v>0</v>
      </c>
      <c r="H605" s="165">
        <v>1.1019000000000001</v>
      </c>
      <c r="I605" s="21"/>
    </row>
    <row r="606" spans="1:9" ht="16.5">
      <c r="A606" s="169" t="s">
        <v>3341</v>
      </c>
      <c r="B606" s="161" t="s">
        <v>4414</v>
      </c>
      <c r="C606" s="18" t="s">
        <v>3815</v>
      </c>
      <c r="D606" s="163"/>
      <c r="E606" s="163"/>
      <c r="F606" s="163">
        <f t="shared" si="18"/>
        <v>0</v>
      </c>
      <c r="G606" s="164">
        <f t="shared" si="19"/>
        <v>0</v>
      </c>
      <c r="H606" s="165">
        <v>1.1346000000000001</v>
      </c>
      <c r="I606" s="21"/>
    </row>
    <row r="607" spans="1:9" ht="16.5">
      <c r="A607" s="169" t="s">
        <v>3342</v>
      </c>
      <c r="B607" s="161" t="s">
        <v>4415</v>
      </c>
      <c r="C607" s="18" t="s">
        <v>3815</v>
      </c>
      <c r="D607" s="163"/>
      <c r="E607" s="163"/>
      <c r="F607" s="163">
        <f t="shared" si="18"/>
        <v>0</v>
      </c>
      <c r="G607" s="164">
        <f t="shared" si="19"/>
        <v>0</v>
      </c>
      <c r="H607" s="165">
        <v>0.1759</v>
      </c>
      <c r="I607" s="21"/>
    </row>
    <row r="608" spans="1:9" ht="16.5">
      <c r="A608" s="169" t="s">
        <v>3343</v>
      </c>
      <c r="B608" s="161" t="s">
        <v>4416</v>
      </c>
      <c r="C608" s="18" t="s">
        <v>3815</v>
      </c>
      <c r="D608" s="163"/>
      <c r="E608" s="163"/>
      <c r="F608" s="163">
        <f t="shared" si="18"/>
        <v>0</v>
      </c>
      <c r="G608" s="164">
        <f t="shared" si="19"/>
        <v>0</v>
      </c>
      <c r="H608" s="165">
        <v>0.74180000000000001</v>
      </c>
      <c r="I608" s="21"/>
    </row>
    <row r="609" spans="1:9" ht="16.5">
      <c r="A609" s="169" t="s">
        <v>3344</v>
      </c>
      <c r="B609" s="161" t="s">
        <v>4417</v>
      </c>
      <c r="C609" s="18" t="s">
        <v>3815</v>
      </c>
      <c r="D609" s="163"/>
      <c r="E609" s="163"/>
      <c r="F609" s="163">
        <f t="shared" si="18"/>
        <v>0</v>
      </c>
      <c r="G609" s="164">
        <f t="shared" si="19"/>
        <v>0</v>
      </c>
      <c r="H609" s="165">
        <v>1.1180000000000001</v>
      </c>
      <c r="I609" s="21"/>
    </row>
    <row r="610" spans="1:9" ht="16.5">
      <c r="A610" s="169" t="s">
        <v>3345</v>
      </c>
      <c r="B610" s="161" t="s">
        <v>4418</v>
      </c>
      <c r="C610" s="18" t="s">
        <v>3815</v>
      </c>
      <c r="D610" s="163"/>
      <c r="E610" s="163"/>
      <c r="F610" s="163">
        <f t="shared" si="18"/>
        <v>0</v>
      </c>
      <c r="G610" s="164">
        <f t="shared" si="19"/>
        <v>0</v>
      </c>
      <c r="H610" s="165">
        <v>0.5837</v>
      </c>
      <c r="I610" s="21"/>
    </row>
    <row r="611" spans="1:9" ht="16.5">
      <c r="A611" s="169" t="s">
        <v>3346</v>
      </c>
      <c r="B611" s="161" t="s">
        <v>4419</v>
      </c>
      <c r="C611" s="18" t="s">
        <v>3815</v>
      </c>
      <c r="D611" s="163"/>
      <c r="E611" s="163"/>
      <c r="F611" s="163">
        <f t="shared" si="18"/>
        <v>0</v>
      </c>
      <c r="G611" s="164">
        <f t="shared" si="19"/>
        <v>0</v>
      </c>
      <c r="H611" s="165">
        <v>0.41189999999999999</v>
      </c>
      <c r="I611" s="21"/>
    </row>
    <row r="612" spans="1:9" ht="16.5">
      <c r="A612" s="169" t="s">
        <v>3347</v>
      </c>
      <c r="B612" s="161" t="s">
        <v>4420</v>
      </c>
      <c r="C612" s="18" t="s">
        <v>3815</v>
      </c>
      <c r="D612" s="163"/>
      <c r="E612" s="163"/>
      <c r="F612" s="163">
        <f t="shared" si="18"/>
        <v>0</v>
      </c>
      <c r="G612" s="164">
        <f t="shared" si="19"/>
        <v>0</v>
      </c>
      <c r="H612" s="165">
        <v>0.79900000000000004</v>
      </c>
      <c r="I612" s="21"/>
    </row>
    <row r="613" spans="1:9" ht="16.5">
      <c r="A613" s="169" t="s">
        <v>3348</v>
      </c>
      <c r="B613" s="161" t="s">
        <v>4421</v>
      </c>
      <c r="C613" s="18" t="s">
        <v>3815</v>
      </c>
      <c r="D613" s="163"/>
      <c r="E613" s="163"/>
      <c r="F613" s="163">
        <f t="shared" si="18"/>
        <v>0</v>
      </c>
      <c r="G613" s="164">
        <f t="shared" si="19"/>
        <v>0</v>
      </c>
      <c r="H613" s="165">
        <v>1.0179</v>
      </c>
      <c r="I613" s="21"/>
    </row>
    <row r="614" spans="1:9" ht="16.5">
      <c r="A614" s="169" t="s">
        <v>3349</v>
      </c>
      <c r="B614" s="161" t="s">
        <v>4422</v>
      </c>
      <c r="C614" s="18" t="s">
        <v>3815</v>
      </c>
      <c r="D614" s="163"/>
      <c r="E614" s="163"/>
      <c r="F614" s="163">
        <f t="shared" si="18"/>
        <v>0</v>
      </c>
      <c r="G614" s="164">
        <f t="shared" si="19"/>
        <v>0</v>
      </c>
      <c r="H614" s="165">
        <v>0.56720000000000004</v>
      </c>
      <c r="I614" s="21"/>
    </row>
    <row r="615" spans="1:9" ht="16.5">
      <c r="A615" s="169" t="s">
        <v>3350</v>
      </c>
      <c r="B615" s="161" t="s">
        <v>4423</v>
      </c>
      <c r="C615" s="18" t="s">
        <v>3815</v>
      </c>
      <c r="D615" s="163"/>
      <c r="E615" s="163"/>
      <c r="F615" s="163">
        <f t="shared" si="18"/>
        <v>0</v>
      </c>
      <c r="G615" s="164">
        <f t="shared" si="19"/>
        <v>0</v>
      </c>
      <c r="H615" s="165">
        <v>1.1069</v>
      </c>
      <c r="I615" s="21"/>
    </row>
    <row r="616" spans="1:9" ht="16.5">
      <c r="A616" s="169" t="s">
        <v>3351</v>
      </c>
      <c r="B616" s="161" t="s">
        <v>4424</v>
      </c>
      <c r="C616" s="18" t="s">
        <v>3815</v>
      </c>
      <c r="D616" s="163"/>
      <c r="E616" s="163"/>
      <c r="F616" s="163">
        <f t="shared" si="18"/>
        <v>0</v>
      </c>
      <c r="G616" s="164">
        <f t="shared" si="19"/>
        <v>0</v>
      </c>
      <c r="H616" s="165">
        <v>0.24610000000000001</v>
      </c>
      <c r="I616" s="21"/>
    </row>
    <row r="617" spans="1:9" ht="16.5">
      <c r="A617" s="169" t="s">
        <v>3352</v>
      </c>
      <c r="B617" s="161" t="s">
        <v>4425</v>
      </c>
      <c r="C617" s="18" t="s">
        <v>3815</v>
      </c>
      <c r="D617" s="163"/>
      <c r="E617" s="163"/>
      <c r="F617" s="163">
        <f t="shared" si="18"/>
        <v>0</v>
      </c>
      <c r="G617" s="164">
        <f t="shared" si="19"/>
        <v>0</v>
      </c>
      <c r="H617" s="165">
        <v>0.29649999999999999</v>
      </c>
      <c r="I617" s="21"/>
    </row>
    <row r="618" spans="1:9" ht="16.5">
      <c r="A618" s="169" t="s">
        <v>3353</v>
      </c>
      <c r="B618" s="161" t="s">
        <v>4426</v>
      </c>
      <c r="C618" s="18" t="s">
        <v>3815</v>
      </c>
      <c r="D618" s="163"/>
      <c r="E618" s="163"/>
      <c r="F618" s="163">
        <f t="shared" si="18"/>
        <v>0</v>
      </c>
      <c r="G618" s="164">
        <f t="shared" si="19"/>
        <v>0</v>
      </c>
      <c r="H618" s="165">
        <v>1.1843999999999999</v>
      </c>
      <c r="I618" s="21"/>
    </row>
    <row r="619" spans="1:9" ht="16.5">
      <c r="A619" s="169" t="s">
        <v>3354</v>
      </c>
      <c r="B619" s="161" t="s">
        <v>4427</v>
      </c>
      <c r="C619" s="18" t="s">
        <v>3815</v>
      </c>
      <c r="D619" s="163"/>
      <c r="E619" s="163"/>
      <c r="F619" s="163">
        <f t="shared" si="18"/>
        <v>0</v>
      </c>
      <c r="G619" s="164">
        <f t="shared" si="19"/>
        <v>0</v>
      </c>
      <c r="H619" s="165">
        <v>3.9600000000000003E-2</v>
      </c>
      <c r="I619" s="21"/>
    </row>
    <row r="620" spans="1:9" ht="16.5">
      <c r="A620" s="169" t="s">
        <v>3355</v>
      </c>
      <c r="B620" s="161" t="s">
        <v>4428</v>
      </c>
      <c r="C620" s="18" t="s">
        <v>3815</v>
      </c>
      <c r="D620" s="163"/>
      <c r="E620" s="163"/>
      <c r="F620" s="163">
        <f t="shared" si="18"/>
        <v>0</v>
      </c>
      <c r="G620" s="164">
        <f t="shared" si="19"/>
        <v>0</v>
      </c>
      <c r="H620" s="165">
        <v>0.99309999999999998</v>
      </c>
      <c r="I620" s="21"/>
    </row>
    <row r="621" spans="1:9" ht="16.5">
      <c r="A621" s="169" t="s">
        <v>3356</v>
      </c>
      <c r="B621" s="161" t="s">
        <v>4429</v>
      </c>
      <c r="C621" s="18" t="s">
        <v>3815</v>
      </c>
      <c r="D621" s="163"/>
      <c r="E621" s="163"/>
      <c r="F621" s="163">
        <f t="shared" si="18"/>
        <v>0</v>
      </c>
      <c r="G621" s="164">
        <f t="shared" si="19"/>
        <v>0</v>
      </c>
      <c r="H621" s="165">
        <v>0.40039999999999998</v>
      </c>
      <c r="I621" s="21"/>
    </row>
    <row r="622" spans="1:9" ht="16.5">
      <c r="A622" s="169" t="s">
        <v>3357</v>
      </c>
      <c r="B622" s="161" t="s">
        <v>4430</v>
      </c>
      <c r="C622" s="18" t="s">
        <v>3815</v>
      </c>
      <c r="D622" s="163"/>
      <c r="E622" s="163"/>
      <c r="F622" s="163">
        <f t="shared" si="18"/>
        <v>0</v>
      </c>
      <c r="G622" s="164">
        <f t="shared" si="19"/>
        <v>0</v>
      </c>
      <c r="H622" s="165">
        <v>1.5686</v>
      </c>
      <c r="I622" s="21"/>
    </row>
    <row r="623" spans="1:9" ht="16.5">
      <c r="A623" s="169" t="s">
        <v>3358</v>
      </c>
      <c r="B623" s="161" t="s">
        <v>4431</v>
      </c>
      <c r="C623" s="18" t="s">
        <v>3815</v>
      </c>
      <c r="D623" s="163"/>
      <c r="E623" s="163"/>
      <c r="F623" s="163">
        <f t="shared" si="18"/>
        <v>0</v>
      </c>
      <c r="G623" s="164">
        <f t="shared" si="19"/>
        <v>0</v>
      </c>
      <c r="H623" s="165">
        <v>0.30580000000000002</v>
      </c>
      <c r="I623" s="21"/>
    </row>
    <row r="624" spans="1:9" ht="16.5">
      <c r="A624" s="169" t="s">
        <v>3359</v>
      </c>
      <c r="B624" s="161" t="s">
        <v>4432</v>
      </c>
      <c r="C624" s="18" t="s">
        <v>3815</v>
      </c>
      <c r="D624" s="163"/>
      <c r="E624" s="163"/>
      <c r="F624" s="163">
        <f t="shared" si="18"/>
        <v>0</v>
      </c>
      <c r="G624" s="164">
        <f t="shared" si="19"/>
        <v>0</v>
      </c>
      <c r="H624" s="165">
        <v>0.42870000000000003</v>
      </c>
      <c r="I624" s="21"/>
    </row>
    <row r="625" spans="1:9" ht="16.5">
      <c r="A625" s="169" t="s">
        <v>3360</v>
      </c>
      <c r="B625" s="161" t="s">
        <v>4433</v>
      </c>
      <c r="C625" s="18" t="s">
        <v>3815</v>
      </c>
      <c r="D625" s="163"/>
      <c r="E625" s="163"/>
      <c r="F625" s="163">
        <f t="shared" si="18"/>
        <v>0</v>
      </c>
      <c r="G625" s="164">
        <f t="shared" si="19"/>
        <v>0</v>
      </c>
      <c r="H625" s="165">
        <v>0.13919999999999999</v>
      </c>
      <c r="I625" s="21"/>
    </row>
    <row r="626" spans="1:9" ht="16.5">
      <c r="A626" s="169" t="s">
        <v>3361</v>
      </c>
      <c r="B626" s="161" t="s">
        <v>4434</v>
      </c>
      <c r="C626" s="18" t="s">
        <v>3815</v>
      </c>
      <c r="D626" s="163"/>
      <c r="E626" s="163"/>
      <c r="F626" s="163">
        <f t="shared" si="18"/>
        <v>0</v>
      </c>
      <c r="G626" s="164">
        <f t="shared" si="19"/>
        <v>0</v>
      </c>
      <c r="H626" s="165">
        <v>0.65100000000000002</v>
      </c>
      <c r="I626" s="21"/>
    </row>
    <row r="627" spans="1:9" ht="16.5">
      <c r="A627" s="169" t="s">
        <v>3362</v>
      </c>
      <c r="B627" s="161" t="s">
        <v>4435</v>
      </c>
      <c r="C627" s="18" t="s">
        <v>3815</v>
      </c>
      <c r="D627" s="163"/>
      <c r="E627" s="163"/>
      <c r="F627" s="163">
        <f t="shared" si="18"/>
        <v>0</v>
      </c>
      <c r="G627" s="164">
        <f t="shared" si="19"/>
        <v>0</v>
      </c>
      <c r="H627" s="165">
        <v>0.2424</v>
      </c>
      <c r="I627" s="21"/>
    </row>
    <row r="628" spans="1:9" ht="16.5">
      <c r="A628" s="169" t="s">
        <v>3363</v>
      </c>
      <c r="B628" s="161" t="s">
        <v>4436</v>
      </c>
      <c r="C628" s="18" t="s">
        <v>3815</v>
      </c>
      <c r="D628" s="163"/>
      <c r="E628" s="163"/>
      <c r="F628" s="163">
        <f t="shared" si="18"/>
        <v>0</v>
      </c>
      <c r="G628" s="164">
        <f t="shared" si="19"/>
        <v>0</v>
      </c>
      <c r="H628" s="165">
        <v>0.3322</v>
      </c>
      <c r="I628" s="21"/>
    </row>
    <row r="629" spans="1:9" ht="16.5">
      <c r="A629" s="169" t="s">
        <v>3364</v>
      </c>
      <c r="B629" s="161" t="s">
        <v>4437</v>
      </c>
      <c r="C629" s="18" t="s">
        <v>3815</v>
      </c>
      <c r="D629" s="163"/>
      <c r="E629" s="163"/>
      <c r="F629" s="163">
        <f t="shared" si="18"/>
        <v>0</v>
      </c>
      <c r="G629" s="164">
        <f t="shared" si="19"/>
        <v>0</v>
      </c>
      <c r="H629" s="165">
        <v>0.70979999999999999</v>
      </c>
      <c r="I629" s="21"/>
    </row>
    <row r="630" spans="1:9" ht="16.5">
      <c r="A630" s="169" t="s">
        <v>3365</v>
      </c>
      <c r="B630" s="161" t="s">
        <v>4438</v>
      </c>
      <c r="C630" s="18" t="s">
        <v>3815</v>
      </c>
      <c r="D630" s="163"/>
      <c r="E630" s="163"/>
      <c r="F630" s="163">
        <f t="shared" si="18"/>
        <v>0</v>
      </c>
      <c r="G630" s="164">
        <f t="shared" si="19"/>
        <v>0</v>
      </c>
      <c r="H630" s="165">
        <v>0.38679999999999998</v>
      </c>
      <c r="I630" s="21"/>
    </row>
    <row r="631" spans="1:9" ht="16.5">
      <c r="A631" s="169" t="s">
        <v>3366</v>
      </c>
      <c r="B631" s="161" t="s">
        <v>4439</v>
      </c>
      <c r="C631" s="18" t="s">
        <v>3815</v>
      </c>
      <c r="D631" s="163"/>
      <c r="E631" s="163"/>
      <c r="F631" s="163">
        <f t="shared" si="18"/>
        <v>0</v>
      </c>
      <c r="G631" s="164">
        <f t="shared" si="19"/>
        <v>0</v>
      </c>
      <c r="H631" s="165">
        <v>0.63419999999999999</v>
      </c>
      <c r="I631" s="21"/>
    </row>
    <row r="632" spans="1:9" ht="16.5">
      <c r="A632" s="169" t="s">
        <v>3367</v>
      </c>
      <c r="B632" s="161" t="s">
        <v>4440</v>
      </c>
      <c r="C632" s="18" t="s">
        <v>3815</v>
      </c>
      <c r="D632" s="163"/>
      <c r="E632" s="163"/>
      <c r="F632" s="163">
        <f t="shared" si="18"/>
        <v>0</v>
      </c>
      <c r="G632" s="164">
        <f t="shared" si="19"/>
        <v>0</v>
      </c>
      <c r="H632" s="165">
        <v>0.50060000000000004</v>
      </c>
      <c r="I632" s="170"/>
    </row>
    <row r="633" spans="1:9" ht="16.5">
      <c r="A633" s="169" t="s">
        <v>3368</v>
      </c>
      <c r="B633" s="161" t="s">
        <v>4441</v>
      </c>
      <c r="C633" s="18" t="s">
        <v>3815</v>
      </c>
      <c r="D633" s="163"/>
      <c r="E633" s="163"/>
      <c r="F633" s="163">
        <f t="shared" si="18"/>
        <v>0</v>
      </c>
      <c r="G633" s="164">
        <f t="shared" si="19"/>
        <v>0</v>
      </c>
      <c r="H633" s="165">
        <v>1.6652</v>
      </c>
      <c r="I633" s="21"/>
    </row>
    <row r="634" spans="1:9" ht="16.5">
      <c r="A634" s="169" t="s">
        <v>3369</v>
      </c>
      <c r="B634" s="161" t="s">
        <v>4442</v>
      </c>
      <c r="C634" s="18" t="s">
        <v>3815</v>
      </c>
      <c r="D634" s="163"/>
      <c r="E634" s="163"/>
      <c r="F634" s="163">
        <f t="shared" si="18"/>
        <v>0</v>
      </c>
      <c r="G634" s="164">
        <f t="shared" si="19"/>
        <v>0</v>
      </c>
      <c r="H634" s="165">
        <v>0.45850000000000002</v>
      </c>
      <c r="I634" s="21"/>
    </row>
    <row r="635" spans="1:9" ht="16.5">
      <c r="A635" s="169" t="s">
        <v>3370</v>
      </c>
      <c r="B635" s="161" t="s">
        <v>4443</v>
      </c>
      <c r="C635" s="18" t="s">
        <v>3815</v>
      </c>
      <c r="D635" s="163"/>
      <c r="E635" s="163"/>
      <c r="F635" s="163">
        <f t="shared" si="18"/>
        <v>0</v>
      </c>
      <c r="G635" s="164">
        <f t="shared" si="19"/>
        <v>0</v>
      </c>
      <c r="H635" s="165">
        <v>1.0075000000000001</v>
      </c>
      <c r="I635" s="21"/>
    </row>
    <row r="636" spans="1:9" ht="16.5">
      <c r="A636" s="169" t="s">
        <v>3371</v>
      </c>
      <c r="B636" s="161" t="s">
        <v>4444</v>
      </c>
      <c r="C636" s="18" t="s">
        <v>3815</v>
      </c>
      <c r="D636" s="163"/>
      <c r="E636" s="163"/>
      <c r="F636" s="163">
        <f t="shared" si="18"/>
        <v>0</v>
      </c>
      <c r="G636" s="164">
        <f t="shared" si="19"/>
        <v>0</v>
      </c>
      <c r="H636" s="165">
        <v>0.52649999999999997</v>
      </c>
      <c r="I636" s="21"/>
    </row>
    <row r="637" spans="1:9" ht="16.5">
      <c r="A637" s="169" t="s">
        <v>3372</v>
      </c>
      <c r="B637" s="161" t="s">
        <v>4445</v>
      </c>
      <c r="C637" s="18" t="s">
        <v>3815</v>
      </c>
      <c r="D637" s="163"/>
      <c r="E637" s="163"/>
      <c r="F637" s="163">
        <f t="shared" si="18"/>
        <v>0</v>
      </c>
      <c r="G637" s="164">
        <f t="shared" si="19"/>
        <v>0</v>
      </c>
      <c r="H637" s="165">
        <v>0.37680000000000002</v>
      </c>
      <c r="I637" s="21"/>
    </row>
    <row r="638" spans="1:9" ht="16.5">
      <c r="A638" s="169" t="s">
        <v>3373</v>
      </c>
      <c r="B638" s="161" t="s">
        <v>4446</v>
      </c>
      <c r="C638" s="18" t="s">
        <v>3815</v>
      </c>
      <c r="D638" s="163"/>
      <c r="E638" s="163"/>
      <c r="F638" s="163">
        <f t="shared" si="18"/>
        <v>0</v>
      </c>
      <c r="G638" s="164">
        <f t="shared" si="19"/>
        <v>0</v>
      </c>
      <c r="H638" s="165">
        <v>0.39639999999999997</v>
      </c>
      <c r="I638" s="21"/>
    </row>
    <row r="639" spans="1:9" ht="16.5">
      <c r="A639" s="169" t="s">
        <v>3374</v>
      </c>
      <c r="B639" s="161" t="s">
        <v>4447</v>
      </c>
      <c r="C639" s="18" t="s">
        <v>3815</v>
      </c>
      <c r="D639" s="163"/>
      <c r="E639" s="163"/>
      <c r="F639" s="163">
        <f t="shared" si="18"/>
        <v>0</v>
      </c>
      <c r="G639" s="164">
        <f t="shared" si="19"/>
        <v>0</v>
      </c>
      <c r="H639" s="165">
        <v>0.3014</v>
      </c>
      <c r="I639" s="21"/>
    </row>
    <row r="640" spans="1:9" ht="16.5">
      <c r="A640" s="169" t="s">
        <v>3375</v>
      </c>
      <c r="B640" s="161" t="s">
        <v>4448</v>
      </c>
      <c r="C640" s="18" t="s">
        <v>3815</v>
      </c>
      <c r="D640" s="163"/>
      <c r="E640" s="163"/>
      <c r="F640" s="163">
        <f t="shared" si="18"/>
        <v>0</v>
      </c>
      <c r="G640" s="164">
        <f t="shared" si="19"/>
        <v>0</v>
      </c>
      <c r="H640" s="165">
        <v>0.37459999999999999</v>
      </c>
      <c r="I640" s="21"/>
    </row>
    <row r="641" spans="1:9" ht="16.5">
      <c r="A641" s="169" t="s">
        <v>3376</v>
      </c>
      <c r="B641" s="161" t="s">
        <v>4449</v>
      </c>
      <c r="C641" s="18" t="s">
        <v>3815</v>
      </c>
      <c r="D641" s="163"/>
      <c r="E641" s="163"/>
      <c r="F641" s="163">
        <f t="shared" si="18"/>
        <v>0</v>
      </c>
      <c r="G641" s="164">
        <f t="shared" si="19"/>
        <v>0</v>
      </c>
      <c r="H641" s="165">
        <v>0.3135</v>
      </c>
      <c r="I641" s="21"/>
    </row>
    <row r="642" spans="1:9" ht="16.5">
      <c r="A642" s="169" t="s">
        <v>3377</v>
      </c>
      <c r="B642" s="161" t="s">
        <v>4450</v>
      </c>
      <c r="C642" s="18" t="s">
        <v>3815</v>
      </c>
      <c r="D642" s="163"/>
      <c r="E642" s="163"/>
      <c r="F642" s="163">
        <f t="shared" si="18"/>
        <v>0</v>
      </c>
      <c r="G642" s="164">
        <f t="shared" si="19"/>
        <v>0</v>
      </c>
      <c r="H642" s="165">
        <v>0.22539999999999999</v>
      </c>
      <c r="I642" s="21"/>
    </row>
    <row r="643" spans="1:9" ht="16.5">
      <c r="A643" s="169" t="s">
        <v>3378</v>
      </c>
      <c r="B643" s="161" t="s">
        <v>4451</v>
      </c>
      <c r="C643" s="18" t="s">
        <v>3815</v>
      </c>
      <c r="D643" s="163"/>
      <c r="E643" s="163"/>
      <c r="F643" s="163">
        <f t="shared" si="18"/>
        <v>0</v>
      </c>
      <c r="G643" s="164">
        <f t="shared" si="19"/>
        <v>0</v>
      </c>
      <c r="H643" s="165">
        <v>0.93149999999999999</v>
      </c>
      <c r="I643" s="21"/>
    </row>
    <row r="644" spans="1:9" ht="16.5">
      <c r="A644" s="169" t="s">
        <v>3379</v>
      </c>
      <c r="B644" s="161" t="s">
        <v>4452</v>
      </c>
      <c r="C644" s="18" t="s">
        <v>3815</v>
      </c>
      <c r="D644" s="163"/>
      <c r="E644" s="163"/>
      <c r="F644" s="163">
        <f t="shared" si="18"/>
        <v>0</v>
      </c>
      <c r="G644" s="164">
        <f t="shared" si="19"/>
        <v>0</v>
      </c>
      <c r="H644" s="165">
        <v>1.5235000000000001</v>
      </c>
      <c r="I644" s="21"/>
    </row>
    <row r="645" spans="1:9" ht="16.5">
      <c r="A645" s="169" t="s">
        <v>3380</v>
      </c>
      <c r="B645" s="161" t="s">
        <v>2616</v>
      </c>
      <c r="C645" s="18" t="s">
        <v>3815</v>
      </c>
      <c r="D645" s="163"/>
      <c r="E645" s="163"/>
      <c r="F645" s="163">
        <f t="shared" ref="F645:F708" si="20">D645*E645</f>
        <v>0</v>
      </c>
      <c r="G645" s="164">
        <f t="shared" ref="G645:G708" si="21">IF($F$801=0,0,F645/$F$801)</f>
        <v>0</v>
      </c>
      <c r="H645" s="165">
        <v>1.7224999999999999</v>
      </c>
      <c r="I645" s="21"/>
    </row>
    <row r="646" spans="1:9" ht="16.5">
      <c r="A646" s="169" t="s">
        <v>3381</v>
      </c>
      <c r="B646" s="161" t="s">
        <v>4453</v>
      </c>
      <c r="C646" s="18" t="s">
        <v>3815</v>
      </c>
      <c r="D646" s="163"/>
      <c r="E646" s="163"/>
      <c r="F646" s="163">
        <f t="shared" si="20"/>
        <v>0</v>
      </c>
      <c r="G646" s="164">
        <f t="shared" si="21"/>
        <v>0</v>
      </c>
      <c r="H646" s="165">
        <v>5.3800000000000001E-2</v>
      </c>
      <c r="I646" s="21"/>
    </row>
    <row r="647" spans="1:9" ht="16.5">
      <c r="A647" s="169" t="s">
        <v>3577</v>
      </c>
      <c r="B647" s="161" t="s">
        <v>4454</v>
      </c>
      <c r="C647" s="18" t="s">
        <v>3815</v>
      </c>
      <c r="D647" s="163"/>
      <c r="E647" s="163"/>
      <c r="F647" s="163">
        <f t="shared" si="20"/>
        <v>0</v>
      </c>
      <c r="G647" s="164">
        <f t="shared" si="21"/>
        <v>0</v>
      </c>
      <c r="H647" s="165">
        <v>1</v>
      </c>
      <c r="I647" s="170" t="s">
        <v>3875</v>
      </c>
    </row>
    <row r="648" spans="1:9" ht="16.5">
      <c r="A648" s="169" t="s">
        <v>3382</v>
      </c>
      <c r="B648" s="161" t="s">
        <v>4455</v>
      </c>
      <c r="C648" s="18" t="s">
        <v>3815</v>
      </c>
      <c r="D648" s="163"/>
      <c r="E648" s="163"/>
      <c r="F648" s="163">
        <f t="shared" si="20"/>
        <v>0</v>
      </c>
      <c r="G648" s="164">
        <f t="shared" si="21"/>
        <v>0</v>
      </c>
      <c r="H648" s="165">
        <v>0.71909999999999996</v>
      </c>
      <c r="I648" s="21"/>
    </row>
    <row r="649" spans="1:9" ht="16.5">
      <c r="A649" s="169" t="s">
        <v>3578</v>
      </c>
      <c r="B649" s="161" t="s">
        <v>4456</v>
      </c>
      <c r="C649" s="18" t="s">
        <v>3815</v>
      </c>
      <c r="D649" s="163"/>
      <c r="E649" s="163"/>
      <c r="F649" s="163">
        <f t="shared" si="20"/>
        <v>0</v>
      </c>
      <c r="G649" s="164">
        <f t="shared" si="21"/>
        <v>0</v>
      </c>
      <c r="H649" s="165">
        <v>1</v>
      </c>
      <c r="I649" s="170" t="s">
        <v>3875</v>
      </c>
    </row>
    <row r="650" spans="1:9" ht="16.5">
      <c r="A650" s="169" t="s">
        <v>3383</v>
      </c>
      <c r="B650" s="161" t="s">
        <v>4457</v>
      </c>
      <c r="C650" s="18" t="s">
        <v>3815</v>
      </c>
      <c r="D650" s="163"/>
      <c r="E650" s="163"/>
      <c r="F650" s="163">
        <f t="shared" si="20"/>
        <v>0</v>
      </c>
      <c r="G650" s="164">
        <f t="shared" si="21"/>
        <v>0</v>
      </c>
      <c r="H650" s="165">
        <v>0.1043</v>
      </c>
      <c r="I650" s="21"/>
    </row>
    <row r="651" spans="1:9" ht="16.5">
      <c r="A651" s="169" t="s">
        <v>3384</v>
      </c>
      <c r="B651" s="161" t="s">
        <v>4458</v>
      </c>
      <c r="C651" s="18" t="s">
        <v>3815</v>
      </c>
      <c r="D651" s="163"/>
      <c r="E651" s="163"/>
      <c r="F651" s="163">
        <f t="shared" si="20"/>
        <v>0</v>
      </c>
      <c r="G651" s="164">
        <f t="shared" si="21"/>
        <v>0</v>
      </c>
      <c r="H651" s="165">
        <v>0.58209999999999995</v>
      </c>
      <c r="I651" s="21"/>
    </row>
    <row r="652" spans="1:9" ht="16.5">
      <c r="A652" s="169" t="s">
        <v>3385</v>
      </c>
      <c r="B652" s="161" t="s">
        <v>4459</v>
      </c>
      <c r="C652" s="18" t="s">
        <v>3815</v>
      </c>
      <c r="D652" s="163"/>
      <c r="E652" s="163"/>
      <c r="F652" s="163">
        <f t="shared" si="20"/>
        <v>0</v>
      </c>
      <c r="G652" s="164">
        <f t="shared" si="21"/>
        <v>0</v>
      </c>
      <c r="H652" s="165">
        <v>1.3240000000000001</v>
      </c>
      <c r="I652" s="21"/>
    </row>
    <row r="653" spans="1:9" ht="16.5">
      <c r="A653" s="169" t="s">
        <v>3386</v>
      </c>
      <c r="B653" s="161" t="s">
        <v>4460</v>
      </c>
      <c r="C653" s="18" t="s">
        <v>3815</v>
      </c>
      <c r="D653" s="163"/>
      <c r="E653" s="163"/>
      <c r="F653" s="163">
        <f t="shared" si="20"/>
        <v>0</v>
      </c>
      <c r="G653" s="164">
        <f t="shared" si="21"/>
        <v>0</v>
      </c>
      <c r="H653" s="165">
        <v>0.95099999999999996</v>
      </c>
      <c r="I653" s="21"/>
    </row>
    <row r="654" spans="1:9" ht="16.5">
      <c r="A654" s="169" t="s">
        <v>3387</v>
      </c>
      <c r="B654" s="161" t="s">
        <v>4461</v>
      </c>
      <c r="C654" s="18" t="s">
        <v>3815</v>
      </c>
      <c r="D654" s="163"/>
      <c r="E654" s="163"/>
      <c r="F654" s="163">
        <f t="shared" si="20"/>
        <v>0</v>
      </c>
      <c r="G654" s="164">
        <f t="shared" si="21"/>
        <v>0</v>
      </c>
      <c r="H654" s="165">
        <v>0.29770000000000002</v>
      </c>
      <c r="I654" s="21"/>
    </row>
    <row r="655" spans="1:9" ht="16.5">
      <c r="A655" s="169" t="s">
        <v>3388</v>
      </c>
      <c r="B655" s="161" t="s">
        <v>4462</v>
      </c>
      <c r="C655" s="18" t="s">
        <v>3815</v>
      </c>
      <c r="D655" s="163"/>
      <c r="E655" s="163"/>
      <c r="F655" s="163">
        <f t="shared" si="20"/>
        <v>0</v>
      </c>
      <c r="G655" s="164">
        <f t="shared" si="21"/>
        <v>0</v>
      </c>
      <c r="H655" s="165">
        <v>1.5221</v>
      </c>
      <c r="I655" s="21"/>
    </row>
    <row r="656" spans="1:9" ht="16.5">
      <c r="A656" s="169" t="s">
        <v>3579</v>
      </c>
      <c r="B656" s="161" t="s">
        <v>4463</v>
      </c>
      <c r="C656" s="18" t="s">
        <v>3815</v>
      </c>
      <c r="D656" s="163"/>
      <c r="E656" s="163"/>
      <c r="F656" s="163">
        <f t="shared" si="20"/>
        <v>0</v>
      </c>
      <c r="G656" s="164">
        <f t="shared" si="21"/>
        <v>0</v>
      </c>
      <c r="H656" s="165">
        <v>1</v>
      </c>
      <c r="I656" s="170" t="s">
        <v>3875</v>
      </c>
    </row>
    <row r="657" spans="1:9" ht="16.5">
      <c r="A657" s="169" t="s">
        <v>3389</v>
      </c>
      <c r="B657" s="161" t="s">
        <v>4464</v>
      </c>
      <c r="C657" s="18" t="s">
        <v>3815</v>
      </c>
      <c r="D657" s="163"/>
      <c r="E657" s="163"/>
      <c r="F657" s="163">
        <f t="shared" si="20"/>
        <v>0</v>
      </c>
      <c r="G657" s="164">
        <f t="shared" si="21"/>
        <v>0</v>
      </c>
      <c r="H657" s="165">
        <v>0.64129999999999998</v>
      </c>
      <c r="I657" s="21"/>
    </row>
    <row r="658" spans="1:9" ht="16.5">
      <c r="A658" s="169" t="s">
        <v>3390</v>
      </c>
      <c r="B658" s="161" t="s">
        <v>4465</v>
      </c>
      <c r="C658" s="18" t="s">
        <v>3815</v>
      </c>
      <c r="D658" s="163"/>
      <c r="E658" s="163"/>
      <c r="F658" s="163">
        <f t="shared" si="20"/>
        <v>0</v>
      </c>
      <c r="G658" s="164">
        <f t="shared" si="21"/>
        <v>0</v>
      </c>
      <c r="H658" s="165">
        <v>0.223</v>
      </c>
      <c r="I658" s="21"/>
    </row>
    <row r="659" spans="1:9" ht="16.5">
      <c r="A659" s="169" t="s">
        <v>3391</v>
      </c>
      <c r="B659" s="161" t="s">
        <v>4466</v>
      </c>
      <c r="C659" s="18" t="s">
        <v>3815</v>
      </c>
      <c r="D659" s="163"/>
      <c r="E659" s="163"/>
      <c r="F659" s="163">
        <f t="shared" si="20"/>
        <v>0</v>
      </c>
      <c r="G659" s="164">
        <f t="shared" si="21"/>
        <v>0</v>
      </c>
      <c r="H659" s="165">
        <v>0.34360000000000002</v>
      </c>
      <c r="I659" s="170"/>
    </row>
    <row r="660" spans="1:9" ht="16.5">
      <c r="A660" s="169" t="s">
        <v>3580</v>
      </c>
      <c r="B660" s="161" t="s">
        <v>4467</v>
      </c>
      <c r="C660" s="18" t="s">
        <v>3815</v>
      </c>
      <c r="D660" s="163"/>
      <c r="E660" s="163"/>
      <c r="F660" s="163">
        <f t="shared" si="20"/>
        <v>0</v>
      </c>
      <c r="G660" s="164">
        <f t="shared" si="21"/>
        <v>0</v>
      </c>
      <c r="H660" s="165">
        <v>1</v>
      </c>
      <c r="I660" s="170" t="s">
        <v>3875</v>
      </c>
    </row>
    <row r="661" spans="1:9" ht="16.5">
      <c r="A661" s="169" t="s">
        <v>3392</v>
      </c>
      <c r="B661" s="161" t="s">
        <v>4468</v>
      </c>
      <c r="C661" s="18" t="s">
        <v>3815</v>
      </c>
      <c r="D661" s="163"/>
      <c r="E661" s="163"/>
      <c r="F661" s="163">
        <f t="shared" si="20"/>
        <v>0</v>
      </c>
      <c r="G661" s="164">
        <f t="shared" si="21"/>
        <v>0</v>
      </c>
      <c r="H661" s="165">
        <v>2.2780999999999998</v>
      </c>
      <c r="I661" s="170"/>
    </row>
    <row r="662" spans="1:9" ht="16.5">
      <c r="A662" s="169" t="s">
        <v>3393</v>
      </c>
      <c r="B662" s="161" t="s">
        <v>4469</v>
      </c>
      <c r="C662" s="18" t="s">
        <v>3815</v>
      </c>
      <c r="D662" s="163"/>
      <c r="E662" s="163"/>
      <c r="F662" s="163">
        <f t="shared" si="20"/>
        <v>0</v>
      </c>
      <c r="G662" s="164">
        <f t="shared" si="21"/>
        <v>0</v>
      </c>
      <c r="H662" s="165">
        <v>1.1359999999999999</v>
      </c>
      <c r="I662" s="170"/>
    </row>
    <row r="663" spans="1:9" ht="16.5">
      <c r="A663" s="169" t="s">
        <v>3394</v>
      </c>
      <c r="B663" s="161" t="s">
        <v>4470</v>
      </c>
      <c r="C663" s="18" t="s">
        <v>3815</v>
      </c>
      <c r="D663" s="163"/>
      <c r="E663" s="163"/>
      <c r="F663" s="163">
        <f t="shared" si="20"/>
        <v>0</v>
      </c>
      <c r="G663" s="164">
        <f t="shared" si="21"/>
        <v>0</v>
      </c>
      <c r="H663" s="165">
        <v>0.5444</v>
      </c>
      <c r="I663" s="170"/>
    </row>
    <row r="664" spans="1:9" ht="16.5">
      <c r="A664" s="169" t="s">
        <v>3395</v>
      </c>
      <c r="B664" s="161" t="s">
        <v>4471</v>
      </c>
      <c r="C664" s="18" t="s">
        <v>3815</v>
      </c>
      <c r="D664" s="163"/>
      <c r="E664" s="163"/>
      <c r="F664" s="163">
        <f t="shared" si="20"/>
        <v>0</v>
      </c>
      <c r="G664" s="164">
        <f t="shared" si="21"/>
        <v>0</v>
      </c>
      <c r="H664" s="165">
        <v>1.0698000000000001</v>
      </c>
      <c r="I664" s="170"/>
    </row>
    <row r="665" spans="1:9" ht="16.5">
      <c r="A665" s="169" t="s">
        <v>3581</v>
      </c>
      <c r="B665" s="161" t="s">
        <v>4472</v>
      </c>
      <c r="C665" s="18" t="s">
        <v>3815</v>
      </c>
      <c r="D665" s="163"/>
      <c r="E665" s="163"/>
      <c r="F665" s="163">
        <f t="shared" si="20"/>
        <v>0</v>
      </c>
      <c r="G665" s="164">
        <f t="shared" si="21"/>
        <v>0</v>
      </c>
      <c r="H665" s="165">
        <v>1</v>
      </c>
      <c r="I665" s="170" t="s">
        <v>3875</v>
      </c>
    </row>
    <row r="666" spans="1:9" ht="16.5">
      <c r="A666" s="169" t="s">
        <v>3582</v>
      </c>
      <c r="B666" s="161" t="s">
        <v>3583</v>
      </c>
      <c r="C666" s="18" t="s">
        <v>3815</v>
      </c>
      <c r="D666" s="163"/>
      <c r="E666" s="163"/>
      <c r="F666" s="163">
        <f t="shared" si="20"/>
        <v>0</v>
      </c>
      <c r="G666" s="164">
        <f t="shared" si="21"/>
        <v>0</v>
      </c>
      <c r="H666" s="165">
        <v>1</v>
      </c>
      <c r="I666" s="170" t="s">
        <v>3875</v>
      </c>
    </row>
    <row r="667" spans="1:9" ht="16.5">
      <c r="A667" s="169" t="s">
        <v>3584</v>
      </c>
      <c r="B667" s="161" t="s">
        <v>4473</v>
      </c>
      <c r="C667" s="18" t="s">
        <v>3815</v>
      </c>
      <c r="D667" s="163"/>
      <c r="E667" s="163"/>
      <c r="F667" s="163">
        <f t="shared" si="20"/>
        <v>0</v>
      </c>
      <c r="G667" s="164">
        <f t="shared" si="21"/>
        <v>0</v>
      </c>
      <c r="H667" s="165">
        <v>1</v>
      </c>
      <c r="I667" s="170" t="s">
        <v>3875</v>
      </c>
    </row>
    <row r="668" spans="1:9" ht="16.5">
      <c r="A668" s="169" t="s">
        <v>3396</v>
      </c>
      <c r="B668" s="161" t="s">
        <v>4474</v>
      </c>
      <c r="C668" s="18" t="s">
        <v>3815</v>
      </c>
      <c r="D668" s="163"/>
      <c r="E668" s="163"/>
      <c r="F668" s="163">
        <f t="shared" si="20"/>
        <v>0</v>
      </c>
      <c r="G668" s="164">
        <f t="shared" si="21"/>
        <v>0</v>
      </c>
      <c r="H668" s="165">
        <v>0.4748</v>
      </c>
      <c r="I668" s="21"/>
    </row>
    <row r="669" spans="1:9" ht="16.5">
      <c r="A669" s="169" t="s">
        <v>3397</v>
      </c>
      <c r="B669" s="161" t="s">
        <v>4475</v>
      </c>
      <c r="C669" s="18" t="s">
        <v>3815</v>
      </c>
      <c r="D669" s="163"/>
      <c r="E669" s="163"/>
      <c r="F669" s="163">
        <f t="shared" si="20"/>
        <v>0</v>
      </c>
      <c r="G669" s="164">
        <f t="shared" si="21"/>
        <v>0</v>
      </c>
      <c r="H669" s="165">
        <v>0.3926</v>
      </c>
      <c r="I669" s="170"/>
    </row>
    <row r="670" spans="1:9" ht="16.5">
      <c r="A670" s="169" t="s">
        <v>3585</v>
      </c>
      <c r="B670" s="161" t="s">
        <v>4476</v>
      </c>
      <c r="C670" s="18" t="s">
        <v>3815</v>
      </c>
      <c r="D670" s="163"/>
      <c r="E670" s="163"/>
      <c r="F670" s="163">
        <f t="shared" si="20"/>
        <v>0</v>
      </c>
      <c r="G670" s="164">
        <f t="shared" si="21"/>
        <v>0</v>
      </c>
      <c r="H670" s="165">
        <v>1</v>
      </c>
      <c r="I670" s="170" t="s">
        <v>3875</v>
      </c>
    </row>
    <row r="671" spans="1:9" ht="16.5">
      <c r="A671" s="169" t="s">
        <v>3398</v>
      </c>
      <c r="B671" s="161" t="s">
        <v>4477</v>
      </c>
      <c r="C671" s="18" t="s">
        <v>3815</v>
      </c>
      <c r="D671" s="163"/>
      <c r="E671" s="163"/>
      <c r="F671" s="163">
        <f t="shared" si="20"/>
        <v>0</v>
      </c>
      <c r="G671" s="164">
        <f t="shared" si="21"/>
        <v>0</v>
      </c>
      <c r="H671" s="165">
        <v>0.57850000000000001</v>
      </c>
      <c r="I671" s="21"/>
    </row>
    <row r="672" spans="1:9" ht="16.5">
      <c r="A672" s="169" t="s">
        <v>3586</v>
      </c>
      <c r="B672" s="161" t="s">
        <v>4478</v>
      </c>
      <c r="C672" s="18" t="s">
        <v>3815</v>
      </c>
      <c r="D672" s="163"/>
      <c r="E672" s="163"/>
      <c r="F672" s="163">
        <f t="shared" si="20"/>
        <v>0</v>
      </c>
      <c r="G672" s="164">
        <f t="shared" si="21"/>
        <v>0</v>
      </c>
      <c r="H672" s="165">
        <v>1</v>
      </c>
      <c r="I672" s="170" t="s">
        <v>3875</v>
      </c>
    </row>
    <row r="673" spans="1:9" ht="16.5">
      <c r="A673" s="169" t="s">
        <v>3587</v>
      </c>
      <c r="B673" s="161" t="s">
        <v>4479</v>
      </c>
      <c r="C673" s="18" t="s">
        <v>3815</v>
      </c>
      <c r="D673" s="163"/>
      <c r="E673" s="163"/>
      <c r="F673" s="163">
        <f t="shared" si="20"/>
        <v>0</v>
      </c>
      <c r="G673" s="164">
        <f t="shared" si="21"/>
        <v>0</v>
      </c>
      <c r="H673" s="165">
        <v>1</v>
      </c>
      <c r="I673" s="170" t="s">
        <v>3875</v>
      </c>
    </row>
    <row r="674" spans="1:9" ht="16.5">
      <c r="A674" s="169" t="s">
        <v>3399</v>
      </c>
      <c r="B674" s="161" t="s">
        <v>4480</v>
      </c>
      <c r="C674" s="18" t="s">
        <v>3815</v>
      </c>
      <c r="D674" s="163"/>
      <c r="E674" s="163"/>
      <c r="F674" s="163">
        <f t="shared" si="20"/>
        <v>0</v>
      </c>
      <c r="G674" s="164">
        <f t="shared" si="21"/>
        <v>0</v>
      </c>
      <c r="H674" s="165">
        <v>0.16309999999999999</v>
      </c>
      <c r="I674" s="21"/>
    </row>
    <row r="675" spans="1:9" ht="16.5">
      <c r="A675" s="169" t="s">
        <v>3400</v>
      </c>
      <c r="B675" s="161" t="s">
        <v>4481</v>
      </c>
      <c r="C675" s="18" t="s">
        <v>3815</v>
      </c>
      <c r="D675" s="163"/>
      <c r="E675" s="163"/>
      <c r="F675" s="163">
        <f t="shared" si="20"/>
        <v>0</v>
      </c>
      <c r="G675" s="164">
        <f t="shared" si="21"/>
        <v>0</v>
      </c>
      <c r="H675" s="165">
        <v>0.95589999999999997</v>
      </c>
      <c r="I675" s="21"/>
    </row>
    <row r="676" spans="1:9" ht="16.5">
      <c r="A676" s="169" t="s">
        <v>3401</v>
      </c>
      <c r="B676" s="161" t="s">
        <v>4482</v>
      </c>
      <c r="C676" s="18" t="s">
        <v>3815</v>
      </c>
      <c r="D676" s="163"/>
      <c r="E676" s="163"/>
      <c r="F676" s="163">
        <f t="shared" si="20"/>
        <v>0</v>
      </c>
      <c r="G676" s="164">
        <f t="shared" si="21"/>
        <v>0</v>
      </c>
      <c r="H676" s="165">
        <v>1.2047000000000001</v>
      </c>
      <c r="I676" s="21"/>
    </row>
    <row r="677" spans="1:9" ht="16.5">
      <c r="A677" s="169" t="s">
        <v>3402</v>
      </c>
      <c r="B677" s="161" t="s">
        <v>4483</v>
      </c>
      <c r="C677" s="18" t="s">
        <v>3815</v>
      </c>
      <c r="D677" s="163"/>
      <c r="E677" s="163"/>
      <c r="F677" s="163">
        <f t="shared" si="20"/>
        <v>0</v>
      </c>
      <c r="G677" s="164">
        <f t="shared" si="21"/>
        <v>0</v>
      </c>
      <c r="H677" s="165">
        <v>2.0726</v>
      </c>
      <c r="I677" s="21"/>
    </row>
    <row r="678" spans="1:9" ht="16.5">
      <c r="A678" s="169" t="s">
        <v>3403</v>
      </c>
      <c r="B678" s="161" t="s">
        <v>4484</v>
      </c>
      <c r="C678" s="18" t="s">
        <v>3815</v>
      </c>
      <c r="D678" s="163"/>
      <c r="E678" s="163"/>
      <c r="F678" s="163">
        <f t="shared" si="20"/>
        <v>0</v>
      </c>
      <c r="G678" s="164">
        <f t="shared" si="21"/>
        <v>0</v>
      </c>
      <c r="H678" s="165">
        <v>1.4258</v>
      </c>
      <c r="I678" s="21"/>
    </row>
    <row r="679" spans="1:9" ht="16.5">
      <c r="A679" s="169" t="s">
        <v>3404</v>
      </c>
      <c r="B679" s="161" t="s">
        <v>4485</v>
      </c>
      <c r="C679" s="18" t="s">
        <v>3815</v>
      </c>
      <c r="D679" s="163"/>
      <c r="E679" s="163"/>
      <c r="F679" s="163">
        <f t="shared" si="20"/>
        <v>0</v>
      </c>
      <c r="G679" s="164">
        <f t="shared" si="21"/>
        <v>0</v>
      </c>
      <c r="H679" s="165">
        <v>0.3417</v>
      </c>
      <c r="I679" s="21"/>
    </row>
    <row r="680" spans="1:9" ht="16.5">
      <c r="A680" s="169" t="s">
        <v>3405</v>
      </c>
      <c r="B680" s="161" t="s">
        <v>4486</v>
      </c>
      <c r="C680" s="18" t="s">
        <v>3815</v>
      </c>
      <c r="D680" s="163"/>
      <c r="E680" s="163"/>
      <c r="F680" s="163">
        <f t="shared" si="20"/>
        <v>0</v>
      </c>
      <c r="G680" s="164">
        <f t="shared" si="21"/>
        <v>0</v>
      </c>
      <c r="H680" s="165">
        <v>0.97250000000000003</v>
      </c>
      <c r="I680" s="21"/>
    </row>
    <row r="681" spans="1:9" ht="16.5">
      <c r="A681" s="169" t="s">
        <v>3406</v>
      </c>
      <c r="B681" s="161" t="s">
        <v>4487</v>
      </c>
      <c r="C681" s="18" t="s">
        <v>3815</v>
      </c>
      <c r="D681" s="163"/>
      <c r="E681" s="163"/>
      <c r="F681" s="163">
        <f t="shared" si="20"/>
        <v>0</v>
      </c>
      <c r="G681" s="164">
        <f t="shared" si="21"/>
        <v>0</v>
      </c>
      <c r="H681" s="165">
        <v>1.2628999999999999</v>
      </c>
      <c r="I681" s="21"/>
    </row>
    <row r="682" spans="1:9" ht="16.5">
      <c r="A682" s="169" t="s">
        <v>3407</v>
      </c>
      <c r="B682" s="161" t="s">
        <v>4488</v>
      </c>
      <c r="C682" s="18" t="s">
        <v>3815</v>
      </c>
      <c r="D682" s="163"/>
      <c r="E682" s="163"/>
      <c r="F682" s="163">
        <f t="shared" si="20"/>
        <v>0</v>
      </c>
      <c r="G682" s="164">
        <f t="shared" si="21"/>
        <v>0</v>
      </c>
      <c r="H682" s="165">
        <v>2.1507999999999998</v>
      </c>
      <c r="I682" s="21"/>
    </row>
    <row r="683" spans="1:9" ht="16.5">
      <c r="A683" s="169" t="s">
        <v>3408</v>
      </c>
      <c r="B683" s="161" t="s">
        <v>4489</v>
      </c>
      <c r="C683" s="18" t="s">
        <v>3815</v>
      </c>
      <c r="D683" s="163"/>
      <c r="E683" s="163"/>
      <c r="F683" s="163">
        <f t="shared" si="20"/>
        <v>0</v>
      </c>
      <c r="G683" s="164">
        <f t="shared" si="21"/>
        <v>0</v>
      </c>
      <c r="H683" s="165">
        <v>1.0139</v>
      </c>
      <c r="I683" s="21"/>
    </row>
    <row r="684" spans="1:9" ht="16.5">
      <c r="A684" s="169" t="s">
        <v>3409</v>
      </c>
      <c r="B684" s="161" t="s">
        <v>4490</v>
      </c>
      <c r="C684" s="18" t="s">
        <v>3815</v>
      </c>
      <c r="D684" s="163"/>
      <c r="E684" s="163"/>
      <c r="F684" s="163">
        <f t="shared" si="20"/>
        <v>0</v>
      </c>
      <c r="G684" s="164">
        <f t="shared" si="21"/>
        <v>0</v>
      </c>
      <c r="H684" s="165">
        <v>1.5604</v>
      </c>
      <c r="I684" s="21"/>
    </row>
    <row r="685" spans="1:9" ht="16.5">
      <c r="A685" s="169" t="s">
        <v>3410</v>
      </c>
      <c r="B685" s="161" t="s">
        <v>4491</v>
      </c>
      <c r="C685" s="18" t="s">
        <v>3815</v>
      </c>
      <c r="D685" s="163"/>
      <c r="E685" s="163"/>
      <c r="F685" s="163">
        <f t="shared" si="20"/>
        <v>0</v>
      </c>
      <c r="G685" s="164">
        <f t="shared" si="21"/>
        <v>0</v>
      </c>
      <c r="H685" s="165">
        <v>0.49</v>
      </c>
      <c r="I685" s="21"/>
    </row>
    <row r="686" spans="1:9" ht="16.5">
      <c r="A686" s="169" t="s">
        <v>3411</v>
      </c>
      <c r="B686" s="161" t="s">
        <v>4492</v>
      </c>
      <c r="C686" s="18" t="s">
        <v>3815</v>
      </c>
      <c r="D686" s="163"/>
      <c r="E686" s="163"/>
      <c r="F686" s="163">
        <f t="shared" si="20"/>
        <v>0</v>
      </c>
      <c r="G686" s="164">
        <f t="shared" si="21"/>
        <v>0</v>
      </c>
      <c r="H686" s="165">
        <v>0.23250000000000001</v>
      </c>
      <c r="I686" s="21"/>
    </row>
    <row r="687" spans="1:9" ht="16.5">
      <c r="A687" s="169" t="s">
        <v>3412</v>
      </c>
      <c r="B687" s="161" t="s">
        <v>4493</v>
      </c>
      <c r="C687" s="18" t="s">
        <v>3815</v>
      </c>
      <c r="D687" s="163"/>
      <c r="E687" s="163"/>
      <c r="F687" s="163">
        <f t="shared" si="20"/>
        <v>0</v>
      </c>
      <c r="G687" s="164">
        <f t="shared" si="21"/>
        <v>0</v>
      </c>
      <c r="H687" s="165">
        <v>0.52900000000000003</v>
      </c>
      <c r="I687" s="21"/>
    </row>
    <row r="688" spans="1:9" ht="16.5">
      <c r="A688" s="169" t="s">
        <v>3413</v>
      </c>
      <c r="B688" s="161" t="s">
        <v>4494</v>
      </c>
      <c r="C688" s="18" t="s">
        <v>3815</v>
      </c>
      <c r="D688" s="163"/>
      <c r="E688" s="163"/>
      <c r="F688" s="163">
        <f t="shared" si="20"/>
        <v>0</v>
      </c>
      <c r="G688" s="164">
        <f t="shared" si="21"/>
        <v>0</v>
      </c>
      <c r="H688" s="165">
        <v>0.627</v>
      </c>
      <c r="I688" s="21"/>
    </row>
    <row r="689" spans="1:9" ht="16.5">
      <c r="A689" s="169" t="s">
        <v>3414</v>
      </c>
      <c r="B689" s="161" t="s">
        <v>4495</v>
      </c>
      <c r="C689" s="18" t="s">
        <v>3815</v>
      </c>
      <c r="D689" s="163"/>
      <c r="E689" s="163"/>
      <c r="F689" s="163">
        <f t="shared" si="20"/>
        <v>0</v>
      </c>
      <c r="G689" s="164">
        <f t="shared" si="21"/>
        <v>0</v>
      </c>
      <c r="H689" s="165">
        <v>0.54720000000000002</v>
      </c>
      <c r="I689" s="21"/>
    </row>
    <row r="690" spans="1:9" ht="16.5">
      <c r="A690" s="169" t="s">
        <v>3415</v>
      </c>
      <c r="B690" s="161" t="s">
        <v>4496</v>
      </c>
      <c r="C690" s="18" t="s">
        <v>3815</v>
      </c>
      <c r="D690" s="163"/>
      <c r="E690" s="163"/>
      <c r="F690" s="163">
        <f t="shared" si="20"/>
        <v>0</v>
      </c>
      <c r="G690" s="164">
        <f t="shared" si="21"/>
        <v>0</v>
      </c>
      <c r="H690" s="165">
        <v>2.1945000000000001</v>
      </c>
      <c r="I690" s="21"/>
    </row>
    <row r="691" spans="1:9" ht="16.5">
      <c r="A691" s="169" t="s">
        <v>3416</v>
      </c>
      <c r="B691" s="161" t="s">
        <v>4497</v>
      </c>
      <c r="C691" s="18" t="s">
        <v>3815</v>
      </c>
      <c r="D691" s="163"/>
      <c r="E691" s="163"/>
      <c r="F691" s="163">
        <f t="shared" si="20"/>
        <v>0</v>
      </c>
      <c r="G691" s="164">
        <f t="shared" si="21"/>
        <v>0</v>
      </c>
      <c r="H691" s="165">
        <v>0.57479999999999998</v>
      </c>
      <c r="I691" s="21"/>
    </row>
    <row r="692" spans="1:9" ht="16.5">
      <c r="A692" s="169" t="s">
        <v>3417</v>
      </c>
      <c r="B692" s="18" t="s">
        <v>4498</v>
      </c>
      <c r="C692" s="18" t="s">
        <v>3815</v>
      </c>
      <c r="D692" s="163"/>
      <c r="E692" s="163"/>
      <c r="F692" s="163">
        <f t="shared" si="20"/>
        <v>0</v>
      </c>
      <c r="G692" s="164">
        <f t="shared" si="21"/>
        <v>0</v>
      </c>
      <c r="H692" s="165">
        <v>1.4084000000000001</v>
      </c>
      <c r="I692" s="21"/>
    </row>
    <row r="693" spans="1:9" ht="16.5">
      <c r="A693" s="169" t="s">
        <v>3418</v>
      </c>
      <c r="B693" s="18" t="s">
        <v>4499</v>
      </c>
      <c r="C693" s="18" t="s">
        <v>3815</v>
      </c>
      <c r="D693" s="163"/>
      <c r="E693" s="163"/>
      <c r="F693" s="163">
        <f t="shared" si="20"/>
        <v>0</v>
      </c>
      <c r="G693" s="164">
        <f t="shared" si="21"/>
        <v>0</v>
      </c>
      <c r="H693" s="165">
        <v>0.35730000000000001</v>
      </c>
      <c r="I693" s="21"/>
    </row>
    <row r="694" spans="1:9" ht="16.5">
      <c r="A694" s="169" t="s">
        <v>3419</v>
      </c>
      <c r="B694" s="18" t="s">
        <v>4500</v>
      </c>
      <c r="C694" s="18" t="s">
        <v>3815</v>
      </c>
      <c r="D694" s="163"/>
      <c r="E694" s="163"/>
      <c r="F694" s="163">
        <f t="shared" si="20"/>
        <v>0</v>
      </c>
      <c r="G694" s="164">
        <f t="shared" si="21"/>
        <v>0</v>
      </c>
      <c r="H694" s="165">
        <v>0.14480000000000001</v>
      </c>
      <c r="I694" s="21"/>
    </row>
    <row r="695" spans="1:9" ht="16.5">
      <c r="A695" s="169" t="s">
        <v>3420</v>
      </c>
      <c r="B695" s="18" t="s">
        <v>4501</v>
      </c>
      <c r="C695" s="18" t="s">
        <v>3815</v>
      </c>
      <c r="D695" s="163"/>
      <c r="E695" s="163"/>
      <c r="F695" s="163">
        <f t="shared" si="20"/>
        <v>0</v>
      </c>
      <c r="G695" s="164">
        <f t="shared" si="21"/>
        <v>0</v>
      </c>
      <c r="H695" s="165">
        <v>0.27089999999999997</v>
      </c>
      <c r="I695" s="21"/>
    </row>
    <row r="696" spans="1:9" ht="16.5">
      <c r="A696" s="169" t="s">
        <v>3421</v>
      </c>
      <c r="B696" s="18" t="s">
        <v>4502</v>
      </c>
      <c r="C696" s="18" t="s">
        <v>3815</v>
      </c>
      <c r="D696" s="163"/>
      <c r="E696" s="163"/>
      <c r="F696" s="163">
        <f t="shared" si="20"/>
        <v>0</v>
      </c>
      <c r="G696" s="164">
        <f t="shared" si="21"/>
        <v>0</v>
      </c>
      <c r="H696" s="165">
        <v>1.4692000000000001</v>
      </c>
      <c r="I696" s="21"/>
    </row>
    <row r="697" spans="1:9" ht="16.5">
      <c r="A697" s="169" t="s">
        <v>3422</v>
      </c>
      <c r="B697" s="18" t="s">
        <v>4503</v>
      </c>
      <c r="C697" s="18" t="s">
        <v>3815</v>
      </c>
      <c r="D697" s="163"/>
      <c r="E697" s="163"/>
      <c r="F697" s="163">
        <f t="shared" si="20"/>
        <v>0</v>
      </c>
      <c r="G697" s="164">
        <f t="shared" si="21"/>
        <v>0</v>
      </c>
      <c r="H697" s="165">
        <v>0.77239999999999998</v>
      </c>
      <c r="I697" s="21"/>
    </row>
    <row r="698" spans="1:9" ht="16.5">
      <c r="A698" s="169" t="s">
        <v>3423</v>
      </c>
      <c r="B698" s="18" t="s">
        <v>4504</v>
      </c>
      <c r="C698" s="18" t="s">
        <v>3815</v>
      </c>
      <c r="D698" s="163"/>
      <c r="E698" s="163"/>
      <c r="F698" s="163">
        <f t="shared" si="20"/>
        <v>0</v>
      </c>
      <c r="G698" s="164">
        <f t="shared" si="21"/>
        <v>0</v>
      </c>
      <c r="H698" s="165">
        <v>0.60099999999999998</v>
      </c>
      <c r="I698" s="21"/>
    </row>
    <row r="699" spans="1:9" ht="16.5">
      <c r="A699" s="169" t="s">
        <v>3424</v>
      </c>
      <c r="B699" s="18" t="s">
        <v>4505</v>
      </c>
      <c r="C699" s="18" t="s">
        <v>3815</v>
      </c>
      <c r="D699" s="163"/>
      <c r="E699" s="163"/>
      <c r="F699" s="163">
        <f t="shared" si="20"/>
        <v>0</v>
      </c>
      <c r="G699" s="164">
        <f t="shared" si="21"/>
        <v>0</v>
      </c>
      <c r="H699" s="165">
        <v>1.2013</v>
      </c>
      <c r="I699" s="21"/>
    </row>
    <row r="700" spans="1:9" ht="16.5">
      <c r="A700" s="169" t="s">
        <v>3425</v>
      </c>
      <c r="B700" s="18" t="s">
        <v>4506</v>
      </c>
      <c r="C700" s="18" t="s">
        <v>3815</v>
      </c>
      <c r="D700" s="163"/>
      <c r="E700" s="163"/>
      <c r="F700" s="163">
        <f t="shared" si="20"/>
        <v>0</v>
      </c>
      <c r="G700" s="164">
        <f t="shared" si="21"/>
        <v>0</v>
      </c>
      <c r="H700" s="165">
        <v>0.39029999999999998</v>
      </c>
      <c r="I700" s="21"/>
    </row>
    <row r="701" spans="1:9" ht="16.5">
      <c r="A701" s="169" t="s">
        <v>3426</v>
      </c>
      <c r="B701" s="18" t="s">
        <v>4507</v>
      </c>
      <c r="C701" s="18" t="s">
        <v>3815</v>
      </c>
      <c r="D701" s="163"/>
      <c r="E701" s="163"/>
      <c r="F701" s="163">
        <f t="shared" si="20"/>
        <v>0</v>
      </c>
      <c r="G701" s="164">
        <f t="shared" si="21"/>
        <v>0</v>
      </c>
      <c r="H701" s="165">
        <v>0.28999999999999998</v>
      </c>
      <c r="I701" s="170"/>
    </row>
    <row r="702" spans="1:9" ht="16.5">
      <c r="A702" s="169" t="s">
        <v>3427</v>
      </c>
      <c r="B702" s="18" t="s">
        <v>4508</v>
      </c>
      <c r="C702" s="18" t="s">
        <v>3815</v>
      </c>
      <c r="D702" s="163"/>
      <c r="E702" s="163"/>
      <c r="F702" s="163">
        <f t="shared" si="20"/>
        <v>0</v>
      </c>
      <c r="G702" s="164">
        <f t="shared" si="21"/>
        <v>0</v>
      </c>
      <c r="H702" s="165">
        <v>0.16700000000000001</v>
      </c>
      <c r="I702" s="21"/>
    </row>
    <row r="703" spans="1:9" ht="16.5">
      <c r="A703" s="169" t="s">
        <v>3428</v>
      </c>
      <c r="B703" s="18" t="s">
        <v>4509</v>
      </c>
      <c r="C703" s="18" t="s">
        <v>3815</v>
      </c>
      <c r="D703" s="163"/>
      <c r="E703" s="163"/>
      <c r="F703" s="163">
        <f t="shared" si="20"/>
        <v>0</v>
      </c>
      <c r="G703" s="164">
        <f t="shared" si="21"/>
        <v>0</v>
      </c>
      <c r="H703" s="165">
        <v>0.53910000000000002</v>
      </c>
      <c r="I703" s="21"/>
    </row>
    <row r="704" spans="1:9" ht="16.5">
      <c r="A704" s="169" t="s">
        <v>3429</v>
      </c>
      <c r="B704" s="18" t="s">
        <v>4510</v>
      </c>
      <c r="C704" s="18" t="s">
        <v>3815</v>
      </c>
      <c r="D704" s="163"/>
      <c r="E704" s="163"/>
      <c r="F704" s="163">
        <f t="shared" si="20"/>
        <v>0</v>
      </c>
      <c r="G704" s="164">
        <f t="shared" si="21"/>
        <v>0</v>
      </c>
      <c r="H704" s="165">
        <v>1.026</v>
      </c>
      <c r="I704" s="21"/>
    </row>
    <row r="705" spans="1:9" ht="16.5">
      <c r="A705" s="169" t="s">
        <v>3430</v>
      </c>
      <c r="B705" s="18" t="s">
        <v>4511</v>
      </c>
      <c r="C705" s="18" t="s">
        <v>3815</v>
      </c>
      <c r="D705" s="163"/>
      <c r="E705" s="163"/>
      <c r="F705" s="163">
        <f t="shared" si="20"/>
        <v>0</v>
      </c>
      <c r="G705" s="164">
        <f t="shared" si="21"/>
        <v>0</v>
      </c>
      <c r="H705" s="165">
        <v>1.7232000000000001</v>
      </c>
      <c r="I705" s="21"/>
    </row>
    <row r="706" spans="1:9" ht="16.5">
      <c r="A706" s="169" t="s">
        <v>3431</v>
      </c>
      <c r="B706" s="18" t="s">
        <v>4512</v>
      </c>
      <c r="C706" s="18" t="s">
        <v>3815</v>
      </c>
      <c r="D706" s="163"/>
      <c r="E706" s="163"/>
      <c r="F706" s="163">
        <f t="shared" si="20"/>
        <v>0</v>
      </c>
      <c r="G706" s="164">
        <f t="shared" si="21"/>
        <v>0</v>
      </c>
      <c r="H706" s="165">
        <v>0.57750000000000001</v>
      </c>
      <c r="I706" s="21"/>
    </row>
    <row r="707" spans="1:9" ht="16.5">
      <c r="A707" s="169" t="s">
        <v>3432</v>
      </c>
      <c r="B707" s="18" t="s">
        <v>4513</v>
      </c>
      <c r="C707" s="18" t="s">
        <v>3815</v>
      </c>
      <c r="D707" s="163"/>
      <c r="E707" s="163"/>
      <c r="F707" s="163">
        <f t="shared" si="20"/>
        <v>0</v>
      </c>
      <c r="G707" s="164">
        <f t="shared" si="21"/>
        <v>0</v>
      </c>
      <c r="H707" s="165">
        <v>1.5089999999999999</v>
      </c>
      <c r="I707" s="21"/>
    </row>
    <row r="708" spans="1:9" ht="16.5">
      <c r="A708" s="169" t="s">
        <v>3433</v>
      </c>
      <c r="B708" s="18" t="s">
        <v>4514</v>
      </c>
      <c r="C708" s="18" t="s">
        <v>3815</v>
      </c>
      <c r="D708" s="163"/>
      <c r="E708" s="163"/>
      <c r="F708" s="163">
        <f t="shared" si="20"/>
        <v>0</v>
      </c>
      <c r="G708" s="164">
        <f t="shared" si="21"/>
        <v>0</v>
      </c>
      <c r="H708" s="165">
        <v>0.86080000000000001</v>
      </c>
      <c r="I708" s="21"/>
    </row>
    <row r="709" spans="1:9" ht="16.5">
      <c r="A709" s="169" t="s">
        <v>3434</v>
      </c>
      <c r="B709" s="18" t="s">
        <v>4515</v>
      </c>
      <c r="C709" s="18" t="s">
        <v>3815</v>
      </c>
      <c r="D709" s="163"/>
      <c r="E709" s="163"/>
      <c r="F709" s="163">
        <f t="shared" ref="F709:F736" si="22">D709*E709</f>
        <v>0</v>
      </c>
      <c r="G709" s="164">
        <f t="shared" ref="G709:G772" si="23">IF($F$801=0,0,F709/$F$801)</f>
        <v>0</v>
      </c>
      <c r="H709" s="165">
        <v>0.90659999999999996</v>
      </c>
      <c r="I709" s="21"/>
    </row>
    <row r="710" spans="1:9" ht="16.5">
      <c r="A710" s="169" t="s">
        <v>3435</v>
      </c>
      <c r="B710" s="18" t="s">
        <v>4516</v>
      </c>
      <c r="C710" s="18" t="s">
        <v>3815</v>
      </c>
      <c r="D710" s="163"/>
      <c r="E710" s="163"/>
      <c r="F710" s="163">
        <f t="shared" si="22"/>
        <v>0</v>
      </c>
      <c r="G710" s="164">
        <f t="shared" si="23"/>
        <v>0</v>
      </c>
      <c r="H710" s="165">
        <v>0.31580000000000003</v>
      </c>
      <c r="I710" s="21"/>
    </row>
    <row r="711" spans="1:9" ht="16.5">
      <c r="A711" s="169" t="s">
        <v>3436</v>
      </c>
      <c r="B711" s="18" t="s">
        <v>4517</v>
      </c>
      <c r="C711" s="18" t="s">
        <v>3815</v>
      </c>
      <c r="D711" s="163"/>
      <c r="E711" s="163"/>
      <c r="F711" s="163">
        <f t="shared" si="22"/>
        <v>0</v>
      </c>
      <c r="G711" s="164">
        <f t="shared" si="23"/>
        <v>0</v>
      </c>
      <c r="H711" s="165">
        <v>1.123</v>
      </c>
      <c r="I711" s="21"/>
    </row>
    <row r="712" spans="1:9" ht="16.5">
      <c r="A712" s="169" t="s">
        <v>3437</v>
      </c>
      <c r="B712" s="18" t="s">
        <v>4518</v>
      </c>
      <c r="C712" s="18" t="s">
        <v>3815</v>
      </c>
      <c r="D712" s="163"/>
      <c r="E712" s="163"/>
      <c r="F712" s="163">
        <f t="shared" si="22"/>
        <v>0</v>
      </c>
      <c r="G712" s="164">
        <f t="shared" si="23"/>
        <v>0</v>
      </c>
      <c r="H712" s="165">
        <v>1.2682</v>
      </c>
      <c r="I712" s="21"/>
    </row>
    <row r="713" spans="1:9" ht="16.5">
      <c r="A713" s="169" t="s">
        <v>3438</v>
      </c>
      <c r="B713" s="18" t="s">
        <v>4519</v>
      </c>
      <c r="C713" s="18" t="s">
        <v>3815</v>
      </c>
      <c r="D713" s="163"/>
      <c r="E713" s="163"/>
      <c r="F713" s="163">
        <f t="shared" si="22"/>
        <v>0</v>
      </c>
      <c r="G713" s="164">
        <f t="shared" si="23"/>
        <v>0</v>
      </c>
      <c r="H713" s="165">
        <v>0.57240000000000002</v>
      </c>
      <c r="I713" s="21"/>
    </row>
    <row r="714" spans="1:9" ht="16.5">
      <c r="A714" s="169" t="s">
        <v>3439</v>
      </c>
      <c r="B714" s="18" t="s">
        <v>4520</v>
      </c>
      <c r="C714" s="18" t="s">
        <v>3815</v>
      </c>
      <c r="D714" s="163"/>
      <c r="E714" s="163"/>
      <c r="F714" s="163">
        <f t="shared" si="22"/>
        <v>0</v>
      </c>
      <c r="G714" s="164">
        <f t="shared" si="23"/>
        <v>0</v>
      </c>
      <c r="H714" s="165">
        <v>1.2525999999999999</v>
      </c>
      <c r="I714" s="21"/>
    </row>
    <row r="715" spans="1:9" ht="16.5">
      <c r="A715" s="169" t="s">
        <v>3440</v>
      </c>
      <c r="B715" s="18" t="s">
        <v>4521</v>
      </c>
      <c r="C715" s="18" t="s">
        <v>3815</v>
      </c>
      <c r="D715" s="163"/>
      <c r="E715" s="163"/>
      <c r="F715" s="163">
        <f t="shared" si="22"/>
        <v>0</v>
      </c>
      <c r="G715" s="164">
        <f t="shared" si="23"/>
        <v>0</v>
      </c>
      <c r="H715" s="165">
        <v>1.0366</v>
      </c>
      <c r="I715" s="21"/>
    </row>
    <row r="716" spans="1:9" ht="16.5">
      <c r="A716" s="169" t="s">
        <v>3441</v>
      </c>
      <c r="B716" s="18" t="s">
        <v>4522</v>
      </c>
      <c r="C716" s="18" t="s">
        <v>3815</v>
      </c>
      <c r="D716" s="163"/>
      <c r="E716" s="163"/>
      <c r="F716" s="163">
        <f t="shared" si="22"/>
        <v>0</v>
      </c>
      <c r="G716" s="164">
        <f t="shared" si="23"/>
        <v>0</v>
      </c>
      <c r="H716" s="165">
        <v>0.4446</v>
      </c>
      <c r="I716" s="21"/>
    </row>
    <row r="717" spans="1:9" ht="16.5">
      <c r="A717" s="169" t="s">
        <v>3442</v>
      </c>
      <c r="B717" s="18" t="s">
        <v>4523</v>
      </c>
      <c r="C717" s="18" t="s">
        <v>3815</v>
      </c>
      <c r="D717" s="163"/>
      <c r="E717" s="163"/>
      <c r="F717" s="163">
        <f t="shared" si="22"/>
        <v>0</v>
      </c>
      <c r="G717" s="164">
        <f t="shared" si="23"/>
        <v>0</v>
      </c>
      <c r="H717" s="165">
        <v>1.4074</v>
      </c>
      <c r="I717" s="21"/>
    </row>
    <row r="718" spans="1:9" ht="16.5">
      <c r="A718" s="169" t="s">
        <v>3443</v>
      </c>
      <c r="B718" s="18" t="s">
        <v>4524</v>
      </c>
      <c r="C718" s="18" t="s">
        <v>3815</v>
      </c>
      <c r="D718" s="163"/>
      <c r="E718" s="163"/>
      <c r="F718" s="163">
        <f t="shared" si="22"/>
        <v>0</v>
      </c>
      <c r="G718" s="164">
        <f t="shared" si="23"/>
        <v>0</v>
      </c>
      <c r="H718" s="165">
        <v>1.5726</v>
      </c>
      <c r="I718" s="21"/>
    </row>
    <row r="719" spans="1:9" ht="16.5">
      <c r="A719" s="169" t="s">
        <v>3444</v>
      </c>
      <c r="B719" s="18" t="s">
        <v>4525</v>
      </c>
      <c r="C719" s="18" t="s">
        <v>3815</v>
      </c>
      <c r="D719" s="163"/>
      <c r="E719" s="163"/>
      <c r="F719" s="163">
        <f t="shared" si="22"/>
        <v>0</v>
      </c>
      <c r="G719" s="164">
        <f t="shared" si="23"/>
        <v>0</v>
      </c>
      <c r="H719" s="165">
        <v>0.629</v>
      </c>
      <c r="I719" s="21"/>
    </row>
    <row r="720" spans="1:9" ht="16.5">
      <c r="A720" s="169" t="s">
        <v>3445</v>
      </c>
      <c r="B720" s="18" t="s">
        <v>4526</v>
      </c>
      <c r="C720" s="18" t="s">
        <v>3815</v>
      </c>
      <c r="D720" s="163"/>
      <c r="E720" s="163"/>
      <c r="F720" s="163">
        <f t="shared" si="22"/>
        <v>0</v>
      </c>
      <c r="G720" s="164">
        <f t="shared" si="23"/>
        <v>0</v>
      </c>
      <c r="H720" s="165">
        <v>1.5255000000000001</v>
      </c>
      <c r="I720" s="21"/>
    </row>
    <row r="721" spans="1:9" ht="16.5">
      <c r="A721" s="169" t="s">
        <v>3446</v>
      </c>
      <c r="B721" s="18" t="s">
        <v>4527</v>
      </c>
      <c r="C721" s="18" t="s">
        <v>3815</v>
      </c>
      <c r="D721" s="163"/>
      <c r="E721" s="163"/>
      <c r="F721" s="163">
        <f t="shared" si="22"/>
        <v>0</v>
      </c>
      <c r="G721" s="164">
        <f t="shared" si="23"/>
        <v>0</v>
      </c>
      <c r="H721" s="165">
        <v>1.2142999999999999</v>
      </c>
      <c r="I721" s="21"/>
    </row>
    <row r="722" spans="1:9" ht="16.5">
      <c r="A722" s="169" t="s">
        <v>3447</v>
      </c>
      <c r="B722" s="18" t="s">
        <v>4528</v>
      </c>
      <c r="C722" s="18" t="s">
        <v>3815</v>
      </c>
      <c r="D722" s="163"/>
      <c r="E722" s="163"/>
      <c r="F722" s="163">
        <f t="shared" si="22"/>
        <v>0</v>
      </c>
      <c r="G722" s="164">
        <f t="shared" si="23"/>
        <v>0</v>
      </c>
      <c r="H722" s="165">
        <v>0.5827</v>
      </c>
      <c r="I722" s="21"/>
    </row>
    <row r="723" spans="1:9" ht="16.5">
      <c r="A723" s="169" t="s">
        <v>3448</v>
      </c>
      <c r="B723" s="18" t="s">
        <v>4529</v>
      </c>
      <c r="C723" s="18" t="s">
        <v>3815</v>
      </c>
      <c r="D723" s="163"/>
      <c r="E723" s="163"/>
      <c r="F723" s="163">
        <f t="shared" si="22"/>
        <v>0</v>
      </c>
      <c r="G723" s="164">
        <f t="shared" si="23"/>
        <v>0</v>
      </c>
      <c r="H723" s="165">
        <v>1.6365000000000001</v>
      </c>
      <c r="I723" s="170"/>
    </row>
    <row r="724" spans="1:9" ht="16.5">
      <c r="A724" s="169" t="s">
        <v>3449</v>
      </c>
      <c r="B724" s="18" t="s">
        <v>4530</v>
      </c>
      <c r="C724" s="18" t="s">
        <v>3815</v>
      </c>
      <c r="D724" s="163"/>
      <c r="E724" s="163"/>
      <c r="F724" s="163">
        <f t="shared" si="22"/>
        <v>0</v>
      </c>
      <c r="G724" s="164">
        <f t="shared" si="23"/>
        <v>0</v>
      </c>
      <c r="H724" s="165">
        <v>1.7259</v>
      </c>
      <c r="I724" s="21"/>
    </row>
    <row r="725" spans="1:9" ht="16.5">
      <c r="A725" s="169" t="s">
        <v>3450</v>
      </c>
      <c r="B725" s="18" t="s">
        <v>4531</v>
      </c>
      <c r="C725" s="18" t="s">
        <v>3815</v>
      </c>
      <c r="D725" s="163"/>
      <c r="E725" s="163"/>
      <c r="F725" s="163">
        <f t="shared" si="22"/>
        <v>0</v>
      </c>
      <c r="G725" s="164">
        <f t="shared" si="23"/>
        <v>0</v>
      </c>
      <c r="H725" s="165">
        <v>0.34289999999999998</v>
      </c>
      <c r="I725" s="21"/>
    </row>
    <row r="726" spans="1:9" ht="16.5">
      <c r="A726" s="169" t="s">
        <v>3451</v>
      </c>
      <c r="B726" s="18" t="s">
        <v>4532</v>
      </c>
      <c r="C726" s="18" t="s">
        <v>3815</v>
      </c>
      <c r="D726" s="163"/>
      <c r="E726" s="163"/>
      <c r="F726" s="163">
        <f t="shared" si="22"/>
        <v>0</v>
      </c>
      <c r="G726" s="164">
        <f t="shared" si="23"/>
        <v>0</v>
      </c>
      <c r="H726" s="165">
        <v>1.0761000000000001</v>
      </c>
      <c r="I726" s="21"/>
    </row>
    <row r="727" spans="1:9" ht="16.5">
      <c r="A727" s="169" t="s">
        <v>3452</v>
      </c>
      <c r="B727" s="18" t="s">
        <v>4533</v>
      </c>
      <c r="C727" s="18" t="s">
        <v>3815</v>
      </c>
      <c r="D727" s="163"/>
      <c r="E727" s="163"/>
      <c r="F727" s="163">
        <f t="shared" si="22"/>
        <v>0</v>
      </c>
      <c r="G727" s="164">
        <f t="shared" si="23"/>
        <v>0</v>
      </c>
      <c r="H727" s="165">
        <v>1.5659000000000001</v>
      </c>
      <c r="I727" s="21"/>
    </row>
    <row r="728" spans="1:9" ht="16.5">
      <c r="A728" s="169" t="s">
        <v>3453</v>
      </c>
      <c r="B728" s="18" t="s">
        <v>4534</v>
      </c>
      <c r="C728" s="18" t="s">
        <v>3815</v>
      </c>
      <c r="D728" s="163"/>
      <c r="E728" s="163"/>
      <c r="F728" s="163">
        <f t="shared" si="22"/>
        <v>0</v>
      </c>
      <c r="G728" s="164">
        <f t="shared" si="23"/>
        <v>0</v>
      </c>
      <c r="H728" s="165">
        <v>1.9165000000000001</v>
      </c>
      <c r="I728" s="21"/>
    </row>
    <row r="729" spans="1:9" ht="16.5">
      <c r="A729" s="169" t="s">
        <v>3454</v>
      </c>
      <c r="B729" s="18" t="s">
        <v>4535</v>
      </c>
      <c r="C729" s="18" t="s">
        <v>3815</v>
      </c>
      <c r="D729" s="163"/>
      <c r="E729" s="163"/>
      <c r="F729" s="163">
        <f t="shared" si="22"/>
        <v>0</v>
      </c>
      <c r="G729" s="164">
        <f t="shared" si="23"/>
        <v>0</v>
      </c>
      <c r="H729" s="165">
        <v>0.37809999999999999</v>
      </c>
      <c r="I729" s="21"/>
    </row>
    <row r="730" spans="1:9" ht="16.5">
      <c r="A730" s="169" t="s">
        <v>3455</v>
      </c>
      <c r="B730" s="18" t="s">
        <v>4536</v>
      </c>
      <c r="C730" s="18" t="s">
        <v>3815</v>
      </c>
      <c r="D730" s="163"/>
      <c r="E730" s="163"/>
      <c r="F730" s="163">
        <f t="shared" si="22"/>
        <v>0</v>
      </c>
      <c r="G730" s="164">
        <f t="shared" si="23"/>
        <v>0</v>
      </c>
      <c r="H730" s="165">
        <v>0.27489999999999998</v>
      </c>
      <c r="I730" s="21"/>
    </row>
    <row r="731" spans="1:9" ht="16.5">
      <c r="A731" s="169" t="s">
        <v>3456</v>
      </c>
      <c r="B731" s="18" t="s">
        <v>4537</v>
      </c>
      <c r="C731" s="18" t="s">
        <v>3815</v>
      </c>
      <c r="D731" s="163"/>
      <c r="E731" s="163"/>
      <c r="F731" s="163">
        <f t="shared" si="22"/>
        <v>0</v>
      </c>
      <c r="G731" s="164">
        <f t="shared" si="23"/>
        <v>0</v>
      </c>
      <c r="H731" s="165">
        <v>1.6468</v>
      </c>
      <c r="I731" s="21"/>
    </row>
    <row r="732" spans="1:9" ht="16.5">
      <c r="A732" s="169" t="s">
        <v>3457</v>
      </c>
      <c r="B732" s="18" t="s">
        <v>4538</v>
      </c>
      <c r="C732" s="18" t="s">
        <v>3815</v>
      </c>
      <c r="D732" s="163"/>
      <c r="E732" s="163"/>
      <c r="F732" s="163">
        <f t="shared" si="22"/>
        <v>0</v>
      </c>
      <c r="G732" s="164">
        <f t="shared" si="23"/>
        <v>0</v>
      </c>
      <c r="H732" s="165">
        <v>0.1709</v>
      </c>
      <c r="I732" s="21"/>
    </row>
    <row r="733" spans="1:9" ht="16.5">
      <c r="A733" s="169" t="s">
        <v>3458</v>
      </c>
      <c r="B733" s="18" t="s">
        <v>4539</v>
      </c>
      <c r="C733" s="18" t="s">
        <v>3815</v>
      </c>
      <c r="D733" s="163"/>
      <c r="E733" s="163"/>
      <c r="F733" s="163">
        <f t="shared" si="22"/>
        <v>0</v>
      </c>
      <c r="G733" s="164">
        <f t="shared" si="23"/>
        <v>0</v>
      </c>
      <c r="H733" s="165">
        <v>1.4403999999999999</v>
      </c>
      <c r="I733" s="21"/>
    </row>
    <row r="734" spans="1:9" ht="16.5">
      <c r="A734" s="169" t="s">
        <v>3459</v>
      </c>
      <c r="B734" s="18" t="s">
        <v>4540</v>
      </c>
      <c r="C734" s="18" t="s">
        <v>3815</v>
      </c>
      <c r="D734" s="163"/>
      <c r="E734" s="163"/>
      <c r="F734" s="163">
        <f t="shared" si="22"/>
        <v>0</v>
      </c>
      <c r="G734" s="164">
        <f t="shared" si="23"/>
        <v>0</v>
      </c>
      <c r="H734" s="165">
        <v>0.10150000000000001</v>
      </c>
      <c r="I734" s="21"/>
    </row>
    <row r="735" spans="1:9" ht="16.5">
      <c r="A735" s="169" t="s">
        <v>3460</v>
      </c>
      <c r="B735" s="18" t="s">
        <v>4541</v>
      </c>
      <c r="C735" s="18" t="s">
        <v>3815</v>
      </c>
      <c r="D735" s="163"/>
      <c r="E735" s="163"/>
      <c r="F735" s="163">
        <f t="shared" si="22"/>
        <v>0</v>
      </c>
      <c r="G735" s="164">
        <f t="shared" si="23"/>
        <v>0</v>
      </c>
      <c r="H735" s="165">
        <v>0.5534</v>
      </c>
      <c r="I735" s="21"/>
    </row>
    <row r="736" spans="1:9" ht="16.5">
      <c r="A736" s="169" t="s">
        <v>3461</v>
      </c>
      <c r="B736" s="18" t="s">
        <v>4542</v>
      </c>
      <c r="C736" s="18" t="s">
        <v>3815</v>
      </c>
      <c r="D736" s="163"/>
      <c r="E736" s="163"/>
      <c r="F736" s="163">
        <f t="shared" si="22"/>
        <v>0</v>
      </c>
      <c r="G736" s="164">
        <f t="shared" si="23"/>
        <v>0</v>
      </c>
      <c r="H736" s="165">
        <v>0.21299999999999999</v>
      </c>
      <c r="I736" s="21"/>
    </row>
    <row r="737" spans="1:9" ht="16.5">
      <c r="A737" s="169" t="s">
        <v>3462</v>
      </c>
      <c r="B737" s="18" t="s">
        <v>4543</v>
      </c>
      <c r="C737" s="18" t="s">
        <v>3815</v>
      </c>
      <c r="D737" s="163"/>
      <c r="E737" s="163"/>
      <c r="F737" s="163">
        <f>D737*E737</f>
        <v>0</v>
      </c>
      <c r="G737" s="164">
        <f t="shared" si="23"/>
        <v>0</v>
      </c>
      <c r="H737" s="165">
        <v>1.4142999999999999</v>
      </c>
      <c r="I737" s="21"/>
    </row>
    <row r="738" spans="1:9" ht="16.5">
      <c r="A738" s="169" t="s">
        <v>3463</v>
      </c>
      <c r="B738" s="18" t="s">
        <v>4544</v>
      </c>
      <c r="C738" s="18" t="s">
        <v>3815</v>
      </c>
      <c r="D738" s="163"/>
      <c r="E738" s="163"/>
      <c r="F738" s="163">
        <f>D738*E738</f>
        <v>0</v>
      </c>
      <c r="G738" s="164">
        <f t="shared" si="23"/>
        <v>0</v>
      </c>
      <c r="H738" s="165">
        <v>0.46289999999999998</v>
      </c>
      <c r="I738" s="21"/>
    </row>
    <row r="739" spans="1:9" ht="16.5">
      <c r="A739" s="169" t="s">
        <v>3464</v>
      </c>
      <c r="B739" s="18" t="s">
        <v>4545</v>
      </c>
      <c r="C739" s="18" t="s">
        <v>3815</v>
      </c>
      <c r="D739" s="163"/>
      <c r="E739" s="163"/>
      <c r="F739" s="163">
        <f>D739*E739</f>
        <v>0</v>
      </c>
      <c r="G739" s="164">
        <f t="shared" si="23"/>
        <v>0</v>
      </c>
      <c r="H739" s="165">
        <v>1.194</v>
      </c>
      <c r="I739" s="21"/>
    </row>
    <row r="740" spans="1:9" ht="16.5">
      <c r="A740" s="169" t="s">
        <v>3465</v>
      </c>
      <c r="B740" s="18" t="s">
        <v>4546</v>
      </c>
      <c r="C740" s="18" t="s">
        <v>3815</v>
      </c>
      <c r="D740" s="163"/>
      <c r="E740" s="163"/>
      <c r="F740" s="163">
        <f t="shared" ref="F740:F780" si="24">D740*E740</f>
        <v>0</v>
      </c>
      <c r="G740" s="164">
        <f t="shared" si="23"/>
        <v>0</v>
      </c>
      <c r="H740" s="165">
        <v>0.45960000000000001</v>
      </c>
      <c r="I740" s="21"/>
    </row>
    <row r="741" spans="1:9" ht="16.5">
      <c r="A741" s="169" t="s">
        <v>3466</v>
      </c>
      <c r="B741" s="18" t="s">
        <v>4547</v>
      </c>
      <c r="C741" s="18" t="s">
        <v>3815</v>
      </c>
      <c r="D741" s="163"/>
      <c r="E741" s="163"/>
      <c r="F741" s="163">
        <f t="shared" si="24"/>
        <v>0</v>
      </c>
      <c r="G741" s="164">
        <f t="shared" si="23"/>
        <v>0</v>
      </c>
      <c r="H741" s="165">
        <v>0.3221</v>
      </c>
      <c r="I741" s="21"/>
    </row>
    <row r="742" spans="1:9" ht="16.5">
      <c r="A742" s="169" t="s">
        <v>3467</v>
      </c>
      <c r="B742" s="18" t="s">
        <v>4548</v>
      </c>
      <c r="C742" s="18" t="s">
        <v>3815</v>
      </c>
      <c r="D742" s="163"/>
      <c r="E742" s="163"/>
      <c r="F742" s="163">
        <f t="shared" si="24"/>
        <v>0</v>
      </c>
      <c r="G742" s="164">
        <f t="shared" si="23"/>
        <v>0</v>
      </c>
      <c r="H742" s="165">
        <v>1.0235000000000001</v>
      </c>
      <c r="I742" s="21"/>
    </row>
    <row r="743" spans="1:9" ht="16.5">
      <c r="A743" s="169" t="s">
        <v>3468</v>
      </c>
      <c r="B743" s="18" t="s">
        <v>4549</v>
      </c>
      <c r="C743" s="18" t="s">
        <v>3815</v>
      </c>
      <c r="D743" s="163"/>
      <c r="E743" s="163"/>
      <c r="F743" s="163">
        <f t="shared" si="24"/>
        <v>0</v>
      </c>
      <c r="G743" s="164">
        <f t="shared" si="23"/>
        <v>0</v>
      </c>
      <c r="H743" s="165">
        <v>0.42370000000000002</v>
      </c>
      <c r="I743" s="21"/>
    </row>
    <row r="744" spans="1:9" ht="16.5">
      <c r="A744" s="169" t="s">
        <v>3469</v>
      </c>
      <c r="B744" s="18" t="s">
        <v>4550</v>
      </c>
      <c r="C744" s="18" t="s">
        <v>3815</v>
      </c>
      <c r="D744" s="163"/>
      <c r="E744" s="163"/>
      <c r="F744" s="163">
        <f t="shared" si="24"/>
        <v>0</v>
      </c>
      <c r="G744" s="164">
        <f t="shared" si="23"/>
        <v>0</v>
      </c>
      <c r="H744" s="165">
        <v>0.84060000000000001</v>
      </c>
      <c r="I744" s="21"/>
    </row>
    <row r="745" spans="1:9" ht="16.5">
      <c r="A745" s="169" t="s">
        <v>3470</v>
      </c>
      <c r="B745" s="18" t="s">
        <v>4551</v>
      </c>
      <c r="C745" s="18" t="s">
        <v>3815</v>
      </c>
      <c r="D745" s="163"/>
      <c r="E745" s="163"/>
      <c r="F745" s="163">
        <f t="shared" si="24"/>
        <v>0</v>
      </c>
      <c r="G745" s="164">
        <f t="shared" si="23"/>
        <v>0</v>
      </c>
      <c r="H745" s="165">
        <v>0.88049999999999995</v>
      </c>
      <c r="I745" s="21"/>
    </row>
    <row r="746" spans="1:9" ht="16.5">
      <c r="A746" s="169" t="s">
        <v>3471</v>
      </c>
      <c r="B746" s="18" t="s">
        <v>4552</v>
      </c>
      <c r="C746" s="18" t="s">
        <v>3815</v>
      </c>
      <c r="D746" s="163"/>
      <c r="E746" s="163"/>
      <c r="F746" s="163">
        <f t="shared" si="24"/>
        <v>0</v>
      </c>
      <c r="G746" s="164">
        <f t="shared" si="23"/>
        <v>0</v>
      </c>
      <c r="H746" s="165">
        <v>0.39229999999999998</v>
      </c>
      <c r="I746" s="21"/>
    </row>
    <row r="747" spans="1:9" ht="16.5">
      <c r="A747" s="169" t="s">
        <v>3472</v>
      </c>
      <c r="B747" s="18" t="s">
        <v>4553</v>
      </c>
      <c r="C747" s="18" t="s">
        <v>3815</v>
      </c>
      <c r="D747" s="163"/>
      <c r="E747" s="163"/>
      <c r="F747" s="163">
        <f t="shared" si="24"/>
        <v>0</v>
      </c>
      <c r="G747" s="164">
        <f t="shared" si="23"/>
        <v>0</v>
      </c>
      <c r="H747" s="165">
        <v>0.18840000000000001</v>
      </c>
      <c r="I747" s="21"/>
    </row>
    <row r="748" spans="1:9" ht="16.5">
      <c r="A748" s="169" t="s">
        <v>3473</v>
      </c>
      <c r="B748" s="18" t="s">
        <v>4554</v>
      </c>
      <c r="C748" s="18" t="s">
        <v>3815</v>
      </c>
      <c r="D748" s="163"/>
      <c r="E748" s="163"/>
      <c r="F748" s="163">
        <f t="shared" si="24"/>
        <v>0</v>
      </c>
      <c r="G748" s="164">
        <f t="shared" si="23"/>
        <v>0</v>
      </c>
      <c r="H748" s="165">
        <v>0.80549999999999999</v>
      </c>
      <c r="I748" s="21"/>
    </row>
    <row r="749" spans="1:9" ht="16.5">
      <c r="A749" s="169" t="s">
        <v>3474</v>
      </c>
      <c r="B749" s="18" t="s">
        <v>4555</v>
      </c>
      <c r="C749" s="18" t="s">
        <v>3815</v>
      </c>
      <c r="D749" s="163"/>
      <c r="E749" s="163"/>
      <c r="F749" s="163">
        <f t="shared" si="24"/>
        <v>0</v>
      </c>
      <c r="G749" s="164">
        <f t="shared" si="23"/>
        <v>0</v>
      </c>
      <c r="H749" s="165">
        <v>0.2994</v>
      </c>
      <c r="I749" s="21"/>
    </row>
    <row r="750" spans="1:9" ht="16.5">
      <c r="A750" s="169" t="s">
        <v>3475</v>
      </c>
      <c r="B750" s="18" t="s">
        <v>4556</v>
      </c>
      <c r="C750" s="18" t="s">
        <v>3815</v>
      </c>
      <c r="D750" s="163"/>
      <c r="E750" s="163"/>
      <c r="F750" s="163">
        <f t="shared" si="24"/>
        <v>0</v>
      </c>
      <c r="G750" s="164">
        <f t="shared" si="23"/>
        <v>0</v>
      </c>
      <c r="H750" s="165">
        <v>0.2472</v>
      </c>
      <c r="I750" s="21"/>
    </row>
    <row r="751" spans="1:9" ht="16.5">
      <c r="A751" s="169" t="s">
        <v>3476</v>
      </c>
      <c r="B751" s="18" t="s">
        <v>4557</v>
      </c>
      <c r="C751" s="18" t="s">
        <v>3815</v>
      </c>
      <c r="D751" s="163"/>
      <c r="E751" s="163"/>
      <c r="F751" s="163">
        <f t="shared" si="24"/>
        <v>0</v>
      </c>
      <c r="G751" s="164">
        <f t="shared" si="23"/>
        <v>0</v>
      </c>
      <c r="H751" s="165">
        <v>0.16289999999999999</v>
      </c>
      <c r="I751" s="21"/>
    </row>
    <row r="752" spans="1:9" ht="16.5">
      <c r="A752" s="169" t="s">
        <v>3477</v>
      </c>
      <c r="B752" s="18" t="s">
        <v>4558</v>
      </c>
      <c r="C752" s="18" t="s">
        <v>3815</v>
      </c>
      <c r="D752" s="163"/>
      <c r="E752" s="163"/>
      <c r="F752" s="163">
        <f t="shared" si="24"/>
        <v>0</v>
      </c>
      <c r="G752" s="164">
        <f t="shared" si="23"/>
        <v>0</v>
      </c>
      <c r="H752" s="165">
        <v>0.52300000000000002</v>
      </c>
      <c r="I752" s="21"/>
    </row>
    <row r="753" spans="1:9" ht="16.5">
      <c r="A753" s="169" t="s">
        <v>3478</v>
      </c>
      <c r="B753" s="18" t="s">
        <v>4559</v>
      </c>
      <c r="C753" s="18" t="s">
        <v>3815</v>
      </c>
      <c r="D753" s="163"/>
      <c r="E753" s="163"/>
      <c r="F753" s="163">
        <f t="shared" si="24"/>
        <v>0</v>
      </c>
      <c r="G753" s="164">
        <f t="shared" si="23"/>
        <v>0</v>
      </c>
      <c r="H753" s="165">
        <v>1.4975000000000001</v>
      </c>
      <c r="I753" s="21"/>
    </row>
    <row r="754" spans="1:9" ht="16.5">
      <c r="A754" s="169" t="s">
        <v>3479</v>
      </c>
      <c r="B754" s="18" t="s">
        <v>4560</v>
      </c>
      <c r="C754" s="18" t="s">
        <v>3815</v>
      </c>
      <c r="D754" s="163"/>
      <c r="E754" s="163"/>
      <c r="F754" s="163">
        <f t="shared" si="24"/>
        <v>0</v>
      </c>
      <c r="G754" s="164">
        <f t="shared" si="23"/>
        <v>0</v>
      </c>
      <c r="H754" s="165">
        <v>0.31940000000000002</v>
      </c>
      <c r="I754" s="21"/>
    </row>
    <row r="755" spans="1:9" ht="16.5">
      <c r="A755" s="169" t="s">
        <v>3480</v>
      </c>
      <c r="B755" s="18" t="s">
        <v>4561</v>
      </c>
      <c r="C755" s="18" t="s">
        <v>3815</v>
      </c>
      <c r="D755" s="163"/>
      <c r="E755" s="163"/>
      <c r="F755" s="163">
        <f t="shared" si="24"/>
        <v>0</v>
      </c>
      <c r="G755" s="164">
        <f t="shared" si="23"/>
        <v>0</v>
      </c>
      <c r="H755" s="165">
        <v>0.56189999999999996</v>
      </c>
      <c r="I755" s="21"/>
    </row>
    <row r="756" spans="1:9" ht="16.5">
      <c r="A756" s="169" t="s">
        <v>3481</v>
      </c>
      <c r="B756" s="18" t="s">
        <v>4562</v>
      </c>
      <c r="C756" s="18" t="s">
        <v>3815</v>
      </c>
      <c r="D756" s="163"/>
      <c r="E756" s="163"/>
      <c r="F756" s="163">
        <f t="shared" si="24"/>
        <v>0</v>
      </c>
      <c r="G756" s="164">
        <f t="shared" si="23"/>
        <v>0</v>
      </c>
      <c r="H756" s="165">
        <v>0.16600000000000001</v>
      </c>
      <c r="I756" s="21"/>
    </row>
    <row r="757" spans="1:9" ht="16.5">
      <c r="A757" s="169" t="s">
        <v>3482</v>
      </c>
      <c r="B757" s="18" t="s">
        <v>4563</v>
      </c>
      <c r="C757" s="18" t="s">
        <v>3815</v>
      </c>
      <c r="D757" s="163"/>
      <c r="E757" s="163"/>
      <c r="F757" s="163">
        <f t="shared" si="24"/>
        <v>0</v>
      </c>
      <c r="G757" s="164">
        <f t="shared" si="23"/>
        <v>0</v>
      </c>
      <c r="H757" s="165">
        <v>0.88339999999999996</v>
      </c>
      <c r="I757" s="21"/>
    </row>
    <row r="758" spans="1:9" ht="16.5">
      <c r="A758" s="169" t="s">
        <v>3483</v>
      </c>
      <c r="B758" s="18" t="s">
        <v>4564</v>
      </c>
      <c r="C758" s="18" t="s">
        <v>3815</v>
      </c>
      <c r="D758" s="163"/>
      <c r="E758" s="163"/>
      <c r="F758" s="163">
        <f t="shared" si="24"/>
        <v>0</v>
      </c>
      <c r="G758" s="164">
        <f t="shared" si="23"/>
        <v>0</v>
      </c>
      <c r="H758" s="165">
        <v>0.39269999999999999</v>
      </c>
      <c r="I758" s="21"/>
    </row>
    <row r="759" spans="1:9" ht="16.5">
      <c r="A759" s="169" t="s">
        <v>3484</v>
      </c>
      <c r="B759" s="18" t="s">
        <v>4565</v>
      </c>
      <c r="C759" s="18" t="s">
        <v>3815</v>
      </c>
      <c r="D759" s="163"/>
      <c r="E759" s="163"/>
      <c r="F759" s="163">
        <f t="shared" si="24"/>
        <v>0</v>
      </c>
      <c r="G759" s="164">
        <f t="shared" si="23"/>
        <v>0</v>
      </c>
      <c r="H759" s="165">
        <v>0.82050000000000001</v>
      </c>
      <c r="I759" s="21"/>
    </row>
    <row r="760" spans="1:9" ht="16.5">
      <c r="A760" s="169" t="s">
        <v>3485</v>
      </c>
      <c r="B760" s="18" t="s">
        <v>4566</v>
      </c>
      <c r="C760" s="18" t="s">
        <v>3815</v>
      </c>
      <c r="D760" s="163"/>
      <c r="E760" s="163"/>
      <c r="F760" s="163">
        <f t="shared" si="24"/>
        <v>0</v>
      </c>
      <c r="G760" s="164">
        <f t="shared" si="23"/>
        <v>0</v>
      </c>
      <c r="H760" s="165">
        <v>0.34439999999999998</v>
      </c>
      <c r="I760" s="21"/>
    </row>
    <row r="761" spans="1:9" ht="16.5">
      <c r="A761" s="169" t="s">
        <v>3486</v>
      </c>
      <c r="B761" s="18" t="s">
        <v>4567</v>
      </c>
      <c r="C761" s="18" t="s">
        <v>3815</v>
      </c>
      <c r="D761" s="163"/>
      <c r="E761" s="163"/>
      <c r="F761" s="163">
        <f t="shared" si="24"/>
        <v>0</v>
      </c>
      <c r="G761" s="164">
        <f t="shared" si="23"/>
        <v>0</v>
      </c>
      <c r="H761" s="165">
        <v>0.28089999999999998</v>
      </c>
      <c r="I761" s="21"/>
    </row>
    <row r="762" spans="1:9" ht="16.5">
      <c r="A762" s="169" t="s">
        <v>3487</v>
      </c>
      <c r="B762" s="18" t="s">
        <v>4568</v>
      </c>
      <c r="C762" s="18" t="s">
        <v>3815</v>
      </c>
      <c r="D762" s="163"/>
      <c r="E762" s="163"/>
      <c r="F762" s="163">
        <f t="shared" si="24"/>
        <v>0</v>
      </c>
      <c r="G762" s="164">
        <f t="shared" si="23"/>
        <v>0</v>
      </c>
      <c r="H762" s="165">
        <v>0.40289999999999998</v>
      </c>
      <c r="I762" s="21"/>
    </row>
    <row r="763" spans="1:9" ht="16.5">
      <c r="A763" s="169" t="s">
        <v>3488</v>
      </c>
      <c r="B763" s="18" t="s">
        <v>4569</v>
      </c>
      <c r="C763" s="18" t="s">
        <v>3815</v>
      </c>
      <c r="D763" s="163"/>
      <c r="E763" s="163"/>
      <c r="F763" s="163">
        <f t="shared" si="24"/>
        <v>0</v>
      </c>
      <c r="G763" s="164">
        <f t="shared" si="23"/>
        <v>0</v>
      </c>
      <c r="H763" s="165">
        <v>0.31069999999999998</v>
      </c>
      <c r="I763" s="21"/>
    </row>
    <row r="764" spans="1:9" ht="16.5">
      <c r="A764" s="169" t="s">
        <v>3489</v>
      </c>
      <c r="B764" s="18" t="s">
        <v>4570</v>
      </c>
      <c r="C764" s="18" t="s">
        <v>3815</v>
      </c>
      <c r="D764" s="163"/>
      <c r="E764" s="163"/>
      <c r="F764" s="163">
        <f t="shared" si="24"/>
        <v>0</v>
      </c>
      <c r="G764" s="164">
        <f t="shared" si="23"/>
        <v>0</v>
      </c>
      <c r="H764" s="165">
        <v>0.1913</v>
      </c>
      <c r="I764" s="21"/>
    </row>
    <row r="765" spans="1:9" ht="16.5">
      <c r="A765" s="169" t="s">
        <v>3490</v>
      </c>
      <c r="B765" s="18" t="s">
        <v>4571</v>
      </c>
      <c r="C765" s="18" t="s">
        <v>3815</v>
      </c>
      <c r="D765" s="163"/>
      <c r="E765" s="163"/>
      <c r="F765" s="163">
        <f t="shared" si="24"/>
        <v>0</v>
      </c>
      <c r="G765" s="164">
        <f t="shared" si="23"/>
        <v>0</v>
      </c>
      <c r="H765" s="165">
        <v>0.3347</v>
      </c>
      <c r="I765" s="21"/>
    </row>
    <row r="766" spans="1:9" ht="16.5">
      <c r="A766" s="169" t="s">
        <v>3491</v>
      </c>
      <c r="B766" s="18" t="s">
        <v>4572</v>
      </c>
      <c r="C766" s="18" t="s">
        <v>3815</v>
      </c>
      <c r="D766" s="163"/>
      <c r="E766" s="163"/>
      <c r="F766" s="163">
        <f t="shared" si="24"/>
        <v>0</v>
      </c>
      <c r="G766" s="164">
        <f t="shared" si="23"/>
        <v>0</v>
      </c>
      <c r="H766" s="165">
        <v>2.93E-2</v>
      </c>
      <c r="I766" s="21"/>
    </row>
    <row r="767" spans="1:9" ht="16.5">
      <c r="A767" s="169" t="s">
        <v>3492</v>
      </c>
      <c r="B767" s="18" t="s">
        <v>4573</v>
      </c>
      <c r="C767" s="18" t="s">
        <v>3815</v>
      </c>
      <c r="D767" s="163"/>
      <c r="E767" s="163"/>
      <c r="F767" s="163">
        <f t="shared" si="24"/>
        <v>0</v>
      </c>
      <c r="G767" s="164">
        <f t="shared" si="23"/>
        <v>0</v>
      </c>
      <c r="H767" s="165">
        <v>0.46339999999999998</v>
      </c>
      <c r="I767" s="21"/>
    </row>
    <row r="768" spans="1:9" ht="16.5">
      <c r="A768" s="169" t="s">
        <v>3493</v>
      </c>
      <c r="B768" s="18" t="s">
        <v>4574</v>
      </c>
      <c r="C768" s="18" t="s">
        <v>3815</v>
      </c>
      <c r="D768" s="163"/>
      <c r="E768" s="163"/>
      <c r="F768" s="163">
        <f t="shared" si="24"/>
        <v>0</v>
      </c>
      <c r="G768" s="164">
        <f t="shared" si="23"/>
        <v>0</v>
      </c>
      <c r="H768" s="165">
        <v>0.34570000000000001</v>
      </c>
      <c r="I768" s="21"/>
    </row>
    <row r="769" spans="1:9" ht="16.5">
      <c r="A769" s="169" t="s">
        <v>3494</v>
      </c>
      <c r="B769" s="18" t="s">
        <v>4575</v>
      </c>
      <c r="C769" s="18" t="s">
        <v>3815</v>
      </c>
      <c r="D769" s="163"/>
      <c r="E769" s="163"/>
      <c r="F769" s="163">
        <f t="shared" si="24"/>
        <v>0</v>
      </c>
      <c r="G769" s="164">
        <f t="shared" si="23"/>
        <v>0</v>
      </c>
      <c r="H769" s="165">
        <v>-3.9199999999999999E-2</v>
      </c>
      <c r="I769" s="21"/>
    </row>
    <row r="770" spans="1:9" ht="16.5">
      <c r="A770" s="169" t="s">
        <v>3495</v>
      </c>
      <c r="B770" s="18" t="s">
        <v>4576</v>
      </c>
      <c r="C770" s="18" t="s">
        <v>3815</v>
      </c>
      <c r="D770" s="163"/>
      <c r="E770" s="163"/>
      <c r="F770" s="163"/>
      <c r="G770" s="164">
        <f t="shared" si="23"/>
        <v>0</v>
      </c>
      <c r="H770" s="165">
        <v>0.15740000000000001</v>
      </c>
      <c r="I770" s="21"/>
    </row>
    <row r="771" spans="1:9" ht="16.5">
      <c r="A771" s="169" t="s">
        <v>3496</v>
      </c>
      <c r="B771" s="18" t="s">
        <v>4577</v>
      </c>
      <c r="C771" s="18" t="s">
        <v>3815</v>
      </c>
      <c r="D771" s="163"/>
      <c r="E771" s="163"/>
      <c r="F771" s="163"/>
      <c r="G771" s="164">
        <f t="shared" si="23"/>
        <v>0</v>
      </c>
      <c r="H771" s="165">
        <v>0.25</v>
      </c>
      <c r="I771" s="21"/>
    </row>
    <row r="772" spans="1:9" ht="16.5">
      <c r="A772" s="169" t="s">
        <v>3497</v>
      </c>
      <c r="B772" s="18" t="s">
        <v>4578</v>
      </c>
      <c r="C772" s="18" t="s">
        <v>3815</v>
      </c>
      <c r="D772" s="163"/>
      <c r="E772" s="163"/>
      <c r="F772" s="163">
        <f t="shared" si="24"/>
        <v>0</v>
      </c>
      <c r="G772" s="164">
        <f t="shared" si="23"/>
        <v>0</v>
      </c>
      <c r="H772" s="165">
        <v>0.1628</v>
      </c>
      <c r="I772" s="21"/>
    </row>
    <row r="773" spans="1:9" ht="16.5">
      <c r="A773" s="169" t="s">
        <v>3498</v>
      </c>
      <c r="B773" s="18" t="s">
        <v>4579</v>
      </c>
      <c r="C773" s="18" t="s">
        <v>3815</v>
      </c>
      <c r="D773" s="163"/>
      <c r="E773" s="163"/>
      <c r="F773" s="163"/>
      <c r="G773" s="164">
        <f t="shared" ref="G773:G790" si="25">IF($F$801=0,0,F773/$F$801)</f>
        <v>0</v>
      </c>
      <c r="H773" s="165">
        <v>0.15609999999999999</v>
      </c>
      <c r="I773" s="21"/>
    </row>
    <row r="774" spans="1:9" ht="16.5">
      <c r="A774" s="169" t="s">
        <v>3499</v>
      </c>
      <c r="B774" s="18" t="s">
        <v>4580</v>
      </c>
      <c r="C774" s="18" t="s">
        <v>3815</v>
      </c>
      <c r="D774" s="163"/>
      <c r="E774" s="163"/>
      <c r="F774" s="163">
        <f t="shared" si="24"/>
        <v>0</v>
      </c>
      <c r="G774" s="164">
        <f t="shared" si="25"/>
        <v>0</v>
      </c>
      <c r="H774" s="165">
        <v>-4.8099999999999997E-2</v>
      </c>
      <c r="I774" s="21"/>
    </row>
    <row r="775" spans="1:9" ht="16.5">
      <c r="A775" s="169" t="s">
        <v>3500</v>
      </c>
      <c r="B775" s="18" t="s">
        <v>4581</v>
      </c>
      <c r="C775" s="18" t="s">
        <v>3815</v>
      </c>
      <c r="D775" s="163"/>
      <c r="E775" s="163"/>
      <c r="F775" s="163"/>
      <c r="G775" s="164">
        <f t="shared" si="25"/>
        <v>0</v>
      </c>
      <c r="H775" s="165">
        <v>1.0429999999999999</v>
      </c>
      <c r="I775" s="21"/>
    </row>
    <row r="776" spans="1:9" ht="16.5">
      <c r="A776" s="169" t="s">
        <v>3501</v>
      </c>
      <c r="B776" s="18" t="s">
        <v>4582</v>
      </c>
      <c r="C776" s="18" t="s">
        <v>3815</v>
      </c>
      <c r="D776" s="163"/>
      <c r="E776" s="163"/>
      <c r="F776" s="163">
        <f t="shared" si="24"/>
        <v>0</v>
      </c>
      <c r="G776" s="164">
        <f t="shared" si="25"/>
        <v>0</v>
      </c>
      <c r="H776" s="165">
        <v>0.65110000000000001</v>
      </c>
      <c r="I776" s="21"/>
    </row>
    <row r="777" spans="1:9" ht="16.5">
      <c r="A777" s="169" t="s">
        <v>3502</v>
      </c>
      <c r="B777" s="18" t="s">
        <v>4583</v>
      </c>
      <c r="C777" s="18" t="s">
        <v>3815</v>
      </c>
      <c r="D777" s="163"/>
      <c r="E777" s="163"/>
      <c r="F777" s="163"/>
      <c r="G777" s="164">
        <f t="shared" si="25"/>
        <v>0</v>
      </c>
      <c r="H777" s="165">
        <v>0.6724</v>
      </c>
      <c r="I777" s="21"/>
    </row>
    <row r="778" spans="1:9" ht="16.5">
      <c r="A778" s="169" t="s">
        <v>3503</v>
      </c>
      <c r="B778" s="18" t="s">
        <v>4584</v>
      </c>
      <c r="C778" s="18" t="s">
        <v>3815</v>
      </c>
      <c r="D778" s="163"/>
      <c r="E778" s="163"/>
      <c r="F778" s="163">
        <f t="shared" si="24"/>
        <v>0</v>
      </c>
      <c r="G778" s="164">
        <f t="shared" si="25"/>
        <v>0</v>
      </c>
      <c r="H778" s="165">
        <v>0.18870000000000001</v>
      </c>
      <c r="I778" s="21"/>
    </row>
    <row r="779" spans="1:9" ht="16.5">
      <c r="A779" s="169" t="s">
        <v>3504</v>
      </c>
      <c r="B779" s="18" t="s">
        <v>4585</v>
      </c>
      <c r="C779" s="18" t="s">
        <v>3815</v>
      </c>
      <c r="D779" s="163"/>
      <c r="E779" s="163"/>
      <c r="F779" s="163">
        <f t="shared" si="24"/>
        <v>0</v>
      </c>
      <c r="G779" s="164">
        <f t="shared" si="25"/>
        <v>0</v>
      </c>
      <c r="H779" s="165">
        <v>0.74319999999999997</v>
      </c>
      <c r="I779" s="21"/>
    </row>
    <row r="780" spans="1:9" ht="16.5">
      <c r="A780" s="169" t="s">
        <v>3505</v>
      </c>
      <c r="B780" s="18" t="s">
        <v>4586</v>
      </c>
      <c r="C780" s="18" t="s">
        <v>3815</v>
      </c>
      <c r="D780" s="163"/>
      <c r="E780" s="163"/>
      <c r="F780" s="163">
        <f t="shared" si="24"/>
        <v>0</v>
      </c>
      <c r="G780" s="164">
        <f t="shared" si="25"/>
        <v>0</v>
      </c>
      <c r="H780" s="165">
        <v>0.1628</v>
      </c>
      <c r="I780" s="21"/>
    </row>
    <row r="781" spans="1:9" ht="16.5">
      <c r="A781" s="169" t="s">
        <v>3506</v>
      </c>
      <c r="B781" s="18" t="s">
        <v>4587</v>
      </c>
      <c r="C781" s="18" t="s">
        <v>3815</v>
      </c>
      <c r="D781" s="163"/>
      <c r="E781" s="163"/>
      <c r="F781" s="163">
        <f>D781*E781</f>
        <v>0</v>
      </c>
      <c r="G781" s="164">
        <f t="shared" si="25"/>
        <v>0</v>
      </c>
      <c r="H781" s="165">
        <v>0.34560000000000002</v>
      </c>
      <c r="I781" s="21"/>
    </row>
    <row r="782" spans="1:9" ht="16.5">
      <c r="A782" s="169" t="s">
        <v>3507</v>
      </c>
      <c r="B782" s="18" t="s">
        <v>4588</v>
      </c>
      <c r="C782" s="18" t="s">
        <v>3815</v>
      </c>
      <c r="D782" s="163"/>
      <c r="E782" s="163"/>
      <c r="F782" s="163">
        <f>D782*E782</f>
        <v>0</v>
      </c>
      <c r="G782" s="164">
        <f t="shared" si="25"/>
        <v>0</v>
      </c>
      <c r="H782" s="165">
        <v>0.83950000000000002</v>
      </c>
      <c r="I782" s="21"/>
    </row>
    <row r="783" spans="1:9" ht="16.5">
      <c r="A783" s="169" t="s">
        <v>3508</v>
      </c>
      <c r="B783" s="18" t="s">
        <v>4589</v>
      </c>
      <c r="C783" s="18" t="s">
        <v>3815</v>
      </c>
      <c r="D783" s="172"/>
      <c r="E783" s="172"/>
      <c r="F783" s="163">
        <f t="shared" ref="F783:F799" si="26">D783*E783</f>
        <v>0</v>
      </c>
      <c r="G783" s="164">
        <f t="shared" si="25"/>
        <v>0</v>
      </c>
      <c r="H783" s="165">
        <v>1.1089</v>
      </c>
      <c r="I783" s="21"/>
    </row>
    <row r="784" spans="1:9" ht="16.5">
      <c r="A784" s="169" t="s">
        <v>3509</v>
      </c>
      <c r="B784" s="18" t="s">
        <v>4590</v>
      </c>
      <c r="C784" s="18" t="s">
        <v>3815</v>
      </c>
      <c r="D784" s="172"/>
      <c r="E784" s="172"/>
      <c r="F784" s="163">
        <f t="shared" si="26"/>
        <v>0</v>
      </c>
      <c r="G784" s="164">
        <f t="shared" si="25"/>
        <v>0</v>
      </c>
      <c r="H784" s="165">
        <v>0.80469999999999997</v>
      </c>
      <c r="I784" s="21"/>
    </row>
    <row r="785" spans="1:9" ht="16.5">
      <c r="A785" s="169" t="s">
        <v>3510</v>
      </c>
      <c r="B785" s="18" t="s">
        <v>4591</v>
      </c>
      <c r="C785" s="18" t="s">
        <v>3815</v>
      </c>
      <c r="D785" s="172"/>
      <c r="E785" s="172"/>
      <c r="F785" s="163">
        <f t="shared" si="26"/>
        <v>0</v>
      </c>
      <c r="G785" s="164">
        <f t="shared" si="25"/>
        <v>0</v>
      </c>
      <c r="H785" s="165">
        <v>0.24729999999999999</v>
      </c>
      <c r="I785" s="21"/>
    </row>
    <row r="786" spans="1:9" ht="16.5">
      <c r="A786" s="169" t="s">
        <v>3511</v>
      </c>
      <c r="B786" s="18" t="s">
        <v>4592</v>
      </c>
      <c r="C786" s="18" t="s">
        <v>3815</v>
      </c>
      <c r="D786" s="172"/>
      <c r="E786" s="172"/>
      <c r="F786" s="163">
        <f t="shared" si="26"/>
        <v>0</v>
      </c>
      <c r="G786" s="164">
        <f t="shared" si="25"/>
        <v>0</v>
      </c>
      <c r="H786" s="165">
        <v>1.2043999999999999</v>
      </c>
      <c r="I786" s="21"/>
    </row>
    <row r="787" spans="1:9" ht="16.5">
      <c r="A787" s="169" t="s">
        <v>3512</v>
      </c>
      <c r="B787" s="18" t="s">
        <v>4593</v>
      </c>
      <c r="C787" s="18" t="s">
        <v>3815</v>
      </c>
      <c r="D787" s="172"/>
      <c r="E787" s="172"/>
      <c r="F787" s="163">
        <f t="shared" si="26"/>
        <v>0</v>
      </c>
      <c r="G787" s="164">
        <f t="shared" si="25"/>
        <v>0</v>
      </c>
      <c r="H787" s="165">
        <v>0.1525</v>
      </c>
      <c r="I787" s="22"/>
    </row>
    <row r="788" spans="1:9" ht="17.649999999999999" customHeight="1">
      <c r="A788" s="169" t="s">
        <v>3513</v>
      </c>
      <c r="B788" s="18" t="s">
        <v>4594</v>
      </c>
      <c r="C788" s="18" t="s">
        <v>3815</v>
      </c>
      <c r="D788" s="172"/>
      <c r="E788" s="172"/>
      <c r="F788" s="163">
        <f t="shared" si="26"/>
        <v>0</v>
      </c>
      <c r="G788" s="164">
        <f t="shared" si="25"/>
        <v>0</v>
      </c>
      <c r="H788" s="165">
        <v>0.57130000000000003</v>
      </c>
      <c r="I788" s="22"/>
    </row>
    <row r="789" spans="1:9" ht="16.5">
      <c r="A789" s="169" t="s">
        <v>3514</v>
      </c>
      <c r="B789" s="173" t="s">
        <v>4595</v>
      </c>
      <c r="C789" s="18" t="s">
        <v>3815</v>
      </c>
      <c r="D789" s="172"/>
      <c r="E789" s="172"/>
      <c r="F789" s="163">
        <f t="shared" si="26"/>
        <v>0</v>
      </c>
      <c r="G789" s="164">
        <f t="shared" si="25"/>
        <v>0</v>
      </c>
      <c r="H789" s="174">
        <v>0.19059999999999999</v>
      </c>
      <c r="I789" s="23"/>
    </row>
    <row r="790" spans="1:9" ht="16.5">
      <c r="A790" s="169" t="s">
        <v>3515</v>
      </c>
      <c r="B790" s="173" t="s">
        <v>4596</v>
      </c>
      <c r="C790" s="18" t="s">
        <v>3815</v>
      </c>
      <c r="D790" s="172"/>
      <c r="E790" s="172"/>
      <c r="F790" s="163">
        <f t="shared" si="26"/>
        <v>0</v>
      </c>
      <c r="G790" s="164">
        <f t="shared" si="25"/>
        <v>0</v>
      </c>
      <c r="H790" s="174">
        <v>0.24249999999999999</v>
      </c>
      <c r="I790" s="23"/>
    </row>
    <row r="791" spans="1:9" ht="16.5">
      <c r="A791" s="169" t="s">
        <v>3516</v>
      </c>
      <c r="B791" s="173" t="s">
        <v>4597</v>
      </c>
      <c r="C791" s="18" t="s">
        <v>3815</v>
      </c>
      <c r="D791" s="172"/>
      <c r="E791" s="172"/>
      <c r="F791" s="163">
        <f t="shared" si="26"/>
        <v>0</v>
      </c>
      <c r="G791" s="164">
        <f>IF($F$801=0,0,F791/$F$801)</f>
        <v>0</v>
      </c>
      <c r="H791" s="174">
        <v>0.81320000000000003</v>
      </c>
      <c r="I791" s="23"/>
    </row>
    <row r="792" spans="1:9" ht="16.5">
      <c r="A792" s="169" t="s">
        <v>3517</v>
      </c>
      <c r="B792" s="173" t="s">
        <v>4598</v>
      </c>
      <c r="C792" s="18" t="s">
        <v>3815</v>
      </c>
      <c r="D792" s="172"/>
      <c r="E792" s="172"/>
      <c r="F792" s="163">
        <f t="shared" si="26"/>
        <v>0</v>
      </c>
      <c r="G792" s="164">
        <f t="shared" ref="G792:G801" si="27">IF($F$801=0,0,F792/$F$801)</f>
        <v>0</v>
      </c>
      <c r="H792" s="174">
        <v>0.24099999999999999</v>
      </c>
      <c r="I792" s="23"/>
    </row>
    <row r="793" spans="1:9" ht="16.5">
      <c r="A793" s="169" t="s">
        <v>3518</v>
      </c>
      <c r="B793" s="173" t="s">
        <v>4599</v>
      </c>
      <c r="C793" s="18" t="s">
        <v>3815</v>
      </c>
      <c r="D793" s="172"/>
      <c r="E793" s="172"/>
      <c r="F793" s="163">
        <f t="shared" si="26"/>
        <v>0</v>
      </c>
      <c r="G793" s="164">
        <f t="shared" si="27"/>
        <v>0</v>
      </c>
      <c r="H793" s="174">
        <v>0.98160000000000003</v>
      </c>
      <c r="I793" s="23"/>
    </row>
    <row r="794" spans="1:9" ht="16.5">
      <c r="A794" s="169" t="s">
        <v>2617</v>
      </c>
      <c r="B794" s="173" t="s">
        <v>4600</v>
      </c>
      <c r="C794" s="18" t="s">
        <v>4601</v>
      </c>
      <c r="D794" s="172"/>
      <c r="E794" s="172"/>
      <c r="F794" s="163">
        <f t="shared" si="26"/>
        <v>0</v>
      </c>
      <c r="G794" s="164">
        <f t="shared" si="27"/>
        <v>0</v>
      </c>
      <c r="H794" s="174">
        <v>1.1080000000000001</v>
      </c>
      <c r="I794" s="23"/>
    </row>
    <row r="795" spans="1:9" ht="16.5">
      <c r="A795" s="169" t="s">
        <v>2618</v>
      </c>
      <c r="B795" s="173" t="s">
        <v>4602</v>
      </c>
      <c r="C795" s="18" t="s">
        <v>4601</v>
      </c>
      <c r="D795" s="172"/>
      <c r="E795" s="172"/>
      <c r="F795" s="163">
        <f t="shared" si="26"/>
        <v>0</v>
      </c>
      <c r="G795" s="164">
        <f t="shared" si="27"/>
        <v>0</v>
      </c>
      <c r="H795" s="174">
        <v>1.2521</v>
      </c>
      <c r="I795" s="23"/>
    </row>
    <row r="796" spans="1:9" ht="16.5">
      <c r="A796" s="169" t="s">
        <v>2619</v>
      </c>
      <c r="B796" s="173" t="s">
        <v>4603</v>
      </c>
      <c r="C796" s="18" t="s">
        <v>4601</v>
      </c>
      <c r="D796" s="172"/>
      <c r="E796" s="172"/>
      <c r="F796" s="163">
        <f t="shared" si="26"/>
        <v>0</v>
      </c>
      <c r="G796" s="164">
        <f t="shared" si="27"/>
        <v>0</v>
      </c>
      <c r="H796" s="174">
        <v>1.1843999999999999</v>
      </c>
      <c r="I796" s="23"/>
    </row>
    <row r="797" spans="1:9" ht="16.5">
      <c r="A797" s="169" t="s">
        <v>2620</v>
      </c>
      <c r="B797" s="173" t="s">
        <v>4604</v>
      </c>
      <c r="C797" s="18" t="s">
        <v>4601</v>
      </c>
      <c r="D797" s="172"/>
      <c r="E797" s="172"/>
      <c r="F797" s="163">
        <f t="shared" si="26"/>
        <v>0</v>
      </c>
      <c r="G797" s="164">
        <f t="shared" si="27"/>
        <v>0</v>
      </c>
      <c r="H797" s="174">
        <v>1.3479000000000001</v>
      </c>
      <c r="I797" s="23"/>
    </row>
    <row r="798" spans="1:9" ht="66">
      <c r="A798" s="169" t="s">
        <v>3588</v>
      </c>
      <c r="B798" s="173" t="s">
        <v>4605</v>
      </c>
      <c r="C798" s="18" t="s">
        <v>4601</v>
      </c>
      <c r="D798" s="172"/>
      <c r="E798" s="172"/>
      <c r="F798" s="163">
        <f t="shared" si="26"/>
        <v>0</v>
      </c>
      <c r="G798" s="164">
        <f t="shared" si="27"/>
        <v>0</v>
      </c>
      <c r="H798" s="165">
        <v>1.1732</v>
      </c>
      <c r="I798" s="167" t="s">
        <v>3813</v>
      </c>
    </row>
    <row r="799" spans="1:9" ht="16.5">
      <c r="A799" s="169" t="s">
        <v>2621</v>
      </c>
      <c r="B799" s="173" t="s">
        <v>4606</v>
      </c>
      <c r="C799" s="18" t="s">
        <v>4601</v>
      </c>
      <c r="D799" s="172"/>
      <c r="E799" s="172"/>
      <c r="F799" s="163">
        <f t="shared" si="26"/>
        <v>0</v>
      </c>
      <c r="G799" s="164">
        <f t="shared" si="27"/>
        <v>0</v>
      </c>
      <c r="H799" s="165">
        <v>1.3056000000000001</v>
      </c>
      <c r="I799" s="22"/>
    </row>
    <row r="800" spans="1:9" ht="16.5" thickBot="1">
      <c r="A800" s="175"/>
      <c r="B800" s="176"/>
      <c r="C800" s="177"/>
      <c r="D800" s="178"/>
      <c r="E800" s="178"/>
      <c r="F800" s="178">
        <f>D800*E800</f>
        <v>0</v>
      </c>
      <c r="G800" s="179">
        <f t="shared" si="27"/>
        <v>0</v>
      </c>
      <c r="H800" s="180"/>
      <c r="I800" s="181"/>
    </row>
    <row r="801" spans="1:9" ht="16.899999999999999" customHeight="1" thickTop="1" thickBot="1">
      <c r="A801" s="3250" t="s">
        <v>4607</v>
      </c>
      <c r="B801" s="3251"/>
      <c r="C801" s="3251"/>
      <c r="D801" s="3251"/>
      <c r="E801" s="3252"/>
      <c r="F801" s="182">
        <f>SUM(F4:F800)</f>
        <v>0</v>
      </c>
      <c r="G801" s="183">
        <f t="shared" si="27"/>
        <v>0</v>
      </c>
      <c r="H801" s="184"/>
      <c r="I801" s="185"/>
    </row>
    <row r="803" spans="1:9" ht="16.5">
      <c r="A803" s="186" t="s">
        <v>4608</v>
      </c>
    </row>
  </sheetData>
  <mergeCells count="1">
    <mergeCell ref="A801:E801"/>
  </mergeCells>
  <phoneticPr fontId="28" type="noConversion"/>
  <pageMargins left="0.47244094488188981" right="0.47244094488188981" top="0.39370078740157483" bottom="0.39370078740157483" header="0" footer="0"/>
  <pageSetup paperSize="9" scale="40" fitToHeight="7" orientation="portrait" cellComments="asDisplayed" r:id="rId1"/>
  <headerFooter alignWithMargins="0">
    <oddFooter>&amp;C175&amp;R&amp;"Times New Roman,標準"&amp;A</oddFooter>
  </headerFooter>
  <rowBreaks count="1" manualBreakCount="1">
    <brk id="647"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pageSetUpPr fitToPage="1"/>
  </sheetPr>
  <dimension ref="A1:AD40"/>
  <sheetViews>
    <sheetView zoomScale="115" zoomScaleNormal="115" zoomScaleSheetLayoutView="100" workbookViewId="0">
      <selection activeCell="A125" sqref="A1:XFD1048576"/>
    </sheetView>
  </sheetViews>
  <sheetFormatPr defaultColWidth="15.625" defaultRowHeight="15.75"/>
  <cols>
    <col min="1" max="1" width="5.625" style="37" customWidth="1"/>
    <col min="2" max="30" width="15.625" style="37" customWidth="1"/>
    <col min="31" max="16384" width="15.625" style="2252"/>
  </cols>
  <sheetData>
    <row r="1" spans="1:30" ht="16.5">
      <c r="A1" s="2390" t="s">
        <v>577</v>
      </c>
      <c r="B1" s="2252"/>
      <c r="C1" s="2252"/>
      <c r="D1" s="2252"/>
      <c r="E1" s="2252"/>
      <c r="S1" s="2220"/>
      <c r="T1" s="551" t="s">
        <v>403</v>
      </c>
      <c r="U1" s="551"/>
      <c r="V1" s="551"/>
      <c r="W1" s="551"/>
      <c r="X1" s="551"/>
    </row>
    <row r="2" spans="1:30" ht="16.5">
      <c r="A2" s="2391" t="s">
        <v>7664</v>
      </c>
      <c r="B2" s="2392"/>
      <c r="C2" s="2392"/>
      <c r="D2" s="2392"/>
      <c r="E2" s="2392"/>
      <c r="S2" s="2220"/>
      <c r="T2" s="551"/>
      <c r="U2" s="551"/>
      <c r="V2" s="551"/>
      <c r="W2" s="551"/>
      <c r="X2" s="551"/>
      <c r="Y2" s="2252"/>
      <c r="AC2" s="543" t="s">
        <v>7665</v>
      </c>
    </row>
    <row r="3" spans="1:30" ht="15.75" customHeight="1">
      <c r="A3" s="2650" t="s">
        <v>5914</v>
      </c>
      <c r="B3" s="2647" t="s">
        <v>5916</v>
      </c>
      <c r="C3" s="2647"/>
      <c r="D3" s="2647"/>
      <c r="E3" s="2647"/>
      <c r="F3" s="2647"/>
      <c r="G3" s="2647" t="s">
        <v>7442</v>
      </c>
      <c r="H3" s="2647" t="s">
        <v>5917</v>
      </c>
      <c r="I3" s="2647" t="s">
        <v>5918</v>
      </c>
      <c r="J3" s="2647" t="s">
        <v>7444</v>
      </c>
      <c r="K3" s="2647" t="s">
        <v>7666</v>
      </c>
      <c r="L3" s="2647" t="s">
        <v>7667</v>
      </c>
      <c r="M3" s="2647" t="s">
        <v>7515</v>
      </c>
      <c r="N3" s="2647" t="s">
        <v>7517</v>
      </c>
      <c r="O3" s="2647" t="s">
        <v>7446</v>
      </c>
      <c r="P3" s="2647" t="s">
        <v>7668</v>
      </c>
      <c r="Q3" s="2647" t="s">
        <v>7669</v>
      </c>
      <c r="R3" s="2647" t="s">
        <v>7670</v>
      </c>
      <c r="S3" s="2647" t="s">
        <v>7384</v>
      </c>
      <c r="T3" s="2647"/>
      <c r="U3" s="2647"/>
      <c r="V3" s="2647" t="s">
        <v>7671</v>
      </c>
      <c r="W3" s="2648" t="s">
        <v>7453</v>
      </c>
      <c r="X3" s="2648"/>
      <c r="Y3" s="2647" t="s">
        <v>7672</v>
      </c>
      <c r="Z3" s="2647" t="s">
        <v>5931</v>
      </c>
      <c r="AA3" s="2647" t="s">
        <v>7455</v>
      </c>
      <c r="AB3" s="2647" t="s">
        <v>7673</v>
      </c>
      <c r="AC3" s="2647" t="s">
        <v>3809</v>
      </c>
    </row>
    <row r="4" spans="1:30" ht="33">
      <c r="A4" s="2650"/>
      <c r="B4" s="544" t="s">
        <v>5932</v>
      </c>
      <c r="C4" s="544" t="s">
        <v>5933</v>
      </c>
      <c r="D4" s="544" t="s">
        <v>7521</v>
      </c>
      <c r="E4" s="544" t="s">
        <v>7522</v>
      </c>
      <c r="F4" s="2254" t="s">
        <v>7457</v>
      </c>
      <c r="G4" s="2647"/>
      <c r="H4" s="2647"/>
      <c r="I4" s="2647"/>
      <c r="J4" s="2647"/>
      <c r="K4" s="2647"/>
      <c r="L4" s="2647"/>
      <c r="M4" s="2647"/>
      <c r="N4" s="2647"/>
      <c r="O4" s="2647"/>
      <c r="P4" s="2660"/>
      <c r="Q4" s="2647"/>
      <c r="R4" s="2647"/>
      <c r="S4" s="544" t="s">
        <v>7674</v>
      </c>
      <c r="T4" s="544" t="s">
        <v>7675</v>
      </c>
      <c r="U4" s="544" t="s">
        <v>7676</v>
      </c>
      <c r="V4" s="2647"/>
      <c r="W4" s="2177" t="s">
        <v>7460</v>
      </c>
      <c r="X4" s="2177" t="s">
        <v>7461</v>
      </c>
      <c r="Y4" s="2660"/>
      <c r="Z4" s="2647"/>
      <c r="AA4" s="2647"/>
      <c r="AB4" s="2647"/>
      <c r="AC4" s="2647"/>
    </row>
    <row r="5" spans="1:30">
      <c r="A5" s="2650"/>
      <c r="B5" s="2178" t="s">
        <v>66</v>
      </c>
      <c r="C5" s="2178" t="s">
        <v>67</v>
      </c>
      <c r="D5" s="2178" t="s">
        <v>68</v>
      </c>
      <c r="E5" s="2178" t="s">
        <v>69</v>
      </c>
      <c r="F5" s="2178" t="s">
        <v>70</v>
      </c>
      <c r="G5" s="2178" t="s">
        <v>71</v>
      </c>
      <c r="H5" s="2178" t="s">
        <v>72</v>
      </c>
      <c r="I5" s="2178" t="s">
        <v>73</v>
      </c>
      <c r="J5" s="2178" t="s">
        <v>74</v>
      </c>
      <c r="K5" s="2178" t="s">
        <v>75</v>
      </c>
      <c r="L5" s="2178" t="s">
        <v>234</v>
      </c>
      <c r="M5" s="2178" t="s">
        <v>235</v>
      </c>
      <c r="N5" s="2178" t="s">
        <v>285</v>
      </c>
      <c r="O5" s="2178" t="s">
        <v>286</v>
      </c>
      <c r="P5" s="2178" t="s">
        <v>287</v>
      </c>
      <c r="Q5" s="2178" t="s">
        <v>288</v>
      </c>
      <c r="R5" s="2178" t="s">
        <v>289</v>
      </c>
      <c r="S5" s="2178" t="s">
        <v>138</v>
      </c>
      <c r="T5" s="2178" t="s">
        <v>139</v>
      </c>
      <c r="U5" s="2178" t="s">
        <v>140</v>
      </c>
      <c r="V5" s="2178" t="s">
        <v>141</v>
      </c>
      <c r="W5" s="2178" t="s">
        <v>1400</v>
      </c>
      <c r="X5" s="2178" t="s">
        <v>252</v>
      </c>
      <c r="Y5" s="2178" t="s">
        <v>253</v>
      </c>
      <c r="Z5" s="2178" t="s">
        <v>254</v>
      </c>
      <c r="AA5" s="2178" t="s">
        <v>255</v>
      </c>
      <c r="AB5" s="2178" t="s">
        <v>256</v>
      </c>
      <c r="AC5" s="2178" t="s">
        <v>257</v>
      </c>
    </row>
    <row r="6" spans="1:30">
      <c r="A6" s="2180">
        <v>1</v>
      </c>
      <c r="B6" s="2393"/>
      <c r="C6" s="2231"/>
      <c r="D6" s="2231"/>
      <c r="E6" s="2231"/>
      <c r="F6" s="2231"/>
      <c r="G6" s="2231"/>
      <c r="H6" s="2231"/>
      <c r="I6" s="2231"/>
      <c r="J6" s="2231"/>
      <c r="K6" s="2231"/>
      <c r="L6" s="2231"/>
      <c r="M6" s="2231"/>
      <c r="N6" s="2231"/>
      <c r="O6" s="2231"/>
      <c r="P6" s="2394"/>
      <c r="Q6" s="2182"/>
      <c r="R6" s="2394"/>
      <c r="S6" s="2395"/>
      <c r="T6" s="2395"/>
      <c r="U6" s="2395"/>
      <c r="V6" s="2395"/>
      <c r="W6" s="2212">
        <f>+V6-U6</f>
        <v>0</v>
      </c>
      <c r="X6" s="2212">
        <f>+U6-AA6</f>
        <v>0</v>
      </c>
      <c r="Y6" s="2394" t="e">
        <f>U6/'表05-1'!$D$257</f>
        <v>#DIV/0!</v>
      </c>
      <c r="Z6" s="2231"/>
      <c r="AA6" s="2231"/>
      <c r="AB6" s="2231"/>
      <c r="AC6" s="2231"/>
    </row>
    <row r="7" spans="1:30">
      <c r="A7" s="2180">
        <f>A6+1</f>
        <v>2</v>
      </c>
      <c r="B7" s="2393"/>
      <c r="C7" s="2231"/>
      <c r="D7" s="2231"/>
      <c r="E7" s="2231"/>
      <c r="F7" s="2231"/>
      <c r="G7" s="2231"/>
      <c r="H7" s="2231"/>
      <c r="I7" s="2231"/>
      <c r="J7" s="2231"/>
      <c r="K7" s="2231"/>
      <c r="L7" s="2231"/>
      <c r="M7" s="2231"/>
      <c r="N7" s="2231"/>
      <c r="O7" s="2231"/>
      <c r="P7" s="2394"/>
      <c r="Q7" s="2182"/>
      <c r="R7" s="2394"/>
      <c r="S7" s="2395"/>
      <c r="T7" s="2395"/>
      <c r="U7" s="2395"/>
      <c r="V7" s="2395"/>
      <c r="W7" s="2212">
        <f t="shared" ref="W7:W15" si="0">+V7-U7</f>
        <v>0</v>
      </c>
      <c r="X7" s="2212">
        <f t="shared" ref="X7:X14" si="1">+U7-AA7</f>
        <v>0</v>
      </c>
      <c r="Y7" s="2394" t="e">
        <f>U7/'表05-1'!$D$257</f>
        <v>#DIV/0!</v>
      </c>
      <c r="Z7" s="2231"/>
      <c r="AA7" s="2231"/>
      <c r="AB7" s="2231"/>
      <c r="AC7" s="2231"/>
    </row>
    <row r="8" spans="1:30">
      <c r="A8" s="2180">
        <f t="shared" ref="A8:A15" si="2">A7+1</f>
        <v>3</v>
      </c>
      <c r="B8" s="2393"/>
      <c r="C8" s="2231"/>
      <c r="D8" s="2231"/>
      <c r="E8" s="2231"/>
      <c r="F8" s="2231"/>
      <c r="G8" s="2231"/>
      <c r="H8" s="2231"/>
      <c r="I8" s="2231"/>
      <c r="J8" s="2231"/>
      <c r="K8" s="2231"/>
      <c r="L8" s="2231"/>
      <c r="M8" s="2231"/>
      <c r="N8" s="2231"/>
      <c r="O8" s="2231"/>
      <c r="P8" s="2394"/>
      <c r="Q8" s="2182"/>
      <c r="R8" s="2394"/>
      <c r="S8" s="2395"/>
      <c r="T8" s="2395"/>
      <c r="U8" s="2395"/>
      <c r="V8" s="2395"/>
      <c r="W8" s="2212">
        <f t="shared" si="0"/>
        <v>0</v>
      </c>
      <c r="X8" s="2212">
        <f t="shared" si="1"/>
        <v>0</v>
      </c>
      <c r="Y8" s="2394" t="e">
        <f>U8/'表05-1'!$D$257</f>
        <v>#DIV/0!</v>
      </c>
      <c r="Z8" s="2231"/>
      <c r="AA8" s="2231"/>
      <c r="AB8" s="2231"/>
      <c r="AC8" s="2231"/>
    </row>
    <row r="9" spans="1:30">
      <c r="A9" s="2180">
        <f t="shared" si="2"/>
        <v>4</v>
      </c>
      <c r="B9" s="2393"/>
      <c r="C9" s="2231"/>
      <c r="D9" s="2231"/>
      <c r="E9" s="2231"/>
      <c r="F9" s="2231"/>
      <c r="G9" s="2231"/>
      <c r="H9" s="2231"/>
      <c r="I9" s="2231"/>
      <c r="J9" s="2231"/>
      <c r="K9" s="2231"/>
      <c r="L9" s="2231"/>
      <c r="M9" s="2231"/>
      <c r="N9" s="2231"/>
      <c r="O9" s="2231"/>
      <c r="P9" s="2394"/>
      <c r="Q9" s="2182"/>
      <c r="R9" s="2394"/>
      <c r="S9" s="2395"/>
      <c r="T9" s="2395"/>
      <c r="U9" s="2395"/>
      <c r="V9" s="2395"/>
      <c r="W9" s="2212">
        <f t="shared" si="0"/>
        <v>0</v>
      </c>
      <c r="X9" s="2212">
        <f t="shared" si="1"/>
        <v>0</v>
      </c>
      <c r="Y9" s="2394" t="e">
        <f>U9/'表05-1'!$D$257</f>
        <v>#DIV/0!</v>
      </c>
      <c r="Z9" s="2231"/>
      <c r="AA9" s="2231"/>
      <c r="AB9" s="2231"/>
      <c r="AC9" s="2231"/>
    </row>
    <row r="10" spans="1:30">
      <c r="A10" s="2180">
        <f t="shared" si="2"/>
        <v>5</v>
      </c>
      <c r="B10" s="2393"/>
      <c r="C10" s="2231"/>
      <c r="D10" s="2231"/>
      <c r="E10" s="2231"/>
      <c r="F10" s="2231"/>
      <c r="G10" s="2231"/>
      <c r="H10" s="2231"/>
      <c r="I10" s="2231"/>
      <c r="J10" s="2231"/>
      <c r="K10" s="2231"/>
      <c r="L10" s="2231"/>
      <c r="M10" s="2231"/>
      <c r="N10" s="2231"/>
      <c r="O10" s="2231"/>
      <c r="P10" s="2394"/>
      <c r="Q10" s="2182"/>
      <c r="R10" s="2394"/>
      <c r="S10" s="2395"/>
      <c r="T10" s="2395"/>
      <c r="U10" s="2395"/>
      <c r="V10" s="2395"/>
      <c r="W10" s="2212">
        <f t="shared" si="0"/>
        <v>0</v>
      </c>
      <c r="X10" s="2212">
        <f t="shared" si="1"/>
        <v>0</v>
      </c>
      <c r="Y10" s="2394" t="e">
        <f>U10/'表05-1'!$D$257</f>
        <v>#DIV/0!</v>
      </c>
      <c r="Z10" s="2231"/>
      <c r="AA10" s="2231"/>
      <c r="AB10" s="2231"/>
      <c r="AC10" s="2231"/>
    </row>
    <row r="11" spans="1:30">
      <c r="A11" s="2180">
        <f t="shared" si="2"/>
        <v>6</v>
      </c>
      <c r="B11" s="2393"/>
      <c r="C11" s="2231"/>
      <c r="D11" s="2231"/>
      <c r="E11" s="2231"/>
      <c r="F11" s="2231"/>
      <c r="G11" s="2231"/>
      <c r="H11" s="2231"/>
      <c r="I11" s="2231"/>
      <c r="J11" s="2231"/>
      <c r="K11" s="2231"/>
      <c r="L11" s="2231"/>
      <c r="M11" s="2231"/>
      <c r="N11" s="2231"/>
      <c r="O11" s="2231"/>
      <c r="P11" s="2394"/>
      <c r="Q11" s="2182"/>
      <c r="R11" s="2394"/>
      <c r="S11" s="2395"/>
      <c r="T11" s="2395"/>
      <c r="U11" s="2395"/>
      <c r="V11" s="2395"/>
      <c r="W11" s="2212">
        <f t="shared" si="0"/>
        <v>0</v>
      </c>
      <c r="X11" s="2212">
        <f t="shared" si="1"/>
        <v>0</v>
      </c>
      <c r="Y11" s="2394" t="e">
        <f>U11/'表05-1'!$D$257</f>
        <v>#DIV/0!</v>
      </c>
      <c r="Z11" s="2231"/>
      <c r="AA11" s="2231"/>
      <c r="AB11" s="2231"/>
      <c r="AC11" s="2231"/>
    </row>
    <row r="12" spans="1:30">
      <c r="A12" s="2180">
        <f t="shared" si="2"/>
        <v>7</v>
      </c>
      <c r="B12" s="2393"/>
      <c r="C12" s="2231"/>
      <c r="D12" s="2231"/>
      <c r="E12" s="2231"/>
      <c r="F12" s="2231"/>
      <c r="G12" s="2231"/>
      <c r="H12" s="2231"/>
      <c r="I12" s="2231"/>
      <c r="J12" s="2231"/>
      <c r="K12" s="2231"/>
      <c r="L12" s="2231"/>
      <c r="M12" s="2231"/>
      <c r="N12" s="2231"/>
      <c r="O12" s="2231"/>
      <c r="P12" s="2394"/>
      <c r="Q12" s="2182"/>
      <c r="R12" s="2394"/>
      <c r="S12" s="2395"/>
      <c r="T12" s="2395"/>
      <c r="U12" s="2395"/>
      <c r="V12" s="2395"/>
      <c r="W12" s="2212">
        <f t="shared" si="0"/>
        <v>0</v>
      </c>
      <c r="X12" s="2212">
        <f t="shared" si="1"/>
        <v>0</v>
      </c>
      <c r="Y12" s="2394" t="e">
        <f>U12/'表05-1'!$D$257</f>
        <v>#DIV/0!</v>
      </c>
      <c r="Z12" s="2231"/>
      <c r="AA12" s="2231"/>
      <c r="AB12" s="2231"/>
      <c r="AC12" s="2231"/>
      <c r="AD12" s="2396"/>
    </row>
    <row r="13" spans="1:30">
      <c r="A13" s="2180">
        <f t="shared" si="2"/>
        <v>8</v>
      </c>
      <c r="B13" s="2393"/>
      <c r="C13" s="2397"/>
      <c r="D13" s="2397"/>
      <c r="E13" s="2397"/>
      <c r="F13" s="2397"/>
      <c r="G13" s="2397"/>
      <c r="H13" s="2397"/>
      <c r="I13" s="2397"/>
      <c r="J13" s="2231"/>
      <c r="K13" s="2231"/>
      <c r="L13" s="2231"/>
      <c r="M13" s="2231"/>
      <c r="N13" s="2231"/>
      <c r="O13" s="2231"/>
      <c r="P13" s="2394"/>
      <c r="Q13" s="2182"/>
      <c r="R13" s="2394"/>
      <c r="S13" s="2182"/>
      <c r="T13" s="2182"/>
      <c r="U13" s="2182"/>
      <c r="V13" s="2398"/>
      <c r="W13" s="2212">
        <f t="shared" si="0"/>
        <v>0</v>
      </c>
      <c r="X13" s="2212">
        <f>+U13-AA13</f>
        <v>0</v>
      </c>
      <c r="Y13" s="2394" t="e">
        <f>U13/'表05-1'!$D$257</f>
        <v>#DIV/0!</v>
      </c>
      <c r="Z13" s="2231"/>
      <c r="AA13" s="2231"/>
      <c r="AB13" s="2231"/>
      <c r="AC13" s="2231"/>
      <c r="AD13" s="2396"/>
    </row>
    <row r="14" spans="1:30">
      <c r="A14" s="2180">
        <f t="shared" si="2"/>
        <v>9</v>
      </c>
      <c r="B14" s="2393"/>
      <c r="C14" s="2397"/>
      <c r="D14" s="2397"/>
      <c r="E14" s="2397"/>
      <c r="F14" s="2397"/>
      <c r="G14" s="2397"/>
      <c r="H14" s="2397"/>
      <c r="I14" s="2397"/>
      <c r="J14" s="2231"/>
      <c r="K14" s="2231"/>
      <c r="L14" s="2231"/>
      <c r="M14" s="2231"/>
      <c r="N14" s="2231"/>
      <c r="O14" s="2231"/>
      <c r="P14" s="2394"/>
      <c r="Q14" s="2182"/>
      <c r="R14" s="2394"/>
      <c r="S14" s="2182"/>
      <c r="T14" s="2182"/>
      <c r="U14" s="2182"/>
      <c r="V14" s="2398"/>
      <c r="W14" s="2212">
        <f t="shared" si="0"/>
        <v>0</v>
      </c>
      <c r="X14" s="2212">
        <f t="shared" si="1"/>
        <v>0</v>
      </c>
      <c r="Y14" s="2394" t="e">
        <f>U14/'表05-1'!$D$257</f>
        <v>#DIV/0!</v>
      </c>
      <c r="Z14" s="2231"/>
      <c r="AA14" s="2231"/>
      <c r="AB14" s="2231"/>
      <c r="AC14" s="2231"/>
      <c r="AD14" s="2396"/>
    </row>
    <row r="15" spans="1:30">
      <c r="A15" s="2180">
        <f t="shared" si="2"/>
        <v>10</v>
      </c>
      <c r="B15" s="2399"/>
      <c r="C15" s="2397"/>
      <c r="D15" s="2397"/>
      <c r="E15" s="2397"/>
      <c r="F15" s="2397"/>
      <c r="G15" s="2397"/>
      <c r="H15" s="2397"/>
      <c r="I15" s="2397"/>
      <c r="J15" s="2231"/>
      <c r="K15" s="2231"/>
      <c r="L15" s="2231"/>
      <c r="M15" s="2231"/>
      <c r="N15" s="2231"/>
      <c r="O15" s="2231"/>
      <c r="P15" s="2394"/>
      <c r="Q15" s="2182"/>
      <c r="R15" s="2394"/>
      <c r="S15" s="2182"/>
      <c r="T15" s="2182"/>
      <c r="U15" s="2182"/>
      <c r="V15" s="2398"/>
      <c r="W15" s="2212">
        <f t="shared" si="0"/>
        <v>0</v>
      </c>
      <c r="X15" s="2212">
        <f>+U15-AA15</f>
        <v>0</v>
      </c>
      <c r="Y15" s="2394" t="e">
        <f>U15/'表05-1'!$D$257</f>
        <v>#DIV/0!</v>
      </c>
      <c r="Z15" s="2231"/>
      <c r="AA15" s="2231"/>
      <c r="AB15" s="2231"/>
      <c r="AC15" s="2231"/>
      <c r="AD15" s="2396"/>
    </row>
    <row r="16" spans="1:30">
      <c r="A16" s="569"/>
      <c r="B16" s="2400"/>
      <c r="C16" s="2401"/>
      <c r="D16" s="2401"/>
      <c r="E16" s="2401"/>
      <c r="F16" s="2401"/>
      <c r="G16" s="2401"/>
      <c r="H16" s="2401"/>
      <c r="I16" s="2401"/>
      <c r="J16" s="2402"/>
      <c r="K16" s="2402"/>
      <c r="L16" s="2402"/>
      <c r="M16" s="2402"/>
      <c r="N16" s="2402"/>
      <c r="O16" s="2402"/>
      <c r="P16" s="2403"/>
      <c r="Q16" s="2404"/>
      <c r="R16" s="2403"/>
      <c r="S16" s="2404"/>
      <c r="T16" s="2404"/>
      <c r="U16" s="2404"/>
      <c r="V16" s="2405"/>
      <c r="W16" s="2404"/>
      <c r="X16" s="2404"/>
      <c r="Y16" s="2403"/>
      <c r="Z16" s="2402"/>
      <c r="AA16" s="2402"/>
      <c r="AB16" s="2402"/>
      <c r="AC16" s="2402"/>
      <c r="AD16" s="2220"/>
    </row>
    <row r="17" spans="1:30" ht="16.5">
      <c r="A17" s="566" t="s">
        <v>5958</v>
      </c>
      <c r="B17" s="542"/>
      <c r="C17" s="542"/>
      <c r="D17" s="542"/>
      <c r="E17" s="542"/>
      <c r="F17" s="542"/>
      <c r="G17" s="542"/>
      <c r="H17" s="542"/>
      <c r="I17" s="542"/>
      <c r="J17" s="542"/>
      <c r="K17" s="542"/>
      <c r="L17" s="542"/>
      <c r="M17" s="542"/>
      <c r="N17" s="542"/>
      <c r="O17" s="542"/>
      <c r="P17" s="542"/>
      <c r="Q17" s="542"/>
      <c r="R17" s="542"/>
      <c r="S17" s="542"/>
      <c r="T17" s="542"/>
      <c r="U17" s="542"/>
      <c r="V17" s="542"/>
    </row>
    <row r="18" spans="1:30" ht="16.5">
      <c r="A18" s="569">
        <v>1</v>
      </c>
      <c r="B18" s="542" t="s">
        <v>7677</v>
      </c>
      <c r="C18" s="542"/>
      <c r="D18" s="542"/>
      <c r="E18" s="542"/>
      <c r="F18" s="542"/>
      <c r="G18" s="542"/>
      <c r="H18" s="542"/>
      <c r="I18" s="542"/>
      <c r="J18" s="542"/>
      <c r="K18" s="542"/>
      <c r="L18" s="542"/>
      <c r="M18" s="542"/>
      <c r="N18" s="542"/>
      <c r="O18" s="542"/>
      <c r="P18" s="542"/>
      <c r="Q18" s="542"/>
      <c r="R18" s="542"/>
      <c r="S18" s="542"/>
      <c r="T18" s="542"/>
      <c r="U18" s="542"/>
      <c r="V18" s="542"/>
    </row>
    <row r="19" spans="1:30" ht="16.5">
      <c r="A19" s="569">
        <v>2</v>
      </c>
      <c r="B19" s="542" t="s">
        <v>7678</v>
      </c>
      <c r="C19" s="542"/>
      <c r="D19" s="542"/>
      <c r="E19" s="542"/>
      <c r="F19" s="542"/>
      <c r="G19" s="542"/>
      <c r="H19" s="542"/>
      <c r="I19" s="542"/>
      <c r="J19" s="542"/>
      <c r="K19" s="542"/>
      <c r="L19" s="542"/>
      <c r="M19" s="542"/>
      <c r="N19" s="542"/>
      <c r="O19" s="542"/>
      <c r="P19" s="542"/>
      <c r="Q19" s="542"/>
      <c r="R19" s="542"/>
      <c r="S19" s="542"/>
      <c r="T19" s="542"/>
      <c r="U19" s="542"/>
      <c r="V19" s="542"/>
    </row>
    <row r="20" spans="1:30" s="2406" customFormat="1" ht="16.5">
      <c r="A20" s="569"/>
      <c r="B20" s="542" t="s">
        <v>7679</v>
      </c>
      <c r="C20" s="542"/>
      <c r="D20" s="542"/>
      <c r="E20" s="542"/>
      <c r="F20" s="542"/>
      <c r="G20" s="542"/>
      <c r="H20" s="542"/>
      <c r="I20" s="542"/>
      <c r="J20" s="542"/>
      <c r="K20" s="542"/>
      <c r="L20" s="542"/>
      <c r="M20" s="542"/>
      <c r="N20" s="542"/>
      <c r="O20" s="542"/>
      <c r="P20" s="542"/>
      <c r="Q20" s="542"/>
      <c r="R20" s="542"/>
      <c r="S20" s="542"/>
      <c r="T20" s="542"/>
      <c r="U20" s="542"/>
      <c r="V20" s="542"/>
      <c r="W20" s="37"/>
      <c r="X20" s="37"/>
      <c r="Y20" s="37"/>
      <c r="Z20" s="37"/>
      <c r="AA20" s="37"/>
      <c r="AB20" s="37"/>
      <c r="AC20" s="37"/>
      <c r="AD20" s="37"/>
    </row>
    <row r="21" spans="1:30" ht="16.5">
      <c r="A21" s="569">
        <v>3</v>
      </c>
      <c r="B21" s="542" t="s">
        <v>7680</v>
      </c>
      <c r="C21" s="542"/>
      <c r="D21" s="542"/>
      <c r="E21" s="542"/>
      <c r="F21" s="542"/>
      <c r="G21" s="542"/>
      <c r="H21" s="542"/>
      <c r="I21" s="542"/>
      <c r="J21" s="542"/>
      <c r="K21" s="542"/>
      <c r="L21" s="542"/>
      <c r="M21" s="542"/>
      <c r="N21" s="542"/>
      <c r="O21" s="542"/>
      <c r="P21" s="542"/>
      <c r="Q21" s="542"/>
      <c r="R21" s="542"/>
      <c r="S21" s="542"/>
      <c r="T21" s="542"/>
      <c r="U21" s="542"/>
      <c r="V21" s="542"/>
    </row>
    <row r="22" spans="1:30" ht="16.5">
      <c r="A22" s="569">
        <v>4</v>
      </c>
      <c r="B22" s="542" t="s">
        <v>5963</v>
      </c>
      <c r="C22" s="542"/>
      <c r="D22" s="542"/>
      <c r="E22" s="542"/>
      <c r="F22" s="542"/>
      <c r="G22" s="542"/>
      <c r="H22" s="542"/>
      <c r="I22" s="542"/>
      <c r="J22" s="542"/>
      <c r="K22" s="542"/>
      <c r="L22" s="542"/>
      <c r="M22" s="542"/>
      <c r="N22" s="542"/>
      <c r="O22" s="542"/>
      <c r="P22" s="542"/>
      <c r="Q22" s="542"/>
      <c r="R22" s="542"/>
      <c r="S22" s="542"/>
      <c r="T22" s="542"/>
      <c r="U22" s="542"/>
      <c r="V22" s="542"/>
    </row>
    <row r="23" spans="1:30" ht="16.5">
      <c r="A23" s="569">
        <v>5</v>
      </c>
      <c r="B23" s="542" t="s">
        <v>7681</v>
      </c>
      <c r="C23" s="542"/>
      <c r="D23" s="542"/>
      <c r="E23" s="542"/>
      <c r="F23" s="542"/>
      <c r="G23" s="542"/>
      <c r="H23" s="542"/>
      <c r="I23" s="542"/>
      <c r="J23" s="542"/>
      <c r="K23" s="542"/>
      <c r="L23" s="542"/>
      <c r="M23" s="542"/>
      <c r="N23" s="542"/>
      <c r="O23" s="542"/>
      <c r="P23" s="542"/>
      <c r="Q23" s="542"/>
      <c r="R23" s="542"/>
      <c r="S23" s="542"/>
      <c r="T23" s="542"/>
      <c r="U23" s="542"/>
      <c r="V23" s="542"/>
    </row>
    <row r="24" spans="1:30" ht="16.5">
      <c r="A24" s="569">
        <v>6</v>
      </c>
      <c r="B24" s="542" t="s">
        <v>7525</v>
      </c>
      <c r="C24" s="2219"/>
      <c r="D24" s="2219"/>
      <c r="E24" s="2219"/>
      <c r="F24" s="2219"/>
      <c r="G24" s="2219"/>
      <c r="H24" s="2219"/>
      <c r="I24" s="2219"/>
      <c r="J24" s="2219"/>
      <c r="K24" s="2219"/>
      <c r="L24" s="2219"/>
      <c r="M24" s="2219"/>
      <c r="N24" s="2219"/>
      <c r="O24" s="2219"/>
      <c r="P24" s="2219"/>
      <c r="Q24" s="2219"/>
      <c r="R24" s="2219"/>
      <c r="S24" s="2219"/>
      <c r="T24" s="542"/>
      <c r="U24" s="542"/>
      <c r="V24" s="542"/>
    </row>
    <row r="25" spans="1:30" ht="16.5">
      <c r="A25" s="569"/>
      <c r="B25" s="542" t="s">
        <v>7682</v>
      </c>
      <c r="C25" s="542"/>
      <c r="D25" s="542"/>
      <c r="E25" s="542"/>
      <c r="F25" s="542"/>
      <c r="G25" s="542"/>
      <c r="H25" s="542"/>
      <c r="I25" s="542"/>
      <c r="J25" s="542"/>
      <c r="K25" s="542"/>
      <c r="L25" s="542"/>
      <c r="M25" s="542"/>
      <c r="N25" s="542"/>
      <c r="O25" s="542"/>
      <c r="P25" s="542"/>
      <c r="Q25" s="542"/>
      <c r="R25" s="542"/>
      <c r="S25" s="542"/>
      <c r="T25" s="542"/>
      <c r="U25" s="542"/>
      <c r="V25" s="542"/>
    </row>
    <row r="26" spans="1:30" ht="16.5">
      <c r="A26" s="569">
        <v>7</v>
      </c>
      <c r="B26" s="2219" t="s">
        <v>7683</v>
      </c>
      <c r="C26" s="542"/>
      <c r="D26" s="542"/>
      <c r="E26" s="542"/>
      <c r="F26" s="542"/>
      <c r="G26" s="542"/>
      <c r="H26" s="542"/>
      <c r="I26" s="542"/>
      <c r="J26" s="542"/>
      <c r="K26" s="542"/>
      <c r="L26" s="542"/>
      <c r="M26" s="542"/>
      <c r="N26" s="542"/>
      <c r="O26" s="542"/>
      <c r="P26" s="542"/>
      <c r="Q26" s="542"/>
      <c r="R26" s="542"/>
      <c r="S26" s="542"/>
      <c r="T26" s="542"/>
      <c r="U26" s="542"/>
      <c r="V26" s="542"/>
    </row>
    <row r="27" spans="1:30" ht="16.5">
      <c r="A27" s="569"/>
      <c r="B27" s="2219" t="s">
        <v>7684</v>
      </c>
      <c r="C27" s="542"/>
      <c r="D27" s="542"/>
      <c r="E27" s="542"/>
      <c r="F27" s="542"/>
      <c r="G27" s="542"/>
      <c r="H27" s="542"/>
      <c r="I27" s="542"/>
      <c r="J27" s="542"/>
      <c r="K27" s="542"/>
      <c r="L27" s="542"/>
      <c r="M27" s="542"/>
      <c r="N27" s="542"/>
      <c r="O27" s="542"/>
      <c r="P27" s="542"/>
      <c r="Q27" s="542"/>
      <c r="R27" s="542"/>
      <c r="S27" s="542"/>
      <c r="T27" s="542"/>
      <c r="U27" s="542"/>
      <c r="V27" s="542"/>
    </row>
    <row r="28" spans="1:30" ht="16.5">
      <c r="A28" s="569">
        <v>8</v>
      </c>
      <c r="B28" s="542" t="s">
        <v>7529</v>
      </c>
      <c r="C28" s="542"/>
      <c r="D28" s="542"/>
      <c r="E28" s="542"/>
      <c r="F28" s="542"/>
      <c r="G28" s="542"/>
      <c r="H28" s="542"/>
      <c r="I28" s="542"/>
      <c r="J28" s="542"/>
      <c r="K28" s="542"/>
      <c r="L28" s="542"/>
      <c r="M28" s="542"/>
      <c r="N28" s="542"/>
      <c r="O28" s="542"/>
      <c r="P28" s="542"/>
      <c r="Q28" s="542"/>
      <c r="R28" s="542"/>
      <c r="S28" s="542"/>
      <c r="T28" s="542"/>
      <c r="U28" s="542"/>
      <c r="V28" s="542"/>
    </row>
    <row r="29" spans="1:30" ht="16.5">
      <c r="A29" s="569">
        <v>9</v>
      </c>
      <c r="B29" s="542" t="s">
        <v>7685</v>
      </c>
      <c r="C29" s="542"/>
      <c r="D29" s="542"/>
      <c r="E29" s="542"/>
      <c r="F29" s="542"/>
      <c r="G29" s="542"/>
      <c r="H29" s="542"/>
      <c r="I29" s="542"/>
      <c r="J29" s="542"/>
      <c r="K29" s="542"/>
      <c r="L29" s="542"/>
      <c r="M29" s="542"/>
      <c r="N29" s="542"/>
      <c r="O29" s="542"/>
      <c r="P29" s="542"/>
      <c r="Q29" s="542"/>
      <c r="R29" s="542"/>
      <c r="S29" s="542"/>
      <c r="T29" s="542"/>
      <c r="U29" s="542"/>
      <c r="V29" s="542"/>
    </row>
    <row r="30" spans="1:30" ht="16.5">
      <c r="A30" s="569">
        <v>10</v>
      </c>
      <c r="B30" s="542" t="s">
        <v>7686</v>
      </c>
      <c r="C30" s="542"/>
      <c r="D30" s="542"/>
      <c r="E30" s="542"/>
      <c r="F30" s="542"/>
      <c r="G30" s="542"/>
      <c r="H30" s="542"/>
      <c r="I30" s="542"/>
      <c r="J30" s="542"/>
      <c r="K30" s="542"/>
      <c r="L30" s="542"/>
      <c r="M30" s="542"/>
      <c r="N30" s="542"/>
      <c r="O30" s="542"/>
      <c r="P30" s="542"/>
      <c r="Q30" s="542"/>
      <c r="R30" s="542"/>
      <c r="S30" s="542"/>
      <c r="T30" s="542"/>
      <c r="U30" s="542"/>
      <c r="V30" s="542"/>
    </row>
    <row r="31" spans="1:30" ht="16.5">
      <c r="A31" s="569">
        <v>11</v>
      </c>
      <c r="B31" s="542" t="s">
        <v>7687</v>
      </c>
      <c r="C31" s="568"/>
      <c r="D31" s="568"/>
      <c r="E31" s="568"/>
      <c r="F31" s="568"/>
      <c r="G31" s="568"/>
      <c r="H31" s="568"/>
      <c r="I31" s="568"/>
      <c r="J31" s="568"/>
      <c r="K31" s="568"/>
      <c r="L31" s="568"/>
      <c r="M31" s="568"/>
      <c r="N31" s="568"/>
      <c r="O31" s="568"/>
      <c r="P31" s="568"/>
      <c r="Q31" s="568"/>
      <c r="R31" s="568"/>
      <c r="S31" s="568"/>
      <c r="T31" s="568"/>
      <c r="U31" s="568"/>
      <c r="V31" s="568"/>
      <c r="W31" s="567"/>
      <c r="X31" s="567"/>
      <c r="Y31" s="567"/>
      <c r="Z31" s="567"/>
      <c r="AA31" s="567"/>
      <c r="AB31" s="567"/>
      <c r="AC31" s="567"/>
    </row>
    <row r="32" spans="1:30" ht="16.5">
      <c r="A32" s="569">
        <v>12</v>
      </c>
      <c r="B32" s="541" t="s">
        <v>7688</v>
      </c>
      <c r="C32" s="542"/>
      <c r="D32" s="542"/>
      <c r="E32" s="542"/>
      <c r="F32" s="542"/>
      <c r="G32" s="542"/>
      <c r="H32" s="542"/>
      <c r="I32" s="542"/>
      <c r="J32" s="542"/>
      <c r="K32" s="542"/>
      <c r="L32" s="542"/>
      <c r="M32" s="542"/>
      <c r="N32" s="542"/>
      <c r="O32" s="542"/>
      <c r="P32" s="542"/>
      <c r="Q32" s="542"/>
      <c r="R32" s="542"/>
      <c r="S32" s="542"/>
      <c r="T32" s="542"/>
      <c r="U32" s="542"/>
      <c r="V32" s="542"/>
    </row>
    <row r="33" spans="1:30" ht="16.5">
      <c r="A33" s="569">
        <v>13</v>
      </c>
      <c r="B33" s="542" t="s">
        <v>7689</v>
      </c>
      <c r="C33" s="2407"/>
      <c r="D33" s="2407"/>
      <c r="E33" s="2407"/>
      <c r="F33" s="2407"/>
      <c r="G33" s="2407"/>
      <c r="H33" s="2407"/>
      <c r="I33" s="2407"/>
      <c r="J33" s="2407"/>
      <c r="K33" s="2407"/>
      <c r="L33" s="2407"/>
      <c r="M33" s="542"/>
      <c r="N33" s="542"/>
      <c r="O33" s="542"/>
      <c r="P33" s="542"/>
      <c r="Q33" s="542"/>
      <c r="R33" s="542"/>
      <c r="S33" s="542"/>
      <c r="T33" s="542"/>
      <c r="U33" s="542"/>
      <c r="V33" s="542"/>
    </row>
    <row r="34" spans="1:30" ht="16.5">
      <c r="A34" s="569">
        <v>14</v>
      </c>
      <c r="B34" s="568" t="s">
        <v>7690</v>
      </c>
      <c r="C34" s="542"/>
      <c r="D34" s="542"/>
      <c r="E34" s="542"/>
      <c r="F34" s="542"/>
      <c r="G34" s="542"/>
      <c r="H34" s="542"/>
      <c r="I34" s="542"/>
      <c r="J34" s="542"/>
      <c r="K34" s="542"/>
      <c r="L34" s="542"/>
      <c r="M34" s="542"/>
      <c r="N34" s="542"/>
      <c r="O34" s="542"/>
      <c r="P34" s="542"/>
      <c r="Q34" s="542"/>
      <c r="R34" s="542"/>
      <c r="S34" s="542"/>
      <c r="T34" s="542"/>
      <c r="U34" s="542"/>
      <c r="V34" s="542"/>
    </row>
    <row r="35" spans="1:30" ht="16.5">
      <c r="A35" s="569">
        <v>15</v>
      </c>
      <c r="B35" s="542" t="s">
        <v>7691</v>
      </c>
      <c r="C35" s="542"/>
      <c r="D35" s="542"/>
      <c r="E35" s="542"/>
      <c r="F35" s="542"/>
      <c r="G35" s="542"/>
      <c r="H35" s="542"/>
      <c r="I35" s="542"/>
      <c r="J35" s="542"/>
      <c r="K35" s="542"/>
      <c r="L35" s="542"/>
      <c r="M35" s="542"/>
      <c r="N35" s="542"/>
      <c r="O35" s="542"/>
      <c r="P35" s="542"/>
      <c r="Q35" s="542"/>
      <c r="R35" s="542"/>
      <c r="S35" s="542"/>
      <c r="T35" s="542"/>
      <c r="U35" s="542"/>
      <c r="V35" s="542"/>
    </row>
    <row r="36" spans="1:30" ht="16.5">
      <c r="A36" s="569">
        <v>16</v>
      </c>
      <c r="B36" s="2407" t="s">
        <v>7692</v>
      </c>
      <c r="C36" s="542"/>
      <c r="D36" s="542"/>
      <c r="E36" s="542"/>
      <c r="F36" s="542"/>
      <c r="G36" s="542"/>
      <c r="H36" s="542"/>
      <c r="I36" s="542"/>
      <c r="J36" s="542"/>
      <c r="K36" s="542"/>
      <c r="L36" s="542"/>
      <c r="M36" s="542"/>
      <c r="N36" s="542"/>
      <c r="O36" s="542"/>
      <c r="P36" s="542"/>
      <c r="Q36" s="542"/>
      <c r="R36" s="542"/>
      <c r="S36" s="542"/>
      <c r="T36" s="542"/>
      <c r="U36" s="542"/>
      <c r="V36" s="542"/>
    </row>
    <row r="37" spans="1:30" s="2406" customFormat="1" ht="16.5">
      <c r="A37" s="569">
        <v>17</v>
      </c>
      <c r="B37" s="570" t="s">
        <v>7693</v>
      </c>
      <c r="C37" s="542"/>
      <c r="D37" s="542"/>
      <c r="E37" s="542"/>
      <c r="F37" s="542"/>
      <c r="G37" s="542"/>
      <c r="H37" s="542"/>
      <c r="I37" s="542"/>
      <c r="J37" s="542"/>
      <c r="K37" s="542"/>
      <c r="L37" s="542"/>
      <c r="M37" s="542"/>
      <c r="N37" s="542"/>
      <c r="O37" s="542"/>
      <c r="P37" s="542"/>
      <c r="Q37" s="542"/>
      <c r="R37" s="542"/>
      <c r="S37" s="542"/>
      <c r="T37" s="542"/>
      <c r="U37" s="542"/>
      <c r="V37" s="542"/>
      <c r="W37" s="37"/>
      <c r="X37" s="37"/>
      <c r="Y37" s="37"/>
      <c r="Z37" s="37"/>
      <c r="AA37" s="37"/>
      <c r="AB37" s="37"/>
      <c r="AC37" s="37"/>
      <c r="AD37" s="37"/>
    </row>
    <row r="38" spans="1:30" ht="16.5">
      <c r="A38" s="569"/>
      <c r="B38" s="570" t="s">
        <v>7694</v>
      </c>
    </row>
    <row r="39" spans="1:30" ht="16.5">
      <c r="A39" s="569">
        <v>18</v>
      </c>
      <c r="B39" s="570" t="s">
        <v>7470</v>
      </c>
    </row>
    <row r="40" spans="1:30" ht="16.5">
      <c r="A40" s="569">
        <v>19</v>
      </c>
      <c r="B40" s="542" t="s">
        <v>7695</v>
      </c>
    </row>
  </sheetData>
  <mergeCells count="22">
    <mergeCell ref="A3:A5"/>
    <mergeCell ref="B3:F3"/>
    <mergeCell ref="G3:G4"/>
    <mergeCell ref="H3:H4"/>
    <mergeCell ref="V3:V4"/>
    <mergeCell ref="I3:I4"/>
    <mergeCell ref="N3:N4"/>
    <mergeCell ref="J3:J4"/>
    <mergeCell ref="K3:K4"/>
    <mergeCell ref="M3:M4"/>
    <mergeCell ref="O3:O4"/>
    <mergeCell ref="L3:L4"/>
    <mergeCell ref="AC3:AC4"/>
    <mergeCell ref="Z3:Z4"/>
    <mergeCell ref="Y3:Y4"/>
    <mergeCell ref="AA3:AA4"/>
    <mergeCell ref="P3:P4"/>
    <mergeCell ref="R3:R4"/>
    <mergeCell ref="S3:U3"/>
    <mergeCell ref="AB3:AB4"/>
    <mergeCell ref="Q3:Q4"/>
    <mergeCell ref="W3:X3"/>
  </mergeCells>
  <phoneticPr fontId="30" type="noConversion"/>
  <printOptions horizontalCentered="1"/>
  <pageMargins left="0.39370078740157483" right="0.19685039370078741" top="0.39370078740157483" bottom="0.39370078740157483" header="0" footer="0"/>
  <pageSetup paperSize="9" scale="30" orientation="landscape"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tabColor rgb="FFFFFF00"/>
    <pageSetUpPr fitToPage="1"/>
  </sheetPr>
  <dimension ref="A1:K1100"/>
  <sheetViews>
    <sheetView tabSelected="1" workbookViewId="0"/>
  </sheetViews>
  <sheetFormatPr defaultColWidth="24.625" defaultRowHeight="16.5"/>
  <cols>
    <col min="1" max="5" width="15.625" style="49" customWidth="1"/>
    <col min="6" max="6" width="1.625" style="49" customWidth="1"/>
    <col min="7" max="7" width="30.625" style="49" customWidth="1"/>
    <col min="8" max="11" width="15.625" style="49" customWidth="1"/>
    <col min="12" max="256" width="24.625" style="49"/>
    <col min="257" max="261" width="15.625" style="49" customWidth="1"/>
    <col min="262" max="262" width="1.625" style="49" customWidth="1"/>
    <col min="263" max="263" width="30.625" style="49" customWidth="1"/>
    <col min="264" max="267" width="15.625" style="49" customWidth="1"/>
    <col min="268" max="512" width="24.625" style="49"/>
    <col min="513" max="517" width="15.625" style="49" customWidth="1"/>
    <col min="518" max="518" width="1.625" style="49" customWidth="1"/>
    <col min="519" max="519" width="30.625" style="49" customWidth="1"/>
    <col min="520" max="523" width="15.625" style="49" customWidth="1"/>
    <col min="524" max="768" width="24.625" style="49"/>
    <col min="769" max="773" width="15.625" style="49" customWidth="1"/>
    <col min="774" max="774" width="1.625" style="49" customWidth="1"/>
    <col min="775" max="775" width="30.625" style="49" customWidth="1"/>
    <col min="776" max="779" width="15.625" style="49" customWidth="1"/>
    <col min="780" max="1024" width="24.625" style="49"/>
    <col min="1025" max="1029" width="15.625" style="49" customWidth="1"/>
    <col min="1030" max="1030" width="1.625" style="49" customWidth="1"/>
    <col min="1031" max="1031" width="30.625" style="49" customWidth="1"/>
    <col min="1032" max="1035" width="15.625" style="49" customWidth="1"/>
    <col min="1036" max="1280" width="24.625" style="49"/>
    <col min="1281" max="1285" width="15.625" style="49" customWidth="1"/>
    <col min="1286" max="1286" width="1.625" style="49" customWidth="1"/>
    <col min="1287" max="1287" width="30.625" style="49" customWidth="1"/>
    <col min="1288" max="1291" width="15.625" style="49" customWidth="1"/>
    <col min="1292" max="1536" width="24.625" style="49"/>
    <col min="1537" max="1541" width="15.625" style="49" customWidth="1"/>
    <col min="1542" max="1542" width="1.625" style="49" customWidth="1"/>
    <col min="1543" max="1543" width="30.625" style="49" customWidth="1"/>
    <col min="1544" max="1547" width="15.625" style="49" customWidth="1"/>
    <col min="1548" max="1792" width="24.625" style="49"/>
    <col min="1793" max="1797" width="15.625" style="49" customWidth="1"/>
    <col min="1798" max="1798" width="1.625" style="49" customWidth="1"/>
    <col min="1799" max="1799" width="30.625" style="49" customWidth="1"/>
    <col min="1800" max="1803" width="15.625" style="49" customWidth="1"/>
    <col min="1804" max="2048" width="24.625" style="49"/>
    <col min="2049" max="2053" width="15.625" style="49" customWidth="1"/>
    <col min="2054" max="2054" width="1.625" style="49" customWidth="1"/>
    <col min="2055" max="2055" width="30.625" style="49" customWidth="1"/>
    <col min="2056" max="2059" width="15.625" style="49" customWidth="1"/>
    <col min="2060" max="2304" width="24.625" style="49"/>
    <col min="2305" max="2309" width="15.625" style="49" customWidth="1"/>
    <col min="2310" max="2310" width="1.625" style="49" customWidth="1"/>
    <col min="2311" max="2311" width="30.625" style="49" customWidth="1"/>
    <col min="2312" max="2315" width="15.625" style="49" customWidth="1"/>
    <col min="2316" max="2560" width="24.625" style="49"/>
    <col min="2561" max="2565" width="15.625" style="49" customWidth="1"/>
    <col min="2566" max="2566" width="1.625" style="49" customWidth="1"/>
    <col min="2567" max="2567" width="30.625" style="49" customWidth="1"/>
    <col min="2568" max="2571" width="15.625" style="49" customWidth="1"/>
    <col min="2572" max="2816" width="24.625" style="49"/>
    <col min="2817" max="2821" width="15.625" style="49" customWidth="1"/>
    <col min="2822" max="2822" width="1.625" style="49" customWidth="1"/>
    <col min="2823" max="2823" width="30.625" style="49" customWidth="1"/>
    <col min="2824" max="2827" width="15.625" style="49" customWidth="1"/>
    <col min="2828" max="3072" width="24.625" style="49"/>
    <col min="3073" max="3077" width="15.625" style="49" customWidth="1"/>
    <col min="3078" max="3078" width="1.625" style="49" customWidth="1"/>
    <col min="3079" max="3079" width="30.625" style="49" customWidth="1"/>
    <col min="3080" max="3083" width="15.625" style="49" customWidth="1"/>
    <col min="3084" max="3328" width="24.625" style="49"/>
    <col min="3329" max="3333" width="15.625" style="49" customWidth="1"/>
    <col min="3334" max="3334" width="1.625" style="49" customWidth="1"/>
    <col min="3335" max="3335" width="30.625" style="49" customWidth="1"/>
    <col min="3336" max="3339" width="15.625" style="49" customWidth="1"/>
    <col min="3340" max="3584" width="24.625" style="49"/>
    <col min="3585" max="3589" width="15.625" style="49" customWidth="1"/>
    <col min="3590" max="3590" width="1.625" style="49" customWidth="1"/>
    <col min="3591" max="3591" width="30.625" style="49" customWidth="1"/>
    <col min="3592" max="3595" width="15.625" style="49" customWidth="1"/>
    <col min="3596" max="3840" width="24.625" style="49"/>
    <col min="3841" max="3845" width="15.625" style="49" customWidth="1"/>
    <col min="3846" max="3846" width="1.625" style="49" customWidth="1"/>
    <col min="3847" max="3847" width="30.625" style="49" customWidth="1"/>
    <col min="3848" max="3851" width="15.625" style="49" customWidth="1"/>
    <col min="3852" max="4096" width="24.625" style="49"/>
    <col min="4097" max="4101" width="15.625" style="49" customWidth="1"/>
    <col min="4102" max="4102" width="1.625" style="49" customWidth="1"/>
    <col min="4103" max="4103" width="30.625" style="49" customWidth="1"/>
    <col min="4104" max="4107" width="15.625" style="49" customWidth="1"/>
    <col min="4108" max="4352" width="24.625" style="49"/>
    <col min="4353" max="4357" width="15.625" style="49" customWidth="1"/>
    <col min="4358" max="4358" width="1.625" style="49" customWidth="1"/>
    <col min="4359" max="4359" width="30.625" style="49" customWidth="1"/>
    <col min="4360" max="4363" width="15.625" style="49" customWidth="1"/>
    <col min="4364" max="4608" width="24.625" style="49"/>
    <col min="4609" max="4613" width="15.625" style="49" customWidth="1"/>
    <col min="4614" max="4614" width="1.625" style="49" customWidth="1"/>
    <col min="4615" max="4615" width="30.625" style="49" customWidth="1"/>
    <col min="4616" max="4619" width="15.625" style="49" customWidth="1"/>
    <col min="4620" max="4864" width="24.625" style="49"/>
    <col min="4865" max="4869" width="15.625" style="49" customWidth="1"/>
    <col min="4870" max="4870" width="1.625" style="49" customWidth="1"/>
    <col min="4871" max="4871" width="30.625" style="49" customWidth="1"/>
    <col min="4872" max="4875" width="15.625" style="49" customWidth="1"/>
    <col min="4876" max="5120" width="24.625" style="49"/>
    <col min="5121" max="5125" width="15.625" style="49" customWidth="1"/>
    <col min="5126" max="5126" width="1.625" style="49" customWidth="1"/>
    <col min="5127" max="5127" width="30.625" style="49" customWidth="1"/>
    <col min="5128" max="5131" width="15.625" style="49" customWidth="1"/>
    <col min="5132" max="5376" width="24.625" style="49"/>
    <col min="5377" max="5381" width="15.625" style="49" customWidth="1"/>
    <col min="5382" max="5382" width="1.625" style="49" customWidth="1"/>
    <col min="5383" max="5383" width="30.625" style="49" customWidth="1"/>
    <col min="5384" max="5387" width="15.625" style="49" customWidth="1"/>
    <col min="5388" max="5632" width="24.625" style="49"/>
    <col min="5633" max="5637" width="15.625" style="49" customWidth="1"/>
    <col min="5638" max="5638" width="1.625" style="49" customWidth="1"/>
    <col min="5639" max="5639" width="30.625" style="49" customWidth="1"/>
    <col min="5640" max="5643" width="15.625" style="49" customWidth="1"/>
    <col min="5644" max="5888" width="24.625" style="49"/>
    <col min="5889" max="5893" width="15.625" style="49" customWidth="1"/>
    <col min="5894" max="5894" width="1.625" style="49" customWidth="1"/>
    <col min="5895" max="5895" width="30.625" style="49" customWidth="1"/>
    <col min="5896" max="5899" width="15.625" style="49" customWidth="1"/>
    <col min="5900" max="6144" width="24.625" style="49"/>
    <col min="6145" max="6149" width="15.625" style="49" customWidth="1"/>
    <col min="6150" max="6150" width="1.625" style="49" customWidth="1"/>
    <col min="6151" max="6151" width="30.625" style="49" customWidth="1"/>
    <col min="6152" max="6155" width="15.625" style="49" customWidth="1"/>
    <col min="6156" max="6400" width="24.625" style="49"/>
    <col min="6401" max="6405" width="15.625" style="49" customWidth="1"/>
    <col min="6406" max="6406" width="1.625" style="49" customWidth="1"/>
    <col min="6407" max="6407" width="30.625" style="49" customWidth="1"/>
    <col min="6408" max="6411" width="15.625" style="49" customWidth="1"/>
    <col min="6412" max="6656" width="24.625" style="49"/>
    <col min="6657" max="6661" width="15.625" style="49" customWidth="1"/>
    <col min="6662" max="6662" width="1.625" style="49" customWidth="1"/>
    <col min="6663" max="6663" width="30.625" style="49" customWidth="1"/>
    <col min="6664" max="6667" width="15.625" style="49" customWidth="1"/>
    <col min="6668" max="6912" width="24.625" style="49"/>
    <col min="6913" max="6917" width="15.625" style="49" customWidth="1"/>
    <col min="6918" max="6918" width="1.625" style="49" customWidth="1"/>
    <col min="6919" max="6919" width="30.625" style="49" customWidth="1"/>
    <col min="6920" max="6923" width="15.625" style="49" customWidth="1"/>
    <col min="6924" max="7168" width="24.625" style="49"/>
    <col min="7169" max="7173" width="15.625" style="49" customWidth="1"/>
    <col min="7174" max="7174" width="1.625" style="49" customWidth="1"/>
    <col min="7175" max="7175" width="30.625" style="49" customWidth="1"/>
    <col min="7176" max="7179" width="15.625" style="49" customWidth="1"/>
    <col min="7180" max="7424" width="24.625" style="49"/>
    <col min="7425" max="7429" width="15.625" style="49" customWidth="1"/>
    <col min="7430" max="7430" width="1.625" style="49" customWidth="1"/>
    <col min="7431" max="7431" width="30.625" style="49" customWidth="1"/>
    <col min="7432" max="7435" width="15.625" style="49" customWidth="1"/>
    <col min="7436" max="7680" width="24.625" style="49"/>
    <col min="7681" max="7685" width="15.625" style="49" customWidth="1"/>
    <col min="7686" max="7686" width="1.625" style="49" customWidth="1"/>
    <col min="7687" max="7687" width="30.625" style="49" customWidth="1"/>
    <col min="7688" max="7691" width="15.625" style="49" customWidth="1"/>
    <col min="7692" max="7936" width="24.625" style="49"/>
    <col min="7937" max="7941" width="15.625" style="49" customWidth="1"/>
    <col min="7942" max="7942" width="1.625" style="49" customWidth="1"/>
    <col min="7943" max="7943" width="30.625" style="49" customWidth="1"/>
    <col min="7944" max="7947" width="15.625" style="49" customWidth="1"/>
    <col min="7948" max="8192" width="24.625" style="49"/>
    <col min="8193" max="8197" width="15.625" style="49" customWidth="1"/>
    <col min="8198" max="8198" width="1.625" style="49" customWidth="1"/>
    <col min="8199" max="8199" width="30.625" style="49" customWidth="1"/>
    <col min="8200" max="8203" width="15.625" style="49" customWidth="1"/>
    <col min="8204" max="8448" width="24.625" style="49"/>
    <col min="8449" max="8453" width="15.625" style="49" customWidth="1"/>
    <col min="8454" max="8454" width="1.625" style="49" customWidth="1"/>
    <col min="8455" max="8455" width="30.625" style="49" customWidth="1"/>
    <col min="8456" max="8459" width="15.625" style="49" customWidth="1"/>
    <col min="8460" max="8704" width="24.625" style="49"/>
    <col min="8705" max="8709" width="15.625" style="49" customWidth="1"/>
    <col min="8710" max="8710" width="1.625" style="49" customWidth="1"/>
    <col min="8711" max="8711" width="30.625" style="49" customWidth="1"/>
    <col min="8712" max="8715" width="15.625" style="49" customWidth="1"/>
    <col min="8716" max="8960" width="24.625" style="49"/>
    <col min="8961" max="8965" width="15.625" style="49" customWidth="1"/>
    <col min="8966" max="8966" width="1.625" style="49" customWidth="1"/>
    <col min="8967" max="8967" width="30.625" style="49" customWidth="1"/>
    <col min="8968" max="8971" width="15.625" style="49" customWidth="1"/>
    <col min="8972" max="9216" width="24.625" style="49"/>
    <col min="9217" max="9221" width="15.625" style="49" customWidth="1"/>
    <col min="9222" max="9222" width="1.625" style="49" customWidth="1"/>
    <col min="9223" max="9223" width="30.625" style="49" customWidth="1"/>
    <col min="9224" max="9227" width="15.625" style="49" customWidth="1"/>
    <col min="9228" max="9472" width="24.625" style="49"/>
    <col min="9473" max="9477" width="15.625" style="49" customWidth="1"/>
    <col min="9478" max="9478" width="1.625" style="49" customWidth="1"/>
    <col min="9479" max="9479" width="30.625" style="49" customWidth="1"/>
    <col min="9480" max="9483" width="15.625" style="49" customWidth="1"/>
    <col min="9484" max="9728" width="24.625" style="49"/>
    <col min="9729" max="9733" width="15.625" style="49" customWidth="1"/>
    <col min="9734" max="9734" width="1.625" style="49" customWidth="1"/>
    <col min="9735" max="9735" width="30.625" style="49" customWidth="1"/>
    <col min="9736" max="9739" width="15.625" style="49" customWidth="1"/>
    <col min="9740" max="9984" width="24.625" style="49"/>
    <col min="9985" max="9989" width="15.625" style="49" customWidth="1"/>
    <col min="9990" max="9990" width="1.625" style="49" customWidth="1"/>
    <col min="9991" max="9991" width="30.625" style="49" customWidth="1"/>
    <col min="9992" max="9995" width="15.625" style="49" customWidth="1"/>
    <col min="9996" max="10240" width="24.625" style="49"/>
    <col min="10241" max="10245" width="15.625" style="49" customWidth="1"/>
    <col min="10246" max="10246" width="1.625" style="49" customWidth="1"/>
    <col min="10247" max="10247" width="30.625" style="49" customWidth="1"/>
    <col min="10248" max="10251" width="15.625" style="49" customWidth="1"/>
    <col min="10252" max="10496" width="24.625" style="49"/>
    <col min="10497" max="10501" width="15.625" style="49" customWidth="1"/>
    <col min="10502" max="10502" width="1.625" style="49" customWidth="1"/>
    <col min="10503" max="10503" width="30.625" style="49" customWidth="1"/>
    <col min="10504" max="10507" width="15.625" style="49" customWidth="1"/>
    <col min="10508" max="10752" width="24.625" style="49"/>
    <col min="10753" max="10757" width="15.625" style="49" customWidth="1"/>
    <col min="10758" max="10758" width="1.625" style="49" customWidth="1"/>
    <col min="10759" max="10759" width="30.625" style="49" customWidth="1"/>
    <col min="10760" max="10763" width="15.625" style="49" customWidth="1"/>
    <col min="10764" max="11008" width="24.625" style="49"/>
    <col min="11009" max="11013" width="15.625" style="49" customWidth="1"/>
    <col min="11014" max="11014" width="1.625" style="49" customWidth="1"/>
    <col min="11015" max="11015" width="30.625" style="49" customWidth="1"/>
    <col min="11016" max="11019" width="15.625" style="49" customWidth="1"/>
    <col min="11020" max="11264" width="24.625" style="49"/>
    <col min="11265" max="11269" width="15.625" style="49" customWidth="1"/>
    <col min="11270" max="11270" width="1.625" style="49" customWidth="1"/>
    <col min="11271" max="11271" width="30.625" style="49" customWidth="1"/>
    <col min="11272" max="11275" width="15.625" style="49" customWidth="1"/>
    <col min="11276" max="11520" width="24.625" style="49"/>
    <col min="11521" max="11525" width="15.625" style="49" customWidth="1"/>
    <col min="11526" max="11526" width="1.625" style="49" customWidth="1"/>
    <col min="11527" max="11527" width="30.625" style="49" customWidth="1"/>
    <col min="11528" max="11531" width="15.625" style="49" customWidth="1"/>
    <col min="11532" max="11776" width="24.625" style="49"/>
    <col min="11777" max="11781" width="15.625" style="49" customWidth="1"/>
    <col min="11782" max="11782" width="1.625" style="49" customWidth="1"/>
    <col min="11783" max="11783" width="30.625" style="49" customWidth="1"/>
    <col min="11784" max="11787" width="15.625" style="49" customWidth="1"/>
    <col min="11788" max="12032" width="24.625" style="49"/>
    <col min="12033" max="12037" width="15.625" style="49" customWidth="1"/>
    <col min="12038" max="12038" width="1.625" style="49" customWidth="1"/>
    <col min="12039" max="12039" width="30.625" style="49" customWidth="1"/>
    <col min="12040" max="12043" width="15.625" style="49" customWidth="1"/>
    <col min="12044" max="12288" width="24.625" style="49"/>
    <col min="12289" max="12293" width="15.625" style="49" customWidth="1"/>
    <col min="12294" max="12294" width="1.625" style="49" customWidth="1"/>
    <col min="12295" max="12295" width="30.625" style="49" customWidth="1"/>
    <col min="12296" max="12299" width="15.625" style="49" customWidth="1"/>
    <col min="12300" max="12544" width="24.625" style="49"/>
    <col min="12545" max="12549" width="15.625" style="49" customWidth="1"/>
    <col min="12550" max="12550" width="1.625" style="49" customWidth="1"/>
    <col min="12551" max="12551" width="30.625" style="49" customWidth="1"/>
    <col min="12552" max="12555" width="15.625" style="49" customWidth="1"/>
    <col min="12556" max="12800" width="24.625" style="49"/>
    <col min="12801" max="12805" width="15.625" style="49" customWidth="1"/>
    <col min="12806" max="12806" width="1.625" style="49" customWidth="1"/>
    <col min="12807" max="12807" width="30.625" style="49" customWidth="1"/>
    <col min="12808" max="12811" width="15.625" style="49" customWidth="1"/>
    <col min="12812" max="13056" width="24.625" style="49"/>
    <col min="13057" max="13061" width="15.625" style="49" customWidth="1"/>
    <col min="13062" max="13062" width="1.625" style="49" customWidth="1"/>
    <col min="13063" max="13063" width="30.625" style="49" customWidth="1"/>
    <col min="13064" max="13067" width="15.625" style="49" customWidth="1"/>
    <col min="13068" max="13312" width="24.625" style="49"/>
    <col min="13313" max="13317" width="15.625" style="49" customWidth="1"/>
    <col min="13318" max="13318" width="1.625" style="49" customWidth="1"/>
    <col min="13319" max="13319" width="30.625" style="49" customWidth="1"/>
    <col min="13320" max="13323" width="15.625" style="49" customWidth="1"/>
    <col min="13324" max="13568" width="24.625" style="49"/>
    <col min="13569" max="13573" width="15.625" style="49" customWidth="1"/>
    <col min="13574" max="13574" width="1.625" style="49" customWidth="1"/>
    <col min="13575" max="13575" width="30.625" style="49" customWidth="1"/>
    <col min="13576" max="13579" width="15.625" style="49" customWidth="1"/>
    <col min="13580" max="13824" width="24.625" style="49"/>
    <col min="13825" max="13829" width="15.625" style="49" customWidth="1"/>
    <col min="13830" max="13830" width="1.625" style="49" customWidth="1"/>
    <col min="13831" max="13831" width="30.625" style="49" customWidth="1"/>
    <col min="13832" max="13835" width="15.625" style="49" customWidth="1"/>
    <col min="13836" max="14080" width="24.625" style="49"/>
    <col min="14081" max="14085" width="15.625" style="49" customWidth="1"/>
    <col min="14086" max="14086" width="1.625" style="49" customWidth="1"/>
    <col min="14087" max="14087" width="30.625" style="49" customWidth="1"/>
    <col min="14088" max="14091" width="15.625" style="49" customWidth="1"/>
    <col min="14092" max="14336" width="24.625" style="49"/>
    <col min="14337" max="14341" width="15.625" style="49" customWidth="1"/>
    <col min="14342" max="14342" width="1.625" style="49" customWidth="1"/>
    <col min="14343" max="14343" width="30.625" style="49" customWidth="1"/>
    <col min="14344" max="14347" width="15.625" style="49" customWidth="1"/>
    <col min="14348" max="14592" width="24.625" style="49"/>
    <col min="14593" max="14597" width="15.625" style="49" customWidth="1"/>
    <col min="14598" max="14598" width="1.625" style="49" customWidth="1"/>
    <col min="14599" max="14599" width="30.625" style="49" customWidth="1"/>
    <col min="14600" max="14603" width="15.625" style="49" customWidth="1"/>
    <col min="14604" max="14848" width="24.625" style="49"/>
    <col min="14849" max="14853" width="15.625" style="49" customWidth="1"/>
    <col min="14854" max="14854" width="1.625" style="49" customWidth="1"/>
    <col min="14855" max="14855" width="30.625" style="49" customWidth="1"/>
    <col min="14856" max="14859" width="15.625" style="49" customWidth="1"/>
    <col min="14860" max="15104" width="24.625" style="49"/>
    <col min="15105" max="15109" width="15.625" style="49" customWidth="1"/>
    <col min="15110" max="15110" width="1.625" style="49" customWidth="1"/>
    <col min="15111" max="15111" width="30.625" style="49" customWidth="1"/>
    <col min="15112" max="15115" width="15.625" style="49" customWidth="1"/>
    <col min="15116" max="15360" width="24.625" style="49"/>
    <col min="15361" max="15365" width="15.625" style="49" customWidth="1"/>
    <col min="15366" max="15366" width="1.625" style="49" customWidth="1"/>
    <col min="15367" max="15367" width="30.625" style="49" customWidth="1"/>
    <col min="15368" max="15371" width="15.625" style="49" customWidth="1"/>
    <col min="15372" max="15616" width="24.625" style="49"/>
    <col min="15617" max="15621" width="15.625" style="49" customWidth="1"/>
    <col min="15622" max="15622" width="1.625" style="49" customWidth="1"/>
    <col min="15623" max="15623" width="30.625" style="49" customWidth="1"/>
    <col min="15624" max="15627" width="15.625" style="49" customWidth="1"/>
    <col min="15628" max="15872" width="24.625" style="49"/>
    <col min="15873" max="15877" width="15.625" style="49" customWidth="1"/>
    <col min="15878" max="15878" width="1.625" style="49" customWidth="1"/>
    <col min="15879" max="15879" width="30.625" style="49" customWidth="1"/>
    <col min="15880" max="15883" width="15.625" style="49" customWidth="1"/>
    <col min="15884" max="16128" width="24.625" style="49"/>
    <col min="16129" max="16133" width="15.625" style="49" customWidth="1"/>
    <col min="16134" max="16134" width="1.625" style="49" customWidth="1"/>
    <col min="16135" max="16135" width="30.625" style="49" customWidth="1"/>
    <col min="16136" max="16139" width="15.625" style="49" customWidth="1"/>
    <col min="16140" max="16384" width="24.625" style="49"/>
  </cols>
  <sheetData>
    <row r="1" spans="1:11">
      <c r="A1" s="49" t="s">
        <v>3786</v>
      </c>
      <c r="G1" s="132" t="s">
        <v>3787</v>
      </c>
      <c r="H1" s="25">
        <v>44742</v>
      </c>
      <c r="I1" s="133"/>
      <c r="J1" s="133"/>
      <c r="K1" s="133"/>
    </row>
    <row r="2" spans="1:11">
      <c r="A2" s="134" t="s">
        <v>8120</v>
      </c>
      <c r="G2" s="132" t="s">
        <v>3788</v>
      </c>
      <c r="H2" s="26">
        <f>IF(MONTH(H1)=12,VALUE(CONCATENATE(YEAR(H1)-2,"/",1,"/",1)),
IF(MONTH(H1)=6,VALUE(CONCATENATE(YEAR(H1)-3,"/",7,"/",1)),))</f>
        <v>43647</v>
      </c>
      <c r="I2" s="135"/>
      <c r="J2" s="133"/>
      <c r="K2" s="133"/>
    </row>
    <row r="3" spans="1:11" s="137" customFormat="1" ht="63">
      <c r="A3" s="136" t="s">
        <v>3789</v>
      </c>
      <c r="B3" s="136" t="s">
        <v>3790</v>
      </c>
      <c r="C3" s="136" t="s">
        <v>3791</v>
      </c>
      <c r="D3" s="136" t="s">
        <v>1448</v>
      </c>
      <c r="E3" s="136" t="s">
        <v>1449</v>
      </c>
      <c r="G3" s="136" t="s">
        <v>3792</v>
      </c>
      <c r="H3" s="136" t="s">
        <v>3790</v>
      </c>
      <c r="I3" s="136" t="s">
        <v>3791</v>
      </c>
      <c r="J3" s="136" t="s">
        <v>1448</v>
      </c>
      <c r="K3" s="136" t="s">
        <v>1449</v>
      </c>
    </row>
    <row r="4" spans="1:11" s="139" customFormat="1">
      <c r="A4" s="138" t="s">
        <v>3793</v>
      </c>
      <c r="B4" s="138" t="s">
        <v>3794</v>
      </c>
      <c r="C4" s="138" t="s">
        <v>3794</v>
      </c>
      <c r="D4" s="138" t="s">
        <v>3794</v>
      </c>
      <c r="E4" s="138" t="s">
        <v>3794</v>
      </c>
      <c r="G4" s="138" t="s">
        <v>3795</v>
      </c>
      <c r="H4" s="140">
        <f t="array" aca="1" ref="H4" ca="1">VLOOKUP(MAX((OFFSET($A$5,,,9999,)&lt;=$H$1)*OFFSET($A$5,,,9999,)*(OFFSET(B$5,,,9999,)&lt;&gt;"")),OFFSET($A$5,,,9999,5),2,FALSE)</f>
        <v>29955.51</v>
      </c>
      <c r="I4" s="140">
        <f t="array" aca="1" ref="I4" ca="1">VLOOKUP(MAX((OFFSET($A$5,,,9999,)&lt;=$H$1)*OFFSET($A$5,,,9999,)*(OFFSET(C$5,,,9999,)&lt;&gt;"")),OFFSET($A$5,,,9999,5),3,FALSE)</f>
        <v>295.41000000000003</v>
      </c>
      <c r="J4" s="140">
        <f t="array" aca="1" ref="J4" ca="1">VLOOKUP(MAX((OFFSET($A$5,,,9999,)&lt;=$H$1)*OFFSET($A$5,,,9999,)*(OFFSET(D$5,,,9999,)&lt;&gt;"")),OFFSET($A$5,,,9999,5),4,FALSE)</f>
        <v>11337.72</v>
      </c>
      <c r="K4" s="140">
        <f t="array" aca="1" ref="K4" ca="1">VLOOKUP(MAX((OFFSET($A$5,,,9999,)&lt;=$H$1)*OFFSET($A$5,,,9999,)*(OFFSET(E$5,,,9999,)&lt;&gt;"")),OFFSET($A$5,,,9999,5),5,FALSE)</f>
        <v>2462.39</v>
      </c>
    </row>
    <row r="5" spans="1:11" ht="18.75">
      <c r="A5" s="2597">
        <v>44742</v>
      </c>
      <c r="B5" s="2598">
        <v>29955.51</v>
      </c>
      <c r="C5" s="2598">
        <v>295.41000000000003</v>
      </c>
      <c r="D5" s="2598">
        <v>11337.72</v>
      </c>
      <c r="E5" s="2598">
        <v>2462.39</v>
      </c>
      <c r="G5" s="138" t="s">
        <v>3796</v>
      </c>
      <c r="H5" s="140">
        <f ca="1">AVERAGE(OFFSET(INDIRECT(ADDRESS(MATCH($H$1,OFFSET($A$5,,,9999,),0)+4,COLUMN(B5),1,1)),,,MATCH($H$2,OFFSET($A$5,,,9999,),0)-MATCH($H$1,OFFSET($A$5,,,9999,),0)+1,))</f>
        <v>27668.910286493843</v>
      </c>
      <c r="I5" s="140">
        <f t="shared" ref="I5:K5" ca="1" si="0">AVERAGE(OFFSET(INDIRECT(ADDRESS(MATCH($H$1,OFFSET($A$5,,,9999,),0)+4,COLUMN(C5),1,1)),,,MATCH($H$2,OFFSET($A$5,,,9999,),0)-MATCH($H$1,OFFSET($A$5,,,9999,),0)+1,))</f>
        <v>281.3517462482946</v>
      </c>
      <c r="J5" s="140">
        <f t="shared" ca="1" si="0"/>
        <v>11305.508890306124</v>
      </c>
      <c r="K5" s="140">
        <f t="shared" ca="1" si="0"/>
        <v>2719.636938775513</v>
      </c>
    </row>
    <row r="6" spans="1:11">
      <c r="A6" s="2597">
        <v>44741</v>
      </c>
      <c r="B6" s="2598">
        <v>30742.89</v>
      </c>
      <c r="C6" s="2598">
        <v>305.79000000000002</v>
      </c>
      <c r="D6" s="2598">
        <v>11462.24</v>
      </c>
      <c r="E6" s="2598">
        <v>2492.48</v>
      </c>
      <c r="G6" s="138" t="s">
        <v>3797</v>
      </c>
      <c r="H6" s="143">
        <f ca="1">ROUND(MIN(MAX(((H4-H5)/H5-8%)*0.5,-10%),10%)*0.85,4)</f>
        <v>1.1000000000000001E-3</v>
      </c>
      <c r="I6" s="143">
        <f ca="1">ROUND(MIN(MAX(((I4-I5)/I5-8%)*0.5,-10%),10%)*0.85,4)</f>
        <v>-1.2800000000000001E-2</v>
      </c>
      <c r="J6" s="143">
        <f ca="1">ROUND(MIN(MAX(((J4-J5)/J5-8%)*0.5,-10%),10%)*0.85,4)</f>
        <v>-3.2800000000000003E-2</v>
      </c>
      <c r="K6" s="143">
        <f ca="1">ROUND(MIN(MAX(((K4-K5)/K5-8%)*0.5,-10%),10%)*0.85,4)</f>
        <v>-7.4200000000000002E-2</v>
      </c>
    </row>
    <row r="7" spans="1:11">
      <c r="A7" s="2597">
        <v>44740</v>
      </c>
      <c r="B7" s="2598">
        <v>31044.99</v>
      </c>
      <c r="C7" s="2598">
        <v>306.12</v>
      </c>
      <c r="D7" s="2598">
        <v>11503</v>
      </c>
      <c r="E7" s="2598">
        <v>2529.0700000000002</v>
      </c>
      <c r="G7" s="144"/>
      <c r="H7" s="145"/>
      <c r="I7" s="145"/>
      <c r="J7" s="145"/>
      <c r="K7" s="145"/>
    </row>
    <row r="8" spans="1:11">
      <c r="A8" s="2597">
        <v>44739</v>
      </c>
      <c r="B8" s="2598">
        <v>31220.3</v>
      </c>
      <c r="C8" s="2598">
        <v>311.36</v>
      </c>
      <c r="D8" s="2598">
        <v>11676.34</v>
      </c>
      <c r="E8" s="2598">
        <v>2522.34</v>
      </c>
      <c r="H8" s="145"/>
      <c r="I8" s="145"/>
      <c r="J8" s="145"/>
      <c r="K8" s="145"/>
    </row>
    <row r="9" spans="1:11">
      <c r="A9" s="2597">
        <v>44738</v>
      </c>
      <c r="B9" s="2598"/>
      <c r="C9" s="2598"/>
      <c r="D9" s="2598"/>
      <c r="E9" s="2598"/>
      <c r="H9" s="145"/>
      <c r="I9" s="145"/>
      <c r="J9" s="145"/>
      <c r="K9" s="145"/>
    </row>
    <row r="10" spans="1:11">
      <c r="A10" s="2597">
        <v>44737</v>
      </c>
      <c r="B10" s="2598"/>
      <c r="C10" s="2598"/>
      <c r="D10" s="2598"/>
      <c r="E10" s="2598"/>
      <c r="H10" s="145"/>
      <c r="I10" s="145"/>
      <c r="J10" s="145"/>
      <c r="K10" s="145"/>
    </row>
    <row r="11" spans="1:11">
      <c r="A11" s="2597">
        <v>44736</v>
      </c>
      <c r="B11" s="2598">
        <v>30677.22</v>
      </c>
      <c r="C11" s="2598">
        <v>304.17</v>
      </c>
      <c r="D11" s="2598">
        <v>11659.41</v>
      </c>
      <c r="E11" s="2598">
        <v>2481.38</v>
      </c>
      <c r="H11" s="145"/>
      <c r="I11" s="145"/>
      <c r="J11" s="145"/>
      <c r="K11" s="145"/>
    </row>
    <row r="12" spans="1:11">
      <c r="A12" s="2597">
        <v>44735</v>
      </c>
      <c r="B12" s="2598">
        <v>30418.720000000001</v>
      </c>
      <c r="C12" s="2598">
        <v>301.75</v>
      </c>
      <c r="D12" s="2598">
        <v>11345.72</v>
      </c>
      <c r="E12" s="2598">
        <v>2442.37</v>
      </c>
      <c r="H12" s="146"/>
    </row>
    <row r="13" spans="1:11">
      <c r="A13" s="2597">
        <v>44734</v>
      </c>
      <c r="B13" s="2598">
        <v>30677.99</v>
      </c>
      <c r="C13" s="2598">
        <v>301.61</v>
      </c>
      <c r="D13" s="2598">
        <v>11292.65</v>
      </c>
      <c r="E13" s="2598">
        <v>2436.15</v>
      </c>
      <c r="H13" s="146"/>
      <c r="J13" s="147"/>
      <c r="K13" s="148"/>
    </row>
    <row r="14" spans="1:11">
      <c r="A14" s="2597">
        <v>44733</v>
      </c>
      <c r="B14" s="2598">
        <v>31405.9</v>
      </c>
      <c r="C14" s="2598">
        <v>310.57</v>
      </c>
      <c r="D14" s="2598">
        <v>11319.67</v>
      </c>
      <c r="E14" s="2598">
        <v>2492.7399999999998</v>
      </c>
      <c r="H14" s="146"/>
    </row>
    <row r="15" spans="1:11">
      <c r="A15" s="2597">
        <v>44732</v>
      </c>
      <c r="B15" s="2598">
        <v>30656.95</v>
      </c>
      <c r="C15" s="2598">
        <v>302.86</v>
      </c>
      <c r="D15" s="2598">
        <v>11103.57</v>
      </c>
      <c r="E15" s="2598">
        <v>2451.6</v>
      </c>
      <c r="H15" s="149"/>
    </row>
    <row r="16" spans="1:11">
      <c r="A16" s="2597">
        <v>44731</v>
      </c>
      <c r="B16" s="2598"/>
      <c r="C16" s="2598"/>
      <c r="D16" s="2598"/>
      <c r="E16" s="2598"/>
      <c r="H16" s="149"/>
    </row>
    <row r="17" spans="1:8">
      <c r="A17" s="2597">
        <v>44730</v>
      </c>
      <c r="B17" s="2598"/>
      <c r="C17" s="2598"/>
      <c r="D17" s="2598"/>
      <c r="E17" s="2598"/>
      <c r="H17" s="149"/>
    </row>
    <row r="18" spans="1:8">
      <c r="A18" s="2597">
        <v>44729</v>
      </c>
      <c r="B18" s="2598">
        <v>31194.99</v>
      </c>
      <c r="C18" s="2598">
        <v>313.43</v>
      </c>
      <c r="D18" s="2598">
        <v>11062.29</v>
      </c>
      <c r="E18" s="2598">
        <v>2461.39</v>
      </c>
      <c r="H18" s="149"/>
    </row>
    <row r="19" spans="1:8">
      <c r="A19" s="2597">
        <v>44728</v>
      </c>
      <c r="B19" s="2598">
        <v>31584.23</v>
      </c>
      <c r="C19" s="2598">
        <v>317.05</v>
      </c>
      <c r="D19" s="2598">
        <v>11083.19</v>
      </c>
      <c r="E19" s="2598">
        <v>2469.73</v>
      </c>
      <c r="H19" s="149"/>
    </row>
    <row r="20" spans="1:8">
      <c r="A20" s="2597">
        <v>44727</v>
      </c>
      <c r="B20" s="2598">
        <v>31844.32</v>
      </c>
      <c r="C20" s="2598">
        <v>322.3</v>
      </c>
      <c r="D20" s="2598">
        <v>11376.25</v>
      </c>
      <c r="E20" s="2598">
        <v>2497.84</v>
      </c>
      <c r="H20" s="149"/>
    </row>
    <row r="21" spans="1:8">
      <c r="A21" s="2597">
        <v>44726</v>
      </c>
      <c r="B21" s="2598">
        <v>31936.87</v>
      </c>
      <c r="C21" s="2598">
        <v>323.24</v>
      </c>
      <c r="D21" s="2598">
        <v>11238.87</v>
      </c>
      <c r="E21" s="2598">
        <v>2491.75</v>
      </c>
      <c r="H21" s="149"/>
    </row>
    <row r="22" spans="1:8">
      <c r="A22" s="2597">
        <v>44725</v>
      </c>
      <c r="B22" s="2598">
        <v>31982.73</v>
      </c>
      <c r="C22" s="2598">
        <v>324.02</v>
      </c>
      <c r="D22" s="2598">
        <v>11321.37</v>
      </c>
      <c r="E22" s="2598">
        <v>2488.21</v>
      </c>
      <c r="H22" s="149"/>
    </row>
    <row r="23" spans="1:8">
      <c r="A23" s="2597">
        <v>44724</v>
      </c>
      <c r="B23" s="2598"/>
      <c r="C23" s="2598"/>
      <c r="D23" s="2598"/>
      <c r="E23" s="2598"/>
      <c r="H23" s="149"/>
    </row>
    <row r="24" spans="1:8">
      <c r="A24" s="2597">
        <v>44723</v>
      </c>
      <c r="B24" s="2598"/>
      <c r="C24" s="2598"/>
      <c r="D24" s="2598"/>
      <c r="E24" s="2598"/>
      <c r="H24" s="149"/>
    </row>
    <row r="25" spans="1:8">
      <c r="A25" s="2597">
        <v>44722</v>
      </c>
      <c r="B25" s="2598">
        <v>32757.15</v>
      </c>
      <c r="C25" s="2598">
        <v>332.88</v>
      </c>
      <c r="D25" s="2598">
        <v>11751.25</v>
      </c>
      <c r="E25" s="2598">
        <v>2581.52</v>
      </c>
      <c r="H25" s="149"/>
    </row>
    <row r="26" spans="1:8">
      <c r="A26" s="2597">
        <v>44721</v>
      </c>
      <c r="B26" s="2598">
        <v>33076.129999999997</v>
      </c>
      <c r="C26" s="2598">
        <v>332.2</v>
      </c>
      <c r="D26" s="2598">
        <v>12107.42</v>
      </c>
      <c r="E26" s="2598">
        <v>2611.87</v>
      </c>
      <c r="H26" s="149"/>
    </row>
    <row r="27" spans="1:8">
      <c r="A27" s="2597">
        <v>44720</v>
      </c>
      <c r="B27" s="2598">
        <v>33166.379999999997</v>
      </c>
      <c r="C27" s="2598">
        <v>329.42</v>
      </c>
      <c r="D27" s="2598">
        <v>12379.57</v>
      </c>
      <c r="E27" s="2598">
        <v>2627.78</v>
      </c>
      <c r="H27" s="149"/>
    </row>
    <row r="28" spans="1:8">
      <c r="A28" s="2597">
        <v>44719</v>
      </c>
      <c r="B28" s="2598">
        <v>32848.69</v>
      </c>
      <c r="C28" s="2598">
        <v>328.4</v>
      </c>
      <c r="D28" s="2598">
        <v>12477.11</v>
      </c>
      <c r="E28" s="2598">
        <v>2596.34</v>
      </c>
      <c r="H28" s="149"/>
    </row>
    <row r="29" spans="1:8">
      <c r="A29" s="2597">
        <v>44718</v>
      </c>
      <c r="B29" s="2598">
        <v>33033.839999999997</v>
      </c>
      <c r="C29" s="2598">
        <v>328.67</v>
      </c>
      <c r="D29" s="2598">
        <v>12407.51</v>
      </c>
      <c r="E29" s="2598">
        <v>2621.27</v>
      </c>
      <c r="H29" s="149"/>
    </row>
    <row r="30" spans="1:8">
      <c r="A30" s="2597">
        <v>44717</v>
      </c>
      <c r="B30" s="2598"/>
      <c r="C30" s="2598"/>
      <c r="D30" s="2598"/>
      <c r="E30" s="2598"/>
      <c r="H30" s="149"/>
    </row>
    <row r="31" spans="1:8">
      <c r="A31" s="2597">
        <v>44716</v>
      </c>
      <c r="B31" s="2598"/>
      <c r="C31" s="2598"/>
      <c r="D31" s="2598"/>
      <c r="E31" s="2598"/>
      <c r="H31" s="149"/>
    </row>
    <row r="32" spans="1:8">
      <c r="A32" s="2597">
        <v>44715</v>
      </c>
      <c r="B32" s="2598"/>
      <c r="C32" s="2598"/>
      <c r="D32" s="2598">
        <v>12359.28</v>
      </c>
      <c r="E32" s="2598">
        <v>2595.11</v>
      </c>
      <c r="H32" s="149"/>
    </row>
    <row r="33" spans="1:8">
      <c r="A33" s="2597">
        <v>44714</v>
      </c>
      <c r="B33" s="2598">
        <v>32926.800000000003</v>
      </c>
      <c r="C33" s="2598">
        <v>328.93</v>
      </c>
      <c r="D33" s="2598">
        <v>12513.83</v>
      </c>
      <c r="E33" s="2598">
        <v>2596.77</v>
      </c>
      <c r="H33" s="149"/>
    </row>
    <row r="34" spans="1:8">
      <c r="A34" s="2597">
        <v>44713</v>
      </c>
      <c r="B34" s="2598">
        <v>33169.15</v>
      </c>
      <c r="C34" s="2598">
        <v>330.08</v>
      </c>
      <c r="D34" s="2598">
        <v>12318.41</v>
      </c>
      <c r="E34" s="2598">
        <v>2612.16</v>
      </c>
      <c r="H34" s="149"/>
    </row>
    <row r="35" spans="1:8">
      <c r="A35" s="2597">
        <v>44712</v>
      </c>
      <c r="B35" s="2598">
        <v>33432.03</v>
      </c>
      <c r="C35" s="2598">
        <v>328.3</v>
      </c>
      <c r="D35" s="2598">
        <v>12408.09</v>
      </c>
      <c r="E35" s="2598">
        <v>2635.33</v>
      </c>
      <c r="H35" s="149"/>
    </row>
    <row r="36" spans="1:8">
      <c r="A36" s="2597">
        <v>44711</v>
      </c>
      <c r="B36" s="2598">
        <v>33038.79</v>
      </c>
      <c r="C36" s="2598">
        <v>326.11</v>
      </c>
      <c r="D36" s="2598">
        <v>12512.65</v>
      </c>
      <c r="E36" s="2598">
        <v>2603.37</v>
      </c>
      <c r="H36" s="149"/>
    </row>
    <row r="37" spans="1:8">
      <c r="A37" s="2597">
        <v>44710</v>
      </c>
      <c r="B37" s="2598"/>
      <c r="C37" s="2598"/>
      <c r="D37" s="2598"/>
      <c r="E37" s="2598"/>
      <c r="H37" s="149"/>
    </row>
    <row r="38" spans="1:8">
      <c r="A38" s="2597">
        <v>44709</v>
      </c>
      <c r="B38" s="2598"/>
      <c r="C38" s="2598"/>
      <c r="D38" s="2598"/>
      <c r="E38" s="2598"/>
      <c r="H38" s="149"/>
    </row>
    <row r="39" spans="1:8">
      <c r="A39" s="2597">
        <v>44708</v>
      </c>
      <c r="B39" s="2598">
        <v>32353.78</v>
      </c>
      <c r="C39" s="2598">
        <v>319.27</v>
      </c>
      <c r="D39" s="2598">
        <v>12457.68</v>
      </c>
      <c r="E39" s="2598">
        <v>2549.61</v>
      </c>
      <c r="H39" s="149"/>
    </row>
    <row r="40" spans="1:8">
      <c r="A40" s="2597">
        <v>44707</v>
      </c>
      <c r="B40" s="2598">
        <v>31762</v>
      </c>
      <c r="C40" s="2598">
        <v>313.45</v>
      </c>
      <c r="D40" s="2598">
        <v>12195.57</v>
      </c>
      <c r="E40" s="2598">
        <v>2499.7600000000002</v>
      </c>
      <c r="H40" s="149"/>
    </row>
    <row r="41" spans="1:8">
      <c r="A41" s="2597">
        <v>44706</v>
      </c>
      <c r="B41" s="2598">
        <v>32030.51</v>
      </c>
      <c r="C41" s="2598">
        <v>315.63</v>
      </c>
      <c r="D41" s="2598">
        <v>11999.86</v>
      </c>
      <c r="E41" s="2598">
        <v>2491.41</v>
      </c>
      <c r="H41" s="149"/>
    </row>
    <row r="42" spans="1:8">
      <c r="A42" s="2597">
        <v>44705</v>
      </c>
      <c r="B42" s="2598">
        <v>31751.26</v>
      </c>
      <c r="C42" s="2598">
        <v>312.22000000000003</v>
      </c>
      <c r="D42" s="2598">
        <v>11912.13</v>
      </c>
      <c r="E42" s="2598">
        <v>2484.86</v>
      </c>
      <c r="H42" s="149"/>
    </row>
    <row r="43" spans="1:8">
      <c r="A43" s="2597">
        <v>44704</v>
      </c>
      <c r="B43" s="2598">
        <v>32133.18</v>
      </c>
      <c r="C43" s="2598">
        <v>319.45</v>
      </c>
      <c r="D43" s="2598">
        <v>12008.04</v>
      </c>
      <c r="E43" s="2598">
        <v>2524.77</v>
      </c>
      <c r="H43" s="149"/>
    </row>
    <row r="44" spans="1:8">
      <c r="A44" s="2597">
        <v>44703</v>
      </c>
      <c r="B44" s="2598"/>
      <c r="C44" s="2598"/>
      <c r="D44" s="2598"/>
      <c r="E44" s="2598"/>
      <c r="H44" s="149"/>
    </row>
    <row r="45" spans="1:8">
      <c r="A45" s="2597">
        <v>44702</v>
      </c>
      <c r="B45" s="2598"/>
      <c r="C45" s="2598"/>
      <c r="D45" s="2598"/>
      <c r="E45" s="2598"/>
      <c r="H45" s="149"/>
    </row>
    <row r="46" spans="1:8">
      <c r="A46" s="2597">
        <v>44701</v>
      </c>
      <c r="B46" s="2598">
        <v>32110.18</v>
      </c>
      <c r="C46" s="2598">
        <v>320.45999999999998</v>
      </c>
      <c r="D46" s="2598">
        <v>11798.6</v>
      </c>
      <c r="E46" s="2598">
        <v>2526.48</v>
      </c>
      <c r="H46" s="149"/>
    </row>
    <row r="47" spans="1:8">
      <c r="A47" s="2597">
        <v>44700</v>
      </c>
      <c r="B47" s="2598">
        <v>31862.52</v>
      </c>
      <c r="C47" s="2598">
        <v>319.56</v>
      </c>
      <c r="D47" s="2598">
        <v>11778.82</v>
      </c>
      <c r="E47" s="2598">
        <v>2476.0500000000002</v>
      </c>
      <c r="H47" s="149"/>
    </row>
    <row r="48" spans="1:8">
      <c r="A48" s="2597">
        <v>44699</v>
      </c>
      <c r="B48" s="2598">
        <v>32412.52</v>
      </c>
      <c r="C48" s="2598">
        <v>320.56</v>
      </c>
      <c r="D48" s="2598">
        <v>11835.33</v>
      </c>
      <c r="E48" s="2598">
        <v>2520</v>
      </c>
      <c r="H48" s="149"/>
    </row>
    <row r="49" spans="1:8">
      <c r="A49" s="2597">
        <v>44698</v>
      </c>
      <c r="B49" s="2598">
        <v>31933.66</v>
      </c>
      <c r="C49" s="2598">
        <v>317.72000000000003</v>
      </c>
      <c r="D49" s="2598">
        <v>12196.44</v>
      </c>
      <c r="E49" s="2598">
        <v>2514.17</v>
      </c>
      <c r="H49" s="149"/>
    </row>
    <row r="50" spans="1:8">
      <c r="A50" s="2597">
        <v>44697</v>
      </c>
      <c r="B50" s="2598">
        <v>31625.29</v>
      </c>
      <c r="C50" s="2598">
        <v>312.57</v>
      </c>
      <c r="D50" s="2598">
        <v>11960.51</v>
      </c>
      <c r="E50" s="2598">
        <v>2457.1</v>
      </c>
      <c r="H50" s="149"/>
    </row>
    <row r="51" spans="1:8">
      <c r="A51" s="2597">
        <v>44696</v>
      </c>
      <c r="B51" s="2598"/>
      <c r="C51" s="2598"/>
      <c r="D51" s="2598"/>
      <c r="E51" s="2598"/>
      <c r="H51" s="149"/>
    </row>
    <row r="52" spans="1:8">
      <c r="A52" s="2597">
        <v>44695</v>
      </c>
      <c r="B52" s="2598"/>
      <c r="C52" s="2598"/>
      <c r="D52" s="2598"/>
      <c r="E52" s="2598"/>
      <c r="H52" s="149"/>
    </row>
    <row r="53" spans="1:8">
      <c r="A53" s="2597">
        <v>44694</v>
      </c>
      <c r="B53" s="2598">
        <v>31489.040000000001</v>
      </c>
      <c r="C53" s="2598">
        <v>311.7</v>
      </c>
      <c r="D53" s="2598">
        <v>11991.77</v>
      </c>
      <c r="E53" s="2598">
        <v>2449.69</v>
      </c>
      <c r="H53" s="149"/>
    </row>
    <row r="54" spans="1:8">
      <c r="A54" s="2597">
        <v>44693</v>
      </c>
      <c r="B54" s="2598">
        <v>31059.72</v>
      </c>
      <c r="C54" s="2598">
        <v>304.83999999999997</v>
      </c>
      <c r="D54" s="2598">
        <v>11716.37</v>
      </c>
      <c r="E54" s="2598">
        <v>2408.87</v>
      </c>
      <c r="H54" s="149"/>
    </row>
    <row r="55" spans="1:8">
      <c r="A55" s="2597">
        <v>44692</v>
      </c>
      <c r="B55" s="2598">
        <v>31834.54</v>
      </c>
      <c r="C55" s="2598">
        <v>311.14</v>
      </c>
      <c r="D55" s="2598">
        <v>11768.76</v>
      </c>
      <c r="E55" s="2598">
        <v>2465.8000000000002</v>
      </c>
      <c r="H55" s="149"/>
    </row>
    <row r="56" spans="1:8">
      <c r="A56" s="2597">
        <v>44691</v>
      </c>
      <c r="B56" s="2598">
        <v>31944.81</v>
      </c>
      <c r="C56" s="2598">
        <v>311.81</v>
      </c>
      <c r="D56" s="2598">
        <v>11876.64</v>
      </c>
      <c r="E56" s="2598">
        <v>2456.04</v>
      </c>
      <c r="H56" s="149"/>
    </row>
    <row r="57" spans="1:8">
      <c r="A57" s="2597">
        <v>44690</v>
      </c>
      <c r="B57" s="2598">
        <v>31919.41</v>
      </c>
      <c r="C57" s="2598">
        <v>309.62</v>
      </c>
      <c r="D57" s="2598">
        <v>11851.87</v>
      </c>
      <c r="E57" s="2598">
        <v>2474.1799999999998</v>
      </c>
      <c r="H57" s="149"/>
    </row>
    <row r="58" spans="1:8">
      <c r="A58" s="2597">
        <v>44689</v>
      </c>
      <c r="B58" s="2598"/>
      <c r="C58" s="2598"/>
      <c r="D58" s="2598"/>
      <c r="E58" s="2598"/>
      <c r="H58" s="149"/>
    </row>
    <row r="59" spans="1:8">
      <c r="A59" s="2597">
        <v>44688</v>
      </c>
      <c r="B59" s="2598"/>
      <c r="C59" s="2598"/>
      <c r="D59" s="2598"/>
      <c r="E59" s="2598"/>
      <c r="H59" s="149"/>
    </row>
    <row r="60" spans="1:8">
      <c r="A60" s="2597">
        <v>44687</v>
      </c>
      <c r="B60" s="2598">
        <v>32633.97</v>
      </c>
      <c r="C60" s="2598">
        <v>318.01</v>
      </c>
      <c r="D60" s="2598">
        <v>12250.9</v>
      </c>
      <c r="E60" s="2598">
        <v>2515.12</v>
      </c>
      <c r="H60" s="149"/>
    </row>
    <row r="61" spans="1:8">
      <c r="A61" s="2597">
        <v>44686</v>
      </c>
      <c r="B61" s="2598">
        <v>33206.589999999997</v>
      </c>
      <c r="C61" s="2598">
        <v>321.87</v>
      </c>
      <c r="D61" s="2598">
        <v>12344.85</v>
      </c>
      <c r="E61" s="2598">
        <v>2581.1999999999998</v>
      </c>
      <c r="H61" s="149"/>
    </row>
    <row r="62" spans="1:8">
      <c r="A62" s="2597">
        <v>44685</v>
      </c>
      <c r="B62" s="2598">
        <v>32947.47</v>
      </c>
      <c r="C62" s="2598">
        <v>316.39</v>
      </c>
      <c r="D62" s="2598">
        <v>12698.47</v>
      </c>
      <c r="E62" s="2598">
        <v>2593.54</v>
      </c>
      <c r="H62" s="149"/>
    </row>
    <row r="63" spans="1:8">
      <c r="A63" s="2597">
        <v>44684</v>
      </c>
      <c r="B63" s="2598">
        <v>32814.36</v>
      </c>
      <c r="C63" s="2598">
        <v>316.39</v>
      </c>
      <c r="D63" s="2598">
        <v>12456.03</v>
      </c>
      <c r="E63" s="2598">
        <v>2606.48</v>
      </c>
      <c r="H63" s="149"/>
    </row>
    <row r="64" spans="1:8">
      <c r="A64" s="2597">
        <v>44683</v>
      </c>
      <c r="B64" s="2598"/>
      <c r="C64" s="2598"/>
      <c r="D64" s="2598">
        <v>12395.33</v>
      </c>
      <c r="E64" s="2598">
        <v>2614.5100000000002</v>
      </c>
      <c r="H64" s="149"/>
    </row>
    <row r="65" spans="1:8">
      <c r="A65" s="2597">
        <v>44682</v>
      </c>
      <c r="B65" s="2598"/>
      <c r="C65" s="2598"/>
      <c r="D65" s="2598"/>
      <c r="E65" s="2598"/>
      <c r="H65" s="149"/>
    </row>
    <row r="66" spans="1:8">
      <c r="A66" s="2597">
        <v>44681</v>
      </c>
      <c r="B66" s="2598"/>
      <c r="C66" s="2598"/>
      <c r="D66" s="2598"/>
      <c r="E66" s="2598"/>
      <c r="H66" s="149"/>
    </row>
    <row r="67" spans="1:8">
      <c r="A67" s="2597">
        <v>44680</v>
      </c>
      <c r="B67" s="2598">
        <v>32999.879999999997</v>
      </c>
      <c r="C67" s="2598">
        <v>315.82</v>
      </c>
      <c r="D67" s="2598">
        <v>12389.19</v>
      </c>
      <c r="E67" s="2598">
        <v>2623.13</v>
      </c>
      <c r="H67" s="149"/>
    </row>
    <row r="68" spans="1:8">
      <c r="A68" s="2597">
        <v>44679</v>
      </c>
      <c r="B68" s="2598">
        <v>32656.2</v>
      </c>
      <c r="C68" s="2598">
        <v>313.60000000000002</v>
      </c>
      <c r="D68" s="2598">
        <v>12679.58</v>
      </c>
      <c r="E68" s="2598">
        <v>2568.37</v>
      </c>
      <c r="H68" s="149"/>
    </row>
    <row r="69" spans="1:8">
      <c r="A69" s="2597">
        <v>44678</v>
      </c>
      <c r="B69" s="2598">
        <v>32425.21</v>
      </c>
      <c r="C69" s="2598">
        <v>311.36</v>
      </c>
      <c r="D69" s="2598">
        <v>12438.42</v>
      </c>
      <c r="E69" s="2598">
        <v>2543.54</v>
      </c>
      <c r="H69" s="149"/>
    </row>
    <row r="70" spans="1:8">
      <c r="A70" s="2597">
        <v>44677</v>
      </c>
      <c r="B70" s="2598">
        <v>33104.28</v>
      </c>
      <c r="C70" s="2598">
        <v>315.56</v>
      </c>
      <c r="D70" s="2598">
        <v>12452.6</v>
      </c>
      <c r="E70" s="2598">
        <v>2557.16</v>
      </c>
      <c r="H70" s="149"/>
    </row>
    <row r="71" spans="1:8">
      <c r="A71" s="2597">
        <v>44676</v>
      </c>
      <c r="B71" s="2598">
        <v>33056.78</v>
      </c>
      <c r="C71" s="2598">
        <v>317.83</v>
      </c>
      <c r="D71" s="2598">
        <v>12746.6</v>
      </c>
      <c r="E71" s="2598">
        <v>2548.96</v>
      </c>
      <c r="H71" s="149"/>
    </row>
    <row r="72" spans="1:8">
      <c r="A72" s="2597">
        <v>44675</v>
      </c>
      <c r="B72" s="2598"/>
      <c r="C72" s="2598"/>
      <c r="D72" s="2598"/>
      <c r="E72" s="2598"/>
      <c r="H72" s="149"/>
    </row>
    <row r="73" spans="1:8">
      <c r="A73" s="2597">
        <v>44674</v>
      </c>
      <c r="B73" s="2598"/>
      <c r="C73" s="2598"/>
      <c r="D73" s="2598"/>
      <c r="E73" s="2598"/>
      <c r="H73" s="149"/>
    </row>
    <row r="74" spans="1:8">
      <c r="A74" s="2597">
        <v>44673</v>
      </c>
      <c r="B74" s="2598">
        <v>33860.660000000003</v>
      </c>
      <c r="C74" s="2598">
        <v>329.91</v>
      </c>
      <c r="D74" s="2598">
        <v>12766.81</v>
      </c>
      <c r="E74" s="2598">
        <v>2620.8000000000002</v>
      </c>
      <c r="H74" s="149"/>
    </row>
    <row r="75" spans="1:8">
      <c r="A75" s="2597">
        <v>44672</v>
      </c>
      <c r="B75" s="2598">
        <v>34059.54</v>
      </c>
      <c r="C75" s="2598">
        <v>335.35</v>
      </c>
      <c r="D75" s="2598">
        <v>13109.14</v>
      </c>
      <c r="E75" s="2598">
        <v>2648.26</v>
      </c>
      <c r="H75" s="149"/>
    </row>
    <row r="76" spans="1:8">
      <c r="A76" s="2597">
        <v>44671</v>
      </c>
      <c r="B76" s="2598">
        <v>34097.96</v>
      </c>
      <c r="C76" s="2598">
        <v>332.94</v>
      </c>
      <c r="D76" s="2598">
        <v>13261.36</v>
      </c>
      <c r="E76" s="2598">
        <v>2669.45</v>
      </c>
      <c r="H76" s="149"/>
    </row>
    <row r="77" spans="1:8">
      <c r="A77" s="2597">
        <v>44670</v>
      </c>
      <c r="B77" s="2598">
        <v>33788.800000000003</v>
      </c>
      <c r="C77" s="2598">
        <v>331.73</v>
      </c>
      <c r="D77" s="2598">
        <v>13217.21</v>
      </c>
      <c r="E77" s="2598">
        <v>2670.06</v>
      </c>
      <c r="H77" s="149"/>
    </row>
    <row r="78" spans="1:8">
      <c r="A78" s="2597">
        <v>44669</v>
      </c>
      <c r="B78" s="2598">
        <v>33600.85</v>
      </c>
      <c r="C78" s="2598">
        <v>330.7</v>
      </c>
      <c r="D78" s="2598">
        <v>13079.76</v>
      </c>
      <c r="E78" s="2598">
        <v>2696.03</v>
      </c>
      <c r="H78" s="149"/>
    </row>
    <row r="79" spans="1:8">
      <c r="A79" s="2597">
        <v>44668</v>
      </c>
      <c r="B79" s="2598"/>
      <c r="C79" s="2598"/>
      <c r="D79" s="2598"/>
      <c r="E79" s="2598"/>
      <c r="H79" s="149"/>
    </row>
    <row r="80" spans="1:8">
      <c r="A80" s="2597">
        <v>44667</v>
      </c>
      <c r="B80" s="2598"/>
      <c r="C80" s="2598"/>
      <c r="D80" s="2598"/>
      <c r="E80" s="2598"/>
      <c r="H80" s="149"/>
    </row>
    <row r="81" spans="1:8">
      <c r="A81" s="2597">
        <v>44666</v>
      </c>
      <c r="B81" s="2598">
        <v>33810.230000000003</v>
      </c>
      <c r="C81" s="2598">
        <v>331.02</v>
      </c>
      <c r="D81" s="2598">
        <v>13104.2</v>
      </c>
      <c r="E81" s="2598">
        <v>2710.89</v>
      </c>
      <c r="H81" s="149"/>
    </row>
    <row r="82" spans="1:8">
      <c r="A82" s="2597">
        <v>44665</v>
      </c>
      <c r="B82" s="2598">
        <v>34289.39</v>
      </c>
      <c r="C82" s="2598">
        <v>336.87</v>
      </c>
      <c r="D82" s="2598">
        <v>13108.48</v>
      </c>
      <c r="E82" s="2598">
        <v>2721.77</v>
      </c>
      <c r="H82" s="149"/>
    </row>
    <row r="83" spans="1:8">
      <c r="A83" s="2597">
        <v>44664</v>
      </c>
      <c r="B83" s="2598">
        <v>34398.910000000003</v>
      </c>
      <c r="C83" s="2598">
        <v>336.38</v>
      </c>
      <c r="D83" s="2598">
        <v>13216.23</v>
      </c>
      <c r="E83" s="2598">
        <v>2724.26</v>
      </c>
      <c r="H83" s="149"/>
    </row>
    <row r="84" spans="1:8">
      <c r="A84" s="2597">
        <v>44663</v>
      </c>
      <c r="B84" s="2598">
        <v>33780.76</v>
      </c>
      <c r="C84" s="2598">
        <v>332.34</v>
      </c>
      <c r="D84" s="2598">
        <v>13102.62</v>
      </c>
      <c r="E84" s="2598">
        <v>2702.18</v>
      </c>
      <c r="H84" s="149"/>
    </row>
    <row r="85" spans="1:8">
      <c r="A85" s="2597">
        <v>44662</v>
      </c>
      <c r="B85" s="2598">
        <v>33895</v>
      </c>
      <c r="C85" s="2598">
        <v>334.98</v>
      </c>
      <c r="D85" s="2598">
        <v>13157.8</v>
      </c>
      <c r="E85" s="2598">
        <v>2705.5</v>
      </c>
      <c r="H85" s="149"/>
    </row>
    <row r="86" spans="1:8">
      <c r="A86" s="2597">
        <v>44661</v>
      </c>
      <c r="B86" s="2598"/>
      <c r="C86" s="2598"/>
      <c r="D86" s="2598"/>
      <c r="E86" s="2598"/>
      <c r="H86" s="149"/>
    </row>
    <row r="87" spans="1:8">
      <c r="A87" s="2597">
        <v>44660</v>
      </c>
      <c r="B87" s="2598"/>
      <c r="C87" s="2598"/>
      <c r="D87" s="2598"/>
      <c r="E87" s="2598"/>
      <c r="H87" s="149"/>
    </row>
    <row r="88" spans="1:8">
      <c r="A88" s="2597">
        <v>44659</v>
      </c>
      <c r="B88" s="2598">
        <v>34364.54</v>
      </c>
      <c r="C88" s="2598">
        <v>342.02</v>
      </c>
      <c r="D88" s="2598">
        <v>13331.84</v>
      </c>
      <c r="E88" s="2598">
        <v>2744.61</v>
      </c>
      <c r="H88" s="149"/>
    </row>
    <row r="89" spans="1:8">
      <c r="A89" s="2597">
        <v>44658</v>
      </c>
      <c r="B89" s="2598">
        <v>34153.06</v>
      </c>
      <c r="C89" s="2598">
        <v>340.37</v>
      </c>
      <c r="D89" s="2598">
        <v>13338.55</v>
      </c>
      <c r="E89" s="2598">
        <v>2740.06</v>
      </c>
      <c r="H89" s="149"/>
    </row>
    <row r="90" spans="1:8">
      <c r="A90" s="2597">
        <v>44657</v>
      </c>
      <c r="B90" s="2598">
        <v>34830.44</v>
      </c>
      <c r="C90" s="2598">
        <v>348.1</v>
      </c>
      <c r="D90" s="2598">
        <v>13327.59</v>
      </c>
      <c r="E90" s="2598">
        <v>2779.82</v>
      </c>
      <c r="H90" s="149"/>
    </row>
    <row r="91" spans="1:8">
      <c r="A91" s="2597">
        <v>44656</v>
      </c>
      <c r="B91" s="2598"/>
      <c r="C91" s="2598"/>
      <c r="D91" s="2598">
        <v>13491.54</v>
      </c>
      <c r="E91" s="2598">
        <v>2813.96</v>
      </c>
      <c r="H91" s="149"/>
    </row>
    <row r="92" spans="1:8">
      <c r="A92" s="2597">
        <v>44655</v>
      </c>
      <c r="B92" s="2598"/>
      <c r="C92" s="2598"/>
      <c r="D92" s="2598">
        <v>13631.52</v>
      </c>
      <c r="E92" s="2598">
        <v>2825.68</v>
      </c>
      <c r="H92" s="149"/>
    </row>
    <row r="93" spans="1:8">
      <c r="A93" s="2597">
        <v>44654</v>
      </c>
      <c r="B93" s="2598"/>
      <c r="C93" s="2598"/>
      <c r="D93" s="2598"/>
      <c r="E93" s="2598"/>
      <c r="H93" s="149"/>
    </row>
    <row r="94" spans="1:8">
      <c r="A94" s="2597">
        <v>44653</v>
      </c>
      <c r="B94" s="2598"/>
      <c r="C94" s="2598"/>
      <c r="D94" s="2598"/>
      <c r="E94" s="2598"/>
      <c r="H94" s="149"/>
    </row>
    <row r="95" spans="1:8">
      <c r="A95" s="2597">
        <v>44652</v>
      </c>
      <c r="B95" s="2598">
        <v>35035.360000000001</v>
      </c>
      <c r="C95" s="2598">
        <v>350.39</v>
      </c>
      <c r="D95" s="2598">
        <v>13523.65</v>
      </c>
      <c r="E95" s="2598">
        <v>2787.11</v>
      </c>
      <c r="H95" s="149"/>
    </row>
    <row r="96" spans="1:8">
      <c r="A96" s="2597">
        <v>44651</v>
      </c>
      <c r="B96" s="2598">
        <v>35170.14</v>
      </c>
      <c r="C96" s="2598">
        <v>351.2</v>
      </c>
      <c r="D96" s="2598">
        <v>13505.74</v>
      </c>
      <c r="E96" s="2598">
        <v>2777.19</v>
      </c>
      <c r="H96" s="149"/>
    </row>
    <row r="97" spans="1:8">
      <c r="A97" s="2597">
        <v>44650</v>
      </c>
      <c r="B97" s="2598">
        <v>35261.35</v>
      </c>
      <c r="C97" s="2598">
        <v>353.26</v>
      </c>
      <c r="D97" s="2598">
        <v>13697.22</v>
      </c>
      <c r="E97" s="2598">
        <v>2795.47</v>
      </c>
      <c r="H97" s="149"/>
    </row>
    <row r="98" spans="1:8">
      <c r="A98" s="2597">
        <v>44649</v>
      </c>
      <c r="B98" s="2598">
        <v>34879.65</v>
      </c>
      <c r="C98" s="2598">
        <v>351</v>
      </c>
      <c r="D98" s="2598">
        <v>13748.97</v>
      </c>
      <c r="E98" s="2598">
        <v>2763.01</v>
      </c>
      <c r="H98" s="149"/>
    </row>
    <row r="99" spans="1:8">
      <c r="A99" s="2597">
        <v>44648</v>
      </c>
      <c r="B99" s="2598">
        <v>34822.699999999997</v>
      </c>
      <c r="C99" s="2598">
        <v>348.52</v>
      </c>
      <c r="D99" s="2598">
        <v>13531.42</v>
      </c>
      <c r="E99" s="2598">
        <v>2734.52</v>
      </c>
      <c r="H99" s="149"/>
    </row>
    <row r="100" spans="1:8">
      <c r="A100" s="2597">
        <v>44647</v>
      </c>
      <c r="B100" s="2598"/>
      <c r="C100" s="2598"/>
      <c r="D100" s="2598"/>
      <c r="E100" s="2598"/>
      <c r="H100" s="149"/>
    </row>
    <row r="101" spans="1:8">
      <c r="A101" s="2597">
        <v>44646</v>
      </c>
      <c r="B101" s="2598"/>
      <c r="C101" s="2598"/>
      <c r="D101" s="2598"/>
      <c r="E101" s="2598"/>
      <c r="H101" s="149"/>
    </row>
    <row r="102" spans="1:8">
      <c r="A102" s="2597">
        <v>44645</v>
      </c>
      <c r="B102" s="2598">
        <v>35134.44</v>
      </c>
      <c r="C102" s="2598">
        <v>349.99</v>
      </c>
      <c r="D102" s="2598">
        <v>13475.54</v>
      </c>
      <c r="E102" s="2598">
        <v>2734.64</v>
      </c>
      <c r="H102" s="149"/>
    </row>
    <row r="103" spans="1:8">
      <c r="A103" s="2597">
        <v>44644</v>
      </c>
      <c r="B103" s="2598">
        <v>35172.9</v>
      </c>
      <c r="C103" s="2598">
        <v>352.07</v>
      </c>
      <c r="D103" s="2598">
        <v>13440.36</v>
      </c>
      <c r="E103" s="2598">
        <v>2763.37</v>
      </c>
      <c r="H103" s="149"/>
    </row>
    <row r="104" spans="1:8">
      <c r="A104" s="2597">
        <v>44643</v>
      </c>
      <c r="B104" s="2598">
        <v>35233.75</v>
      </c>
      <c r="C104" s="2598">
        <v>350.68</v>
      </c>
      <c r="D104" s="2598">
        <v>13311.91</v>
      </c>
      <c r="E104" s="2598">
        <v>2772.44</v>
      </c>
      <c r="H104" s="149"/>
    </row>
    <row r="105" spans="1:8">
      <c r="A105" s="2597">
        <v>44642</v>
      </c>
      <c r="B105" s="2598">
        <v>34892.65</v>
      </c>
      <c r="C105" s="2598">
        <v>347.45</v>
      </c>
      <c r="D105" s="2598">
        <v>13432.92</v>
      </c>
      <c r="E105" s="2598">
        <v>2749.4</v>
      </c>
      <c r="H105" s="149"/>
    </row>
    <row r="106" spans="1:8">
      <c r="A106" s="2597">
        <v>44641</v>
      </c>
      <c r="B106" s="2598">
        <v>34893.919999999998</v>
      </c>
      <c r="C106" s="2598">
        <v>345.62</v>
      </c>
      <c r="D106" s="2598">
        <v>13298.66</v>
      </c>
      <c r="E106" s="2598">
        <v>2710</v>
      </c>
      <c r="H106" s="149"/>
    </row>
    <row r="107" spans="1:8">
      <c r="A107" s="2597">
        <v>44640</v>
      </c>
      <c r="B107" s="2598"/>
      <c r="C107" s="2598"/>
      <c r="D107" s="2598"/>
      <c r="E107" s="2598"/>
      <c r="H107" s="149"/>
    </row>
    <row r="108" spans="1:8">
      <c r="A108" s="2597">
        <v>44639</v>
      </c>
      <c r="B108" s="2598"/>
      <c r="C108" s="2598"/>
      <c r="D108" s="2598"/>
      <c r="E108" s="2598"/>
      <c r="H108" s="149"/>
    </row>
    <row r="109" spans="1:8">
      <c r="A109" s="2597">
        <v>44638</v>
      </c>
      <c r="B109" s="2598">
        <v>34687.58</v>
      </c>
      <c r="C109" s="2598">
        <v>344.93</v>
      </c>
      <c r="D109" s="2598">
        <v>13300.4</v>
      </c>
      <c r="E109" s="2598">
        <v>2728.48</v>
      </c>
      <c r="H109" s="149"/>
    </row>
    <row r="110" spans="1:8">
      <c r="A110" s="2597">
        <v>44637</v>
      </c>
      <c r="B110" s="2598">
        <v>34667.35</v>
      </c>
      <c r="C110" s="2598">
        <v>342.08</v>
      </c>
      <c r="D110" s="2598">
        <v>13170.86</v>
      </c>
      <c r="E110" s="2598">
        <v>2723.42</v>
      </c>
      <c r="H110" s="149"/>
    </row>
    <row r="111" spans="1:8">
      <c r="A111" s="2597">
        <v>44636</v>
      </c>
      <c r="B111" s="2598">
        <v>33658.870000000003</v>
      </c>
      <c r="C111" s="2598">
        <v>330.27</v>
      </c>
      <c r="D111" s="2598">
        <v>12968.81</v>
      </c>
      <c r="E111" s="2598">
        <v>2626.34</v>
      </c>
      <c r="H111" s="149"/>
    </row>
    <row r="112" spans="1:8">
      <c r="A112" s="2597">
        <v>44635</v>
      </c>
      <c r="B112" s="2598">
        <v>33582.800000000003</v>
      </c>
      <c r="C112" s="2598">
        <v>328.61</v>
      </c>
      <c r="D112" s="2598">
        <v>12656.56</v>
      </c>
      <c r="E112" s="2598">
        <v>2493.34</v>
      </c>
      <c r="H112" s="149"/>
    </row>
    <row r="113" spans="1:8">
      <c r="A113" s="2597">
        <v>44634</v>
      </c>
      <c r="B113" s="2598">
        <v>34247.9</v>
      </c>
      <c r="C113" s="2598">
        <v>339.37</v>
      </c>
      <c r="D113" s="2598">
        <v>12482.26</v>
      </c>
      <c r="E113" s="2598">
        <v>2561.73</v>
      </c>
      <c r="H113" s="149"/>
    </row>
    <row r="114" spans="1:8">
      <c r="A114" s="2597">
        <v>44633</v>
      </c>
      <c r="B114" s="2598"/>
      <c r="C114" s="2598"/>
      <c r="D114" s="2598"/>
      <c r="E114" s="2598"/>
      <c r="H114" s="149"/>
    </row>
    <row r="115" spans="1:8">
      <c r="A115" s="2597">
        <v>44632</v>
      </c>
      <c r="B115" s="2598"/>
      <c r="C115" s="2598"/>
      <c r="D115" s="2598"/>
      <c r="E115" s="2598"/>
      <c r="H115" s="149"/>
    </row>
    <row r="116" spans="1:8">
      <c r="A116" s="2597">
        <v>44631</v>
      </c>
      <c r="B116" s="2598">
        <v>34251.26</v>
      </c>
      <c r="C116" s="2598">
        <v>339.3</v>
      </c>
      <c r="D116" s="2598">
        <v>12540.02</v>
      </c>
      <c r="E116" s="2598">
        <v>2635.94</v>
      </c>
      <c r="H116" s="149"/>
    </row>
    <row r="117" spans="1:8">
      <c r="A117" s="2597">
        <v>44630</v>
      </c>
      <c r="B117" s="2598">
        <v>34585.32</v>
      </c>
      <c r="C117" s="2598">
        <v>341.34</v>
      </c>
      <c r="D117" s="2598">
        <v>12678.4</v>
      </c>
      <c r="E117" s="2598">
        <v>2676.85</v>
      </c>
      <c r="H117" s="149"/>
    </row>
    <row r="118" spans="1:8">
      <c r="A118" s="2597">
        <v>44629</v>
      </c>
      <c r="B118" s="2598">
        <v>33756.370000000003</v>
      </c>
      <c r="C118" s="2598">
        <v>334.82</v>
      </c>
      <c r="D118" s="2598">
        <v>12720.01</v>
      </c>
      <c r="E118" s="2598">
        <v>2647.42</v>
      </c>
      <c r="H118" s="149"/>
    </row>
    <row r="119" spans="1:8">
      <c r="A119" s="2597">
        <v>44628</v>
      </c>
      <c r="B119" s="2598">
        <v>33379.22</v>
      </c>
      <c r="C119" s="2598">
        <v>328.9</v>
      </c>
      <c r="D119" s="2598">
        <v>12347.3</v>
      </c>
      <c r="E119" s="2598">
        <v>2658.65</v>
      </c>
      <c r="H119" s="149"/>
    </row>
    <row r="120" spans="1:8">
      <c r="A120" s="2597">
        <v>44627</v>
      </c>
      <c r="B120" s="2598">
        <v>34080.400000000001</v>
      </c>
      <c r="C120" s="2598">
        <v>337.31</v>
      </c>
      <c r="D120" s="2598">
        <v>12441.75</v>
      </c>
      <c r="E120" s="2598">
        <v>2685.88</v>
      </c>
      <c r="H120" s="149"/>
    </row>
    <row r="121" spans="1:8">
      <c r="A121" s="2597">
        <v>44626</v>
      </c>
      <c r="B121" s="2598"/>
      <c r="C121" s="2598"/>
      <c r="D121" s="2598"/>
      <c r="E121" s="2598"/>
      <c r="H121" s="149"/>
    </row>
    <row r="122" spans="1:8">
      <c r="A122" s="2597">
        <v>44625</v>
      </c>
      <c r="B122" s="2598"/>
      <c r="C122" s="2598"/>
      <c r="D122" s="2598"/>
      <c r="E122" s="2598"/>
      <c r="H122" s="149"/>
    </row>
    <row r="123" spans="1:8">
      <c r="A123" s="2597">
        <v>44624</v>
      </c>
      <c r="B123" s="2598">
        <v>35187.07</v>
      </c>
      <c r="C123" s="2598">
        <v>351.1</v>
      </c>
      <c r="D123" s="2598">
        <v>12781.08</v>
      </c>
      <c r="E123" s="2598">
        <v>2776.86</v>
      </c>
      <c r="H123" s="149"/>
    </row>
    <row r="124" spans="1:8">
      <c r="A124" s="2597">
        <v>44623</v>
      </c>
      <c r="B124" s="2598">
        <v>35579.629999999997</v>
      </c>
      <c r="C124" s="2598">
        <v>355.07</v>
      </c>
      <c r="D124" s="2598">
        <v>12983.02</v>
      </c>
      <c r="E124" s="2598">
        <v>2843.75</v>
      </c>
      <c r="H124" s="149"/>
    </row>
    <row r="125" spans="1:8">
      <c r="A125" s="2597">
        <v>44622</v>
      </c>
      <c r="B125" s="2598">
        <v>35447.120000000003</v>
      </c>
      <c r="C125" s="2598">
        <v>354.13</v>
      </c>
      <c r="D125" s="2598">
        <v>13077.55</v>
      </c>
      <c r="E125" s="2598">
        <v>2833.47</v>
      </c>
      <c r="H125" s="149"/>
    </row>
    <row r="126" spans="1:8">
      <c r="A126" s="2597">
        <v>44621</v>
      </c>
      <c r="B126" s="2598">
        <v>35507.910000000003</v>
      </c>
      <c r="C126" s="2598">
        <v>353.14</v>
      </c>
      <c r="D126" s="2598">
        <v>12929.27</v>
      </c>
      <c r="E126" s="2598">
        <v>2852.81</v>
      </c>
      <c r="H126" s="149"/>
    </row>
    <row r="127" spans="1:8">
      <c r="A127" s="2597">
        <v>44620</v>
      </c>
      <c r="B127" s="2598"/>
      <c r="C127" s="2598"/>
      <c r="D127" s="2598">
        <v>13137.03</v>
      </c>
      <c r="E127" s="2598">
        <v>2840.36</v>
      </c>
      <c r="H127" s="149"/>
    </row>
    <row r="128" spans="1:8">
      <c r="A128" s="2597">
        <v>44619</v>
      </c>
      <c r="B128" s="2598"/>
      <c r="C128" s="2598"/>
      <c r="D128" s="2598"/>
      <c r="E128" s="2598"/>
      <c r="H128" s="149"/>
    </row>
    <row r="129" spans="1:8">
      <c r="A129" s="2597">
        <v>44618</v>
      </c>
      <c r="B129" s="2598"/>
      <c r="C129" s="2598"/>
      <c r="D129" s="2598"/>
      <c r="E129" s="2598"/>
      <c r="H129" s="149"/>
    </row>
    <row r="130" spans="1:8">
      <c r="A130" s="2597">
        <v>44617</v>
      </c>
      <c r="B130" s="2598">
        <v>35019.74</v>
      </c>
      <c r="C130" s="2598">
        <v>347.34</v>
      </c>
      <c r="D130" s="2598">
        <v>13145.72</v>
      </c>
      <c r="E130" s="2598">
        <v>2841.8</v>
      </c>
      <c r="H130" s="149"/>
    </row>
    <row r="131" spans="1:8">
      <c r="A131" s="2597">
        <v>44616</v>
      </c>
      <c r="B131" s="2598">
        <v>34905.410000000003</v>
      </c>
      <c r="C131" s="2598">
        <v>342.74</v>
      </c>
      <c r="D131" s="2598">
        <v>12816.78</v>
      </c>
      <c r="E131" s="2598">
        <v>2800.26</v>
      </c>
      <c r="H131" s="149"/>
    </row>
    <row r="132" spans="1:8">
      <c r="A132" s="2597">
        <v>44615</v>
      </c>
      <c r="B132" s="2598">
        <v>35817.599999999999</v>
      </c>
      <c r="C132" s="2598">
        <v>353.54</v>
      </c>
      <c r="D132" s="2598">
        <v>12827.4</v>
      </c>
      <c r="E132" s="2598">
        <v>2926.31</v>
      </c>
      <c r="H132" s="149"/>
    </row>
    <row r="133" spans="1:8">
      <c r="A133" s="2597">
        <v>44614</v>
      </c>
      <c r="B133" s="2598">
        <v>35646.120000000003</v>
      </c>
      <c r="C133" s="2598">
        <v>350.52</v>
      </c>
      <c r="D133" s="2598">
        <v>13005.04</v>
      </c>
      <c r="E133" s="2598">
        <v>2925.66</v>
      </c>
      <c r="H133" s="149"/>
    </row>
    <row r="134" spans="1:8">
      <c r="A134" s="2597">
        <v>44613</v>
      </c>
      <c r="B134" s="2598">
        <v>36146.410000000003</v>
      </c>
      <c r="C134" s="2598">
        <v>357.2</v>
      </c>
      <c r="D134" s="2598">
        <v>13120.44</v>
      </c>
      <c r="E134" s="2598">
        <v>2956.75</v>
      </c>
      <c r="H134" s="149"/>
    </row>
    <row r="135" spans="1:8">
      <c r="A135" s="2597">
        <v>44612</v>
      </c>
      <c r="B135" s="2598"/>
      <c r="C135" s="2598"/>
      <c r="D135" s="2598"/>
      <c r="E135" s="2598"/>
      <c r="H135" s="149"/>
    </row>
    <row r="136" spans="1:8">
      <c r="A136" s="2597">
        <v>44611</v>
      </c>
      <c r="B136" s="2598"/>
      <c r="C136" s="2598"/>
      <c r="D136" s="2598"/>
      <c r="E136" s="2598"/>
      <c r="H136" s="149"/>
    </row>
    <row r="137" spans="1:8">
      <c r="A137" s="2597">
        <v>44610</v>
      </c>
      <c r="B137" s="2598">
        <v>36167.96</v>
      </c>
      <c r="C137" s="2598">
        <v>357.62</v>
      </c>
      <c r="D137" s="2598">
        <v>13154.17</v>
      </c>
      <c r="E137" s="2598">
        <v>2986.49</v>
      </c>
      <c r="H137" s="149"/>
    </row>
    <row r="138" spans="1:8">
      <c r="A138" s="2597">
        <v>44609</v>
      </c>
      <c r="B138" s="2598">
        <v>36239.81</v>
      </c>
      <c r="C138" s="2598">
        <v>355.84</v>
      </c>
      <c r="D138" s="2598">
        <v>13265.26</v>
      </c>
      <c r="E138" s="2598">
        <v>3013.44</v>
      </c>
      <c r="H138" s="149"/>
    </row>
    <row r="139" spans="1:8">
      <c r="A139" s="2597">
        <v>44608</v>
      </c>
      <c r="B139" s="2598">
        <v>36166.21</v>
      </c>
      <c r="C139" s="2598">
        <v>356.81</v>
      </c>
      <c r="D139" s="2598">
        <v>13488.93</v>
      </c>
      <c r="E139" s="2598">
        <v>3016.49</v>
      </c>
      <c r="H139" s="149"/>
    </row>
    <row r="140" spans="1:8">
      <c r="A140" s="2597">
        <v>44607</v>
      </c>
      <c r="B140" s="2598">
        <v>35611.449999999997</v>
      </c>
      <c r="C140" s="2598">
        <v>351.93</v>
      </c>
      <c r="D140" s="2598">
        <v>13460.66</v>
      </c>
      <c r="E140" s="2598">
        <v>2979.69</v>
      </c>
      <c r="H140" s="149"/>
    </row>
    <row r="141" spans="1:8">
      <c r="A141" s="2597">
        <v>44606</v>
      </c>
      <c r="B141" s="2598">
        <v>35702.410000000003</v>
      </c>
      <c r="C141" s="2598">
        <v>350.57</v>
      </c>
      <c r="D141" s="2598">
        <v>13270.95</v>
      </c>
      <c r="E141" s="2598">
        <v>2958.51</v>
      </c>
      <c r="H141" s="149"/>
    </row>
    <row r="142" spans="1:8">
      <c r="A142" s="2597">
        <v>44605</v>
      </c>
      <c r="B142" s="2598"/>
      <c r="C142" s="2598"/>
      <c r="D142" s="2598"/>
      <c r="E142" s="2598"/>
      <c r="H142" s="149"/>
    </row>
    <row r="143" spans="1:8">
      <c r="A143" s="2597">
        <v>44604</v>
      </c>
      <c r="B143" s="2598"/>
      <c r="C143" s="2598"/>
      <c r="D143" s="2598"/>
      <c r="E143" s="2598"/>
      <c r="H143" s="149"/>
    </row>
    <row r="144" spans="1:8">
      <c r="A144" s="2597">
        <v>44603</v>
      </c>
      <c r="B144" s="2598">
        <v>36323.85</v>
      </c>
      <c r="C144" s="2598">
        <v>359.12</v>
      </c>
      <c r="D144" s="2598">
        <v>13391.97</v>
      </c>
      <c r="E144" s="2598">
        <v>3006.63</v>
      </c>
      <c r="H144" s="149"/>
    </row>
    <row r="145" spans="1:8">
      <c r="A145" s="2597">
        <v>44602</v>
      </c>
      <c r="B145" s="2598">
        <v>36377.64</v>
      </c>
      <c r="C145" s="2598">
        <v>359.2</v>
      </c>
      <c r="D145" s="2598">
        <v>13605.79</v>
      </c>
      <c r="E145" s="2598">
        <v>3032.21</v>
      </c>
      <c r="H145" s="149"/>
    </row>
    <row r="146" spans="1:8">
      <c r="A146" s="2597">
        <v>44601</v>
      </c>
      <c r="B146" s="2598">
        <v>36008.1</v>
      </c>
      <c r="C146" s="2598">
        <v>357.34</v>
      </c>
      <c r="D146" s="2598">
        <v>13767.35</v>
      </c>
      <c r="E146" s="2598">
        <v>3004.52</v>
      </c>
      <c r="H146" s="149"/>
    </row>
    <row r="147" spans="1:8">
      <c r="A147" s="2597">
        <v>44600</v>
      </c>
      <c r="B147" s="2598">
        <v>35640.699999999997</v>
      </c>
      <c r="C147" s="2598">
        <v>353.54</v>
      </c>
      <c r="D147" s="2598">
        <v>13555.69</v>
      </c>
      <c r="E147" s="2598">
        <v>2956.01</v>
      </c>
      <c r="H147" s="149"/>
    </row>
    <row r="148" spans="1:8">
      <c r="A148" s="2597">
        <v>44599</v>
      </c>
      <c r="B148" s="2598">
        <v>35509.26</v>
      </c>
      <c r="C148" s="2598">
        <v>350.86</v>
      </c>
      <c r="D148" s="2598">
        <v>13477.65</v>
      </c>
      <c r="E148" s="2598">
        <v>2954.85</v>
      </c>
      <c r="H148" s="149"/>
    </row>
    <row r="149" spans="1:8">
      <c r="A149" s="2597">
        <v>44598</v>
      </c>
      <c r="B149" s="2598"/>
      <c r="C149" s="2598"/>
      <c r="D149" s="2598"/>
      <c r="E149" s="2598"/>
      <c r="H149" s="149"/>
    </row>
    <row r="150" spans="1:8">
      <c r="A150" s="2597">
        <v>44597</v>
      </c>
      <c r="B150" s="2598"/>
      <c r="C150" s="2598"/>
      <c r="D150" s="2598"/>
      <c r="E150" s="2598"/>
      <c r="H150" s="149"/>
    </row>
    <row r="151" spans="1:8">
      <c r="A151" s="2597">
        <v>44596</v>
      </c>
      <c r="B151" s="2598"/>
      <c r="C151" s="2598"/>
      <c r="D151" s="2598">
        <v>13486.38</v>
      </c>
      <c r="E151" s="2598">
        <v>2959.13</v>
      </c>
      <c r="H151" s="149"/>
    </row>
    <row r="152" spans="1:8">
      <c r="A152" s="2597">
        <v>44595</v>
      </c>
      <c r="B152" s="2598"/>
      <c r="C152" s="2598"/>
      <c r="D152" s="2598">
        <v>13445.13</v>
      </c>
      <c r="E152" s="2598">
        <v>2932.83</v>
      </c>
      <c r="H152" s="149"/>
    </row>
    <row r="153" spans="1:8">
      <c r="A153" s="2597">
        <v>44594</v>
      </c>
      <c r="B153" s="2598"/>
      <c r="C153" s="2598"/>
      <c r="D153" s="2598">
        <v>13714.89</v>
      </c>
      <c r="E153" s="2598">
        <v>2939.67</v>
      </c>
      <c r="H153" s="149"/>
    </row>
    <row r="154" spans="1:8">
      <c r="A154" s="2597">
        <v>44593</v>
      </c>
      <c r="B154" s="2598"/>
      <c r="C154" s="2598"/>
      <c r="D154" s="2598">
        <v>13594.9</v>
      </c>
      <c r="E154" s="2598">
        <v>2941.54</v>
      </c>
      <c r="H154" s="149"/>
    </row>
    <row r="155" spans="1:8">
      <c r="A155" s="2597">
        <v>44592</v>
      </c>
      <c r="B155" s="2598"/>
      <c r="C155" s="2598"/>
      <c r="D155" s="2598">
        <v>13473.44</v>
      </c>
      <c r="E155" s="2598">
        <v>2927.51</v>
      </c>
      <c r="H155" s="149"/>
    </row>
    <row r="156" spans="1:8">
      <c r="A156" s="2597">
        <v>44591</v>
      </c>
      <c r="B156" s="2598"/>
      <c r="C156" s="2598"/>
      <c r="D156" s="2598"/>
      <c r="E156" s="2598"/>
      <c r="H156" s="149"/>
    </row>
    <row r="157" spans="1:8">
      <c r="A157" s="2597">
        <v>44590</v>
      </c>
      <c r="B157" s="2598"/>
      <c r="C157" s="2598"/>
      <c r="D157" s="2598"/>
      <c r="E157" s="2598"/>
      <c r="H157" s="149"/>
    </row>
    <row r="158" spans="1:8">
      <c r="A158" s="2597">
        <v>44589</v>
      </c>
      <c r="B158" s="2598"/>
      <c r="C158" s="2598"/>
      <c r="D158" s="2598">
        <v>13237.84</v>
      </c>
      <c r="E158" s="2598">
        <v>2886.09</v>
      </c>
      <c r="H158" s="149"/>
    </row>
    <row r="159" spans="1:8">
      <c r="A159" s="2597">
        <v>44588</v>
      </c>
      <c r="B159" s="2598"/>
      <c r="C159" s="2598"/>
      <c r="D159" s="2598">
        <v>13015.27</v>
      </c>
      <c r="E159" s="2598">
        <v>2888.1</v>
      </c>
      <c r="H159" s="149"/>
    </row>
    <row r="160" spans="1:8">
      <c r="A160" s="2597">
        <v>44587</v>
      </c>
      <c r="B160" s="2598">
        <v>35061.14</v>
      </c>
      <c r="C160" s="2598">
        <v>347.69</v>
      </c>
      <c r="D160" s="2598">
        <v>13121.99</v>
      </c>
      <c r="E160" s="2598">
        <v>2935.01</v>
      </c>
      <c r="H160" s="149"/>
    </row>
    <row r="161" spans="1:8">
      <c r="A161" s="2597">
        <v>44586</v>
      </c>
      <c r="B161" s="2598">
        <v>35114.14</v>
      </c>
      <c r="C161" s="2598">
        <v>347.6</v>
      </c>
      <c r="D161" s="2598">
        <v>13103.33</v>
      </c>
      <c r="E161" s="2598">
        <v>2932.57</v>
      </c>
      <c r="H161" s="149"/>
    </row>
    <row r="162" spans="1:8">
      <c r="A162" s="2597">
        <v>44585</v>
      </c>
      <c r="B162" s="2598">
        <v>35685.29</v>
      </c>
      <c r="C162" s="2598">
        <v>352.8</v>
      </c>
      <c r="D162" s="2598">
        <v>13235.23</v>
      </c>
      <c r="E162" s="2598">
        <v>2960.95</v>
      </c>
      <c r="H162" s="149"/>
    </row>
    <row r="163" spans="1:8">
      <c r="A163" s="2597">
        <v>44584</v>
      </c>
      <c r="B163" s="2598"/>
      <c r="C163" s="2598"/>
      <c r="D163" s="2598"/>
      <c r="E163" s="2598"/>
      <c r="H163" s="149"/>
    </row>
    <row r="164" spans="1:8">
      <c r="A164" s="2597">
        <v>44583</v>
      </c>
      <c r="B164" s="2598"/>
      <c r="C164" s="2598"/>
      <c r="D164" s="2598"/>
      <c r="E164" s="2598"/>
      <c r="H164" s="149"/>
    </row>
    <row r="165" spans="1:8">
      <c r="A165" s="2597">
        <v>44582</v>
      </c>
      <c r="B165" s="2598">
        <v>35507.269999999997</v>
      </c>
      <c r="C165" s="2598">
        <v>351.93</v>
      </c>
      <c r="D165" s="2598">
        <v>13320.91</v>
      </c>
      <c r="E165" s="2598">
        <v>3014.57</v>
      </c>
      <c r="H165" s="149"/>
    </row>
    <row r="166" spans="1:8">
      <c r="A166" s="2597">
        <v>44581</v>
      </c>
      <c r="B166" s="2598">
        <v>36140.050000000003</v>
      </c>
      <c r="C166" s="2598">
        <v>359.13</v>
      </c>
      <c r="D166" s="2598">
        <v>13572.49</v>
      </c>
      <c r="E166" s="2598">
        <v>3042.27</v>
      </c>
      <c r="H166" s="149"/>
    </row>
    <row r="167" spans="1:8">
      <c r="A167" s="2597">
        <v>44580</v>
      </c>
      <c r="B167" s="2598">
        <v>36158.25</v>
      </c>
      <c r="C167" s="2598">
        <v>359.02</v>
      </c>
      <c r="D167" s="2598">
        <v>13643.74</v>
      </c>
      <c r="E167" s="2598">
        <v>3003.66</v>
      </c>
      <c r="H167" s="149"/>
    </row>
    <row r="168" spans="1:8">
      <c r="A168" s="2597">
        <v>44579</v>
      </c>
      <c r="B168" s="2598">
        <v>36458.15</v>
      </c>
      <c r="C168" s="2598">
        <v>361.85</v>
      </c>
      <c r="D168" s="2598">
        <v>13756.26</v>
      </c>
      <c r="E168" s="2598">
        <v>3007.8</v>
      </c>
      <c r="H168" s="149"/>
    </row>
    <row r="169" spans="1:8">
      <c r="A169" s="2597">
        <v>44578</v>
      </c>
      <c r="B169" s="2598">
        <v>36749.360000000001</v>
      </c>
      <c r="C169" s="2598">
        <v>362.49</v>
      </c>
      <c r="D169" s="2598">
        <v>13985.01</v>
      </c>
      <c r="E169" s="2598">
        <v>3038.86</v>
      </c>
      <c r="H169" s="149"/>
    </row>
    <row r="170" spans="1:8">
      <c r="A170" s="2597">
        <v>44577</v>
      </c>
      <c r="B170" s="2598"/>
      <c r="C170" s="2598"/>
      <c r="D170" s="2598"/>
      <c r="E170" s="2598"/>
      <c r="H170" s="149"/>
    </row>
    <row r="171" spans="1:8">
      <c r="A171" s="2597">
        <v>44576</v>
      </c>
      <c r="B171" s="2598"/>
      <c r="C171" s="2598"/>
      <c r="D171" s="2598"/>
      <c r="E171" s="2598"/>
      <c r="H171" s="149"/>
    </row>
    <row r="172" spans="1:8">
      <c r="A172" s="2597">
        <v>44575</v>
      </c>
      <c r="B172" s="2598">
        <v>36507.14</v>
      </c>
      <c r="C172" s="2598">
        <v>359.02</v>
      </c>
      <c r="D172" s="2598">
        <v>13971.49</v>
      </c>
      <c r="E172" s="2598">
        <v>3046.24</v>
      </c>
      <c r="H172" s="149"/>
    </row>
    <row r="173" spans="1:8">
      <c r="A173" s="2597">
        <v>44574</v>
      </c>
      <c r="B173" s="2598">
        <v>36573.78</v>
      </c>
      <c r="C173" s="2598">
        <v>362.23</v>
      </c>
      <c r="D173" s="2598">
        <v>14010.98</v>
      </c>
      <c r="E173" s="2598">
        <v>3060.38</v>
      </c>
      <c r="H173" s="149"/>
    </row>
    <row r="174" spans="1:8">
      <c r="A174" s="2597">
        <v>44573</v>
      </c>
      <c r="B174" s="2598">
        <v>36451.72</v>
      </c>
      <c r="C174" s="2598">
        <v>362.84</v>
      </c>
      <c r="D174" s="2598">
        <v>14151.07</v>
      </c>
      <c r="E174" s="2598">
        <v>3069.68</v>
      </c>
      <c r="H174" s="149"/>
    </row>
    <row r="175" spans="1:8">
      <c r="A175" s="2597">
        <v>44572</v>
      </c>
      <c r="B175" s="2598">
        <v>36276.06</v>
      </c>
      <c r="C175" s="2598">
        <v>362.05</v>
      </c>
      <c r="D175" s="2598">
        <v>14059.12</v>
      </c>
      <c r="E175" s="2598">
        <v>3010.75</v>
      </c>
      <c r="H175" s="149"/>
    </row>
    <row r="176" spans="1:8">
      <c r="A176" s="2597">
        <v>44571</v>
      </c>
      <c r="B176" s="2598">
        <v>36179.21</v>
      </c>
      <c r="C176" s="2598">
        <v>367.93</v>
      </c>
      <c r="D176" s="2598">
        <v>13939.14</v>
      </c>
      <c r="E176" s="2598">
        <v>2984.66</v>
      </c>
      <c r="H176" s="149"/>
    </row>
    <row r="177" spans="1:8">
      <c r="A177" s="2597">
        <v>44570</v>
      </c>
      <c r="B177" s="2598"/>
      <c r="C177" s="2598"/>
      <c r="D177" s="2598"/>
      <c r="E177" s="2598"/>
      <c r="H177" s="149"/>
    </row>
    <row r="178" spans="1:8">
      <c r="A178" s="2597">
        <v>44569</v>
      </c>
      <c r="B178" s="2598"/>
      <c r="C178" s="2598"/>
      <c r="D178" s="2598"/>
      <c r="E178" s="2598"/>
      <c r="H178" s="149"/>
    </row>
    <row r="179" spans="1:8">
      <c r="A179" s="2597">
        <v>44568</v>
      </c>
      <c r="B179" s="2598">
        <v>36041.120000000003</v>
      </c>
      <c r="C179" s="2598">
        <v>366.27</v>
      </c>
      <c r="D179" s="2598">
        <v>13989.32</v>
      </c>
      <c r="E179" s="2598">
        <v>2969.72</v>
      </c>
      <c r="H179" s="149"/>
    </row>
    <row r="180" spans="1:8">
      <c r="A180" s="2597">
        <v>44567</v>
      </c>
      <c r="B180" s="2598">
        <v>36434.19</v>
      </c>
      <c r="C180" s="2598">
        <v>373.73</v>
      </c>
      <c r="D180" s="2598">
        <v>14018.45</v>
      </c>
      <c r="E180" s="2598">
        <v>2947.85</v>
      </c>
      <c r="H180" s="149"/>
    </row>
    <row r="181" spans="1:8">
      <c r="A181" s="2597">
        <v>44566</v>
      </c>
      <c r="B181" s="2598">
        <v>36696.089999999997</v>
      </c>
      <c r="C181" s="2598">
        <v>376.72</v>
      </c>
      <c r="D181" s="2598">
        <v>14098.73</v>
      </c>
      <c r="E181" s="2598">
        <v>2961.39</v>
      </c>
      <c r="H181" s="149"/>
    </row>
    <row r="182" spans="1:8">
      <c r="A182" s="2597">
        <v>44565</v>
      </c>
      <c r="B182" s="2598">
        <v>36748.44</v>
      </c>
      <c r="C182" s="2598">
        <v>380.45</v>
      </c>
      <c r="D182" s="2598">
        <v>14296.44</v>
      </c>
      <c r="E182" s="2598">
        <v>2990.95</v>
      </c>
      <c r="H182" s="149"/>
    </row>
    <row r="183" spans="1:8">
      <c r="A183" s="2597">
        <v>44564</v>
      </c>
      <c r="B183" s="2598">
        <v>36240.959999999999</v>
      </c>
      <c r="C183" s="2598">
        <v>380.24</v>
      </c>
      <c r="D183" s="2598">
        <v>14266.32</v>
      </c>
      <c r="E183" s="2598">
        <v>2987.44</v>
      </c>
      <c r="H183" s="149"/>
    </row>
    <row r="184" spans="1:8">
      <c r="A184" s="2597">
        <v>44563</v>
      </c>
      <c r="B184" s="2598"/>
      <c r="C184" s="2598"/>
      <c r="D184" s="2598"/>
      <c r="E184" s="2598"/>
      <c r="H184" s="149"/>
    </row>
    <row r="185" spans="1:8">
      <c r="A185" s="2597">
        <v>44562</v>
      </c>
      <c r="B185" s="2598"/>
      <c r="C185" s="2598"/>
      <c r="D185" s="2598"/>
      <c r="E185" s="2598"/>
      <c r="H185" s="149"/>
    </row>
    <row r="186" spans="1:8">
      <c r="A186" s="141">
        <v>44561</v>
      </c>
      <c r="B186" s="142" t="s">
        <v>1208</v>
      </c>
      <c r="C186" s="142" t="s">
        <v>1208</v>
      </c>
      <c r="D186" s="142">
        <v>14223.14</v>
      </c>
      <c r="E186" s="142">
        <v>2983.77</v>
      </c>
      <c r="H186" s="149"/>
    </row>
    <row r="187" spans="1:8">
      <c r="A187" s="141">
        <v>44560</v>
      </c>
      <c r="B187" s="142">
        <v>36138.47</v>
      </c>
      <c r="C187" s="142">
        <v>383.71</v>
      </c>
      <c r="D187" s="142">
        <v>14246.01</v>
      </c>
      <c r="E187" s="142">
        <v>2961.34</v>
      </c>
      <c r="H187" s="149"/>
    </row>
    <row r="188" spans="1:8">
      <c r="A188" s="141">
        <v>44559</v>
      </c>
      <c r="B188" s="142">
        <v>36196.870000000003</v>
      </c>
      <c r="C188" s="142">
        <v>381.64</v>
      </c>
      <c r="D188" s="142">
        <v>14274.39</v>
      </c>
      <c r="E188" s="142">
        <v>2949.54</v>
      </c>
      <c r="H188" s="149"/>
    </row>
    <row r="189" spans="1:8">
      <c r="A189" s="141">
        <v>44558</v>
      </c>
      <c r="B189" s="142">
        <v>36094.769999999997</v>
      </c>
      <c r="C189" s="142">
        <v>379.95</v>
      </c>
      <c r="D189" s="142">
        <v>14252.74</v>
      </c>
      <c r="E189" s="142">
        <v>2968.37</v>
      </c>
      <c r="H189" s="149"/>
    </row>
    <row r="190" spans="1:8">
      <c r="A190" s="141">
        <v>44557</v>
      </c>
      <c r="B190" s="142">
        <v>35801.46</v>
      </c>
      <c r="C190" s="142">
        <v>377.74</v>
      </c>
      <c r="D190" s="142">
        <v>14245.78</v>
      </c>
      <c r="E190" s="142">
        <v>2955.35</v>
      </c>
      <c r="H190" s="149"/>
    </row>
    <row r="191" spans="1:8">
      <c r="A191" s="141">
        <v>44556</v>
      </c>
      <c r="B191" s="142" t="s">
        <v>1208</v>
      </c>
      <c r="C191" s="142" t="s">
        <v>1208</v>
      </c>
      <c r="D191" s="142"/>
      <c r="E191" s="142"/>
      <c r="H191" s="149"/>
    </row>
    <row r="192" spans="1:8">
      <c r="A192" s="141">
        <v>44555</v>
      </c>
      <c r="B192" s="142" t="s">
        <v>1208</v>
      </c>
      <c r="C192" s="142" t="s">
        <v>1208</v>
      </c>
      <c r="D192" s="142"/>
      <c r="E192" s="142"/>
    </row>
    <row r="193" spans="1:5">
      <c r="A193" s="141">
        <v>44554</v>
      </c>
      <c r="B193" s="142">
        <v>35628.29</v>
      </c>
      <c r="C193" s="142">
        <v>376.69</v>
      </c>
      <c r="D193" s="142">
        <v>14109.73</v>
      </c>
      <c r="E193" s="142">
        <v>2952.35</v>
      </c>
    </row>
    <row r="194" spans="1:5">
      <c r="A194" s="141">
        <v>44553</v>
      </c>
      <c r="B194" s="142">
        <v>35598.57</v>
      </c>
      <c r="C194" s="142">
        <v>376.94</v>
      </c>
      <c r="D194" s="142">
        <v>14106.21</v>
      </c>
      <c r="E194" s="142">
        <v>2949.96</v>
      </c>
    </row>
    <row r="195" spans="1:5">
      <c r="A195" s="141">
        <v>44552</v>
      </c>
      <c r="B195" s="142">
        <v>35360.89</v>
      </c>
      <c r="C195" s="142">
        <v>374.54</v>
      </c>
      <c r="D195" s="142">
        <v>14006.79</v>
      </c>
      <c r="E195" s="142">
        <v>2926.41</v>
      </c>
    </row>
    <row r="196" spans="1:5">
      <c r="A196" s="141">
        <v>44551</v>
      </c>
      <c r="B196" s="142">
        <v>35286.39</v>
      </c>
      <c r="C196" s="142">
        <v>371.96</v>
      </c>
      <c r="D196" s="142">
        <v>13868.05</v>
      </c>
      <c r="E196" s="142">
        <v>2911.21</v>
      </c>
    </row>
    <row r="197" spans="1:5">
      <c r="A197" s="141">
        <v>44550</v>
      </c>
      <c r="B197" s="142">
        <v>35048.03</v>
      </c>
      <c r="C197" s="142">
        <v>368.92</v>
      </c>
      <c r="D197" s="142">
        <v>13639.44</v>
      </c>
      <c r="E197" s="142">
        <v>2878.14</v>
      </c>
    </row>
    <row r="198" spans="1:5">
      <c r="A198" s="141">
        <v>44549</v>
      </c>
      <c r="B198" s="142" t="s">
        <v>1208</v>
      </c>
      <c r="C198" s="142" t="s">
        <v>1208</v>
      </c>
      <c r="D198" s="142"/>
      <c r="E198" s="142"/>
    </row>
    <row r="199" spans="1:5">
      <c r="A199" s="141">
        <v>44548</v>
      </c>
      <c r="B199" s="142" t="s">
        <v>1208</v>
      </c>
      <c r="C199" s="142" t="s">
        <v>1208</v>
      </c>
      <c r="D199" s="142"/>
      <c r="E199" s="142"/>
    </row>
    <row r="200" spans="1:5">
      <c r="A200" s="141">
        <v>44547</v>
      </c>
      <c r="B200" s="142">
        <v>35332.58</v>
      </c>
      <c r="C200" s="142">
        <v>372.1</v>
      </c>
      <c r="D200" s="142">
        <v>13811.99</v>
      </c>
      <c r="E200" s="142">
        <v>2940.58</v>
      </c>
    </row>
    <row r="201" spans="1:5">
      <c r="A201" s="141">
        <v>44546</v>
      </c>
      <c r="B201" s="142">
        <v>35279.33</v>
      </c>
      <c r="C201" s="142">
        <v>375.72</v>
      </c>
      <c r="D201" s="142">
        <v>13932.65</v>
      </c>
      <c r="E201" s="142">
        <v>2958.8</v>
      </c>
    </row>
    <row r="202" spans="1:5">
      <c r="A202" s="141">
        <v>44545</v>
      </c>
      <c r="B202" s="142">
        <v>34983.75</v>
      </c>
      <c r="C202" s="142">
        <v>370.07</v>
      </c>
      <c r="D202" s="142">
        <v>13966.32</v>
      </c>
      <c r="E202" s="142">
        <v>2935.07</v>
      </c>
    </row>
    <row r="203" spans="1:5">
      <c r="A203" s="141">
        <v>44544</v>
      </c>
      <c r="B203" s="142">
        <v>34863.46</v>
      </c>
      <c r="C203" s="142">
        <v>366.25</v>
      </c>
      <c r="D203" s="142">
        <v>13803.13</v>
      </c>
      <c r="E203" s="142">
        <v>2953.41</v>
      </c>
    </row>
    <row r="204" spans="1:5">
      <c r="A204" s="141">
        <v>44543</v>
      </c>
      <c r="B204" s="142">
        <v>35196.71</v>
      </c>
      <c r="C204" s="142">
        <v>372.96</v>
      </c>
      <c r="D204" s="142">
        <v>13906.78</v>
      </c>
      <c r="E204" s="142">
        <v>2973.93</v>
      </c>
    </row>
    <row r="205" spans="1:5">
      <c r="A205" s="141">
        <v>44542</v>
      </c>
      <c r="B205" s="142" t="s">
        <v>1208</v>
      </c>
      <c r="C205" s="142" t="s">
        <v>1208</v>
      </c>
      <c r="D205" s="142"/>
      <c r="E205" s="142"/>
    </row>
    <row r="206" spans="1:5">
      <c r="A206" s="141">
        <v>44541</v>
      </c>
      <c r="B206" s="142" t="s">
        <v>1208</v>
      </c>
      <c r="C206" s="142" t="s">
        <v>1208</v>
      </c>
      <c r="D206" s="142"/>
      <c r="E206" s="142"/>
    </row>
    <row r="207" spans="1:5">
      <c r="A207" s="141">
        <v>44540</v>
      </c>
      <c r="B207" s="142">
        <v>35312.81</v>
      </c>
      <c r="C207" s="142">
        <v>372.02</v>
      </c>
      <c r="D207" s="142">
        <v>14021.9</v>
      </c>
      <c r="E207" s="142">
        <v>2992.92</v>
      </c>
    </row>
    <row r="208" spans="1:5">
      <c r="A208" s="141">
        <v>44539</v>
      </c>
      <c r="B208" s="142">
        <v>35486.839999999997</v>
      </c>
      <c r="C208" s="142">
        <v>371.01</v>
      </c>
      <c r="D208" s="142">
        <v>13952.44</v>
      </c>
      <c r="E208" s="142">
        <v>3015.1</v>
      </c>
    </row>
    <row r="209" spans="1:5">
      <c r="A209" s="141">
        <v>44538</v>
      </c>
      <c r="B209" s="142">
        <v>35324.839999999997</v>
      </c>
      <c r="C209" s="142">
        <v>371.08</v>
      </c>
      <c r="D209" s="142">
        <v>14056.26</v>
      </c>
      <c r="E209" s="142">
        <v>2998.78</v>
      </c>
    </row>
    <row r="210" spans="1:5">
      <c r="A210" s="141">
        <v>44537</v>
      </c>
      <c r="B210" s="142">
        <v>35254.47</v>
      </c>
      <c r="C210" s="142">
        <v>367.88</v>
      </c>
      <c r="D210" s="142">
        <v>14002.13</v>
      </c>
      <c r="E210" s="142">
        <v>2985.57</v>
      </c>
    </row>
    <row r="211" spans="1:5">
      <c r="A211" s="141">
        <v>44536</v>
      </c>
      <c r="B211" s="142">
        <v>35039.120000000003</v>
      </c>
      <c r="C211" s="142">
        <v>368.19</v>
      </c>
      <c r="D211" s="142">
        <v>13707.92</v>
      </c>
      <c r="E211" s="142">
        <v>2933.3</v>
      </c>
    </row>
    <row r="212" spans="1:5">
      <c r="A212" s="141">
        <v>44535</v>
      </c>
      <c r="B212" s="142" t="s">
        <v>1208</v>
      </c>
      <c r="C212" s="142" t="s">
        <v>1208</v>
      </c>
      <c r="D212" s="142"/>
      <c r="E212" s="142"/>
    </row>
    <row r="213" spans="1:5">
      <c r="A213" s="141">
        <v>44534</v>
      </c>
      <c r="B213" s="142" t="s">
        <v>1208</v>
      </c>
      <c r="C213" s="142" t="s">
        <v>1208</v>
      </c>
      <c r="D213" s="142"/>
      <c r="E213" s="142"/>
    </row>
    <row r="214" spans="1:5">
      <c r="A214" s="141">
        <v>44533</v>
      </c>
      <c r="B214" s="142">
        <v>35056.82</v>
      </c>
      <c r="C214" s="142">
        <v>367.89</v>
      </c>
      <c r="D214" s="142">
        <v>13571.91</v>
      </c>
      <c r="E214" s="142">
        <v>2958.91</v>
      </c>
    </row>
    <row r="215" spans="1:5">
      <c r="A215" s="141">
        <v>44532</v>
      </c>
      <c r="B215" s="142">
        <v>35111.769999999997</v>
      </c>
      <c r="C215" s="142">
        <v>364.3</v>
      </c>
      <c r="D215" s="142">
        <v>13680.15</v>
      </c>
      <c r="E215" s="142">
        <v>2986.82</v>
      </c>
    </row>
    <row r="216" spans="1:5">
      <c r="A216" s="141">
        <v>44531</v>
      </c>
      <c r="B216" s="142">
        <v>34836.57</v>
      </c>
      <c r="C216" s="142">
        <v>365.73</v>
      </c>
      <c r="D216" s="142">
        <v>13576.29</v>
      </c>
      <c r="E216" s="142">
        <v>2962.29</v>
      </c>
    </row>
    <row r="217" spans="1:5">
      <c r="A217" s="141">
        <v>44530</v>
      </c>
      <c r="B217" s="142">
        <v>34523.129999999997</v>
      </c>
      <c r="C217" s="142">
        <v>365.29</v>
      </c>
      <c r="D217" s="142">
        <v>13636.23</v>
      </c>
      <c r="E217" s="142">
        <v>2927.42</v>
      </c>
    </row>
    <row r="218" spans="1:5">
      <c r="A218" s="141">
        <v>44529</v>
      </c>
      <c r="B218" s="142">
        <v>34325.660000000003</v>
      </c>
      <c r="C218" s="142">
        <v>361.34</v>
      </c>
      <c r="D218" s="142">
        <v>13871.64</v>
      </c>
      <c r="E218" s="142">
        <v>2943.21</v>
      </c>
    </row>
    <row r="219" spans="1:5">
      <c r="A219" s="141">
        <v>44528</v>
      </c>
      <c r="B219" s="142" t="s">
        <v>1208</v>
      </c>
      <c r="C219" s="142" t="s">
        <v>1208</v>
      </c>
      <c r="D219" s="142"/>
      <c r="E219" s="142"/>
    </row>
    <row r="220" spans="1:5">
      <c r="A220" s="141">
        <v>44527</v>
      </c>
      <c r="B220" s="142" t="s">
        <v>1208</v>
      </c>
      <c r="C220" s="142" t="s">
        <v>1208</v>
      </c>
      <c r="D220" s="142"/>
      <c r="E220" s="142"/>
    </row>
    <row r="221" spans="1:5">
      <c r="A221" s="141">
        <v>44526</v>
      </c>
      <c r="B221" s="142">
        <v>34407.480000000003</v>
      </c>
      <c r="C221" s="142">
        <v>359.41</v>
      </c>
      <c r="D221" s="142">
        <v>13766.39</v>
      </c>
      <c r="E221" s="142">
        <v>2953.06</v>
      </c>
    </row>
    <row r="222" spans="1:5">
      <c r="A222" s="141">
        <v>44525</v>
      </c>
      <c r="B222" s="142">
        <v>34971.550000000003</v>
      </c>
      <c r="C222" s="142">
        <v>365.26</v>
      </c>
      <c r="D222" s="142">
        <v>14075.85</v>
      </c>
      <c r="E222" s="142">
        <v>3029.09</v>
      </c>
    </row>
    <row r="223" spans="1:5">
      <c r="A223" s="141">
        <v>44524</v>
      </c>
      <c r="B223" s="142">
        <v>34948.43</v>
      </c>
      <c r="C223" s="142">
        <v>366.49</v>
      </c>
      <c r="D223" s="142">
        <v>14056.29</v>
      </c>
      <c r="E223" s="142">
        <v>3025.36</v>
      </c>
    </row>
    <row r="224" spans="1:5">
      <c r="A224" s="141">
        <v>44523</v>
      </c>
      <c r="B224" s="142">
        <v>34994.93</v>
      </c>
      <c r="C224" s="142">
        <v>364.52</v>
      </c>
      <c r="D224" s="142">
        <v>14050.39</v>
      </c>
      <c r="E224" s="142">
        <v>3030.71</v>
      </c>
    </row>
    <row r="225" spans="1:5">
      <c r="A225" s="141">
        <v>44522</v>
      </c>
      <c r="B225" s="142">
        <v>35266.959999999999</v>
      </c>
      <c r="C225" s="142">
        <v>369.95</v>
      </c>
      <c r="D225" s="142">
        <v>14070.39</v>
      </c>
      <c r="E225" s="142">
        <v>3045.56</v>
      </c>
    </row>
    <row r="226" spans="1:5">
      <c r="A226" s="141">
        <v>44521</v>
      </c>
      <c r="B226" s="142" t="s">
        <v>1208</v>
      </c>
      <c r="C226" s="142" t="s">
        <v>1208</v>
      </c>
      <c r="D226" s="142"/>
      <c r="E226" s="142"/>
    </row>
    <row r="227" spans="1:5">
      <c r="A227" s="141">
        <v>44520</v>
      </c>
      <c r="B227" s="142" t="s">
        <v>1208</v>
      </c>
      <c r="C227" s="142" t="s">
        <v>1208</v>
      </c>
      <c r="D227" s="142"/>
      <c r="E227" s="142"/>
    </row>
    <row r="228" spans="1:5">
      <c r="A228" s="141">
        <v>44519</v>
      </c>
      <c r="B228" s="142">
        <v>35296.18</v>
      </c>
      <c r="C228" s="142">
        <v>364.39</v>
      </c>
      <c r="D228" s="142">
        <v>14149.62</v>
      </c>
      <c r="E228" s="142">
        <v>3063.8</v>
      </c>
    </row>
    <row r="229" spans="1:5">
      <c r="A229" s="141">
        <v>44518</v>
      </c>
      <c r="B229" s="142">
        <v>35341.78</v>
      </c>
      <c r="C229" s="142">
        <v>363.98</v>
      </c>
      <c r="D229" s="142">
        <v>14177.78</v>
      </c>
      <c r="E229" s="142">
        <v>3074.99</v>
      </c>
    </row>
    <row r="230" spans="1:5">
      <c r="A230" s="141">
        <v>44517</v>
      </c>
      <c r="B230" s="142">
        <v>35188.589999999997</v>
      </c>
      <c r="C230" s="142">
        <v>361.7</v>
      </c>
      <c r="D230" s="142">
        <v>14152.98</v>
      </c>
      <c r="E230" s="142">
        <v>3106.36</v>
      </c>
    </row>
    <row r="231" spans="1:5">
      <c r="A231" s="141">
        <v>44516</v>
      </c>
      <c r="B231" s="142">
        <v>35048.14</v>
      </c>
      <c r="C231" s="142">
        <v>358.51</v>
      </c>
      <c r="D231" s="142">
        <v>14199.17</v>
      </c>
      <c r="E231" s="142">
        <v>3114.99</v>
      </c>
    </row>
    <row r="232" spans="1:5">
      <c r="A232" s="141">
        <v>44515</v>
      </c>
      <c r="B232" s="142">
        <v>34931.93</v>
      </c>
      <c r="C232" s="142">
        <v>357.06</v>
      </c>
      <c r="D232" s="142">
        <v>14174.35</v>
      </c>
      <c r="E232" s="142">
        <v>3105.96</v>
      </c>
    </row>
    <row r="233" spans="1:5">
      <c r="A233" s="141">
        <v>44514</v>
      </c>
      <c r="B233" s="142" t="s">
        <v>1208</v>
      </c>
      <c r="C233" s="142" t="s">
        <v>1208</v>
      </c>
      <c r="D233" s="142"/>
      <c r="E233" s="142"/>
    </row>
    <row r="234" spans="1:5">
      <c r="A234" s="141">
        <v>44513</v>
      </c>
      <c r="B234" s="142" t="s">
        <v>1208</v>
      </c>
      <c r="C234" s="142" t="s">
        <v>1208</v>
      </c>
      <c r="D234" s="142"/>
      <c r="E234" s="142"/>
    </row>
    <row r="235" spans="1:5">
      <c r="A235" s="141">
        <v>44512</v>
      </c>
      <c r="B235" s="142">
        <v>34701.480000000003</v>
      </c>
      <c r="C235" s="142">
        <v>352.6</v>
      </c>
      <c r="D235" s="142">
        <v>14161.59</v>
      </c>
      <c r="E235" s="142">
        <v>3102.7</v>
      </c>
    </row>
    <row r="236" spans="1:5">
      <c r="A236" s="141">
        <v>44511</v>
      </c>
      <c r="B236" s="142">
        <v>34571.519999999997</v>
      </c>
      <c r="C236" s="142">
        <v>350.92</v>
      </c>
      <c r="D236" s="142">
        <v>14064.37</v>
      </c>
      <c r="E236" s="142">
        <v>3092.82</v>
      </c>
    </row>
    <row r="237" spans="1:5">
      <c r="A237" s="141">
        <v>44510</v>
      </c>
      <c r="B237" s="142">
        <v>34783.730000000003</v>
      </c>
      <c r="C237" s="142">
        <v>351.11</v>
      </c>
      <c r="D237" s="142">
        <v>14061.71</v>
      </c>
      <c r="E237" s="142">
        <v>3075.8</v>
      </c>
    </row>
    <row r="238" spans="1:5">
      <c r="A238" s="141">
        <v>44509</v>
      </c>
      <c r="B238" s="142">
        <v>34747.5</v>
      </c>
      <c r="C238" s="142">
        <v>350.17</v>
      </c>
      <c r="D238" s="142">
        <v>14174.78</v>
      </c>
      <c r="E238" s="142">
        <v>3072.22</v>
      </c>
    </row>
    <row r="239" spans="1:5">
      <c r="A239" s="141">
        <v>44508</v>
      </c>
      <c r="B239" s="142">
        <v>34497.599999999999</v>
      </c>
      <c r="C239" s="142">
        <v>346.74</v>
      </c>
      <c r="D239" s="142">
        <v>14217.35</v>
      </c>
      <c r="E239" s="142">
        <v>3062.19</v>
      </c>
    </row>
    <row r="240" spans="1:5">
      <c r="A240" s="141">
        <v>44507</v>
      </c>
      <c r="B240" s="142" t="s">
        <v>1208</v>
      </c>
      <c r="C240" s="142" t="s">
        <v>1208</v>
      </c>
      <c r="D240" s="142"/>
      <c r="E240" s="142"/>
    </row>
    <row r="241" spans="1:5">
      <c r="A241" s="141">
        <v>44506</v>
      </c>
      <c r="B241" s="142" t="s">
        <v>1208</v>
      </c>
      <c r="C241" s="142" t="s">
        <v>1208</v>
      </c>
      <c r="D241" s="142"/>
      <c r="E241" s="142"/>
    </row>
    <row r="242" spans="1:5">
      <c r="A242" s="141">
        <v>44505</v>
      </c>
      <c r="B242" s="142">
        <v>34263.040000000001</v>
      </c>
      <c r="C242" s="142">
        <v>348.5</v>
      </c>
      <c r="D242" s="142">
        <v>14192.9</v>
      </c>
      <c r="E242" s="142">
        <v>3050.47</v>
      </c>
    </row>
    <row r="243" spans="1:5">
      <c r="A243" s="141">
        <v>44504</v>
      </c>
      <c r="B243" s="142">
        <v>33831.129999999997</v>
      </c>
      <c r="C243" s="142">
        <v>346.6</v>
      </c>
      <c r="D243" s="142">
        <v>14158.05</v>
      </c>
      <c r="E243" s="142">
        <v>3060.95</v>
      </c>
    </row>
    <row r="244" spans="1:5">
      <c r="A244" s="141">
        <v>44503</v>
      </c>
      <c r="B244" s="142">
        <v>33916.910000000003</v>
      </c>
      <c r="C244" s="142">
        <v>348.14</v>
      </c>
      <c r="D244" s="142">
        <v>14102.59</v>
      </c>
      <c r="E244" s="142">
        <v>3046.24</v>
      </c>
    </row>
    <row r="245" spans="1:5">
      <c r="A245" s="141">
        <v>44502</v>
      </c>
      <c r="B245" s="142">
        <v>33805.61</v>
      </c>
      <c r="C245" s="142">
        <v>347.54</v>
      </c>
      <c r="D245" s="142">
        <v>14029.3</v>
      </c>
      <c r="E245" s="142">
        <v>3049.79</v>
      </c>
    </row>
    <row r="246" spans="1:5">
      <c r="A246" s="141">
        <v>44501</v>
      </c>
      <c r="B246" s="142">
        <v>33809.74</v>
      </c>
      <c r="C246" s="142">
        <v>351.01</v>
      </c>
      <c r="D246" s="142">
        <v>14006.54</v>
      </c>
      <c r="E246" s="142">
        <v>3051.13</v>
      </c>
    </row>
    <row r="247" spans="1:5">
      <c r="A247" s="141">
        <v>44500</v>
      </c>
      <c r="B247" s="142" t="s">
        <v>1208</v>
      </c>
      <c r="C247" s="142" t="s">
        <v>1208</v>
      </c>
      <c r="D247" s="142"/>
      <c r="E247" s="142"/>
    </row>
    <row r="248" spans="1:5">
      <c r="A248" s="141">
        <v>44499</v>
      </c>
      <c r="B248" s="142" t="s">
        <v>1208</v>
      </c>
      <c r="C248" s="142" t="s">
        <v>1208</v>
      </c>
      <c r="D248" s="142"/>
      <c r="E248" s="142"/>
    </row>
    <row r="249" spans="1:5">
      <c r="A249" s="141">
        <v>44498</v>
      </c>
      <c r="B249" s="142">
        <v>33649.620000000003</v>
      </c>
      <c r="C249" s="142">
        <v>346</v>
      </c>
      <c r="D249" s="142">
        <v>13936.99</v>
      </c>
      <c r="E249" s="142">
        <v>3051.53</v>
      </c>
    </row>
    <row r="250" spans="1:5">
      <c r="A250" s="141">
        <v>44497</v>
      </c>
      <c r="B250" s="142">
        <v>33757.019999999997</v>
      </c>
      <c r="C250" s="142">
        <v>342.86</v>
      </c>
      <c r="D250" s="142">
        <v>13955.6</v>
      </c>
      <c r="E250" s="142">
        <v>3078.76</v>
      </c>
    </row>
    <row r="251" spans="1:5">
      <c r="A251" s="141">
        <v>44496</v>
      </c>
      <c r="B251" s="142">
        <v>33822.230000000003</v>
      </c>
      <c r="C251" s="142">
        <v>342.63</v>
      </c>
      <c r="D251" s="142">
        <v>13834.55</v>
      </c>
      <c r="E251" s="142">
        <v>3095.19</v>
      </c>
    </row>
    <row r="252" spans="1:5">
      <c r="A252" s="141">
        <v>44495</v>
      </c>
      <c r="B252" s="142">
        <v>33742.480000000003</v>
      </c>
      <c r="C252" s="142">
        <v>336.81</v>
      </c>
      <c r="D252" s="142">
        <v>13901.82</v>
      </c>
      <c r="E252" s="142">
        <v>3126.92</v>
      </c>
    </row>
    <row r="253" spans="1:5">
      <c r="A253" s="141">
        <v>44494</v>
      </c>
      <c r="B253" s="142">
        <v>33464.870000000003</v>
      </c>
      <c r="C253" s="142">
        <v>336.2</v>
      </c>
      <c r="D253" s="142">
        <v>13868.63</v>
      </c>
      <c r="E253" s="142">
        <v>3129.47</v>
      </c>
    </row>
    <row r="254" spans="1:5">
      <c r="A254" s="141">
        <v>44493</v>
      </c>
      <c r="B254" s="142" t="s">
        <v>1208</v>
      </c>
      <c r="C254" s="142" t="s">
        <v>1208</v>
      </c>
      <c r="D254" s="142"/>
      <c r="E254" s="142"/>
    </row>
    <row r="255" spans="1:5">
      <c r="A255" s="141">
        <v>44492</v>
      </c>
      <c r="B255" s="142" t="s">
        <v>1208</v>
      </c>
      <c r="C255" s="142" t="s">
        <v>1208</v>
      </c>
      <c r="D255" s="142"/>
      <c r="E255" s="142"/>
    </row>
    <row r="256" spans="1:5">
      <c r="A256" s="141">
        <v>44491</v>
      </c>
      <c r="B256" s="142">
        <v>33453.97</v>
      </c>
      <c r="C256" s="142">
        <v>336.02</v>
      </c>
      <c r="D256" s="142">
        <v>13829.98</v>
      </c>
      <c r="E256" s="142">
        <v>3119.46</v>
      </c>
    </row>
    <row r="257" spans="1:5">
      <c r="A257" s="141">
        <v>44490</v>
      </c>
      <c r="B257" s="142">
        <v>33455.47</v>
      </c>
      <c r="C257" s="142">
        <v>334.52</v>
      </c>
      <c r="D257" s="142">
        <v>13834.82</v>
      </c>
      <c r="E257" s="142">
        <v>3119.08</v>
      </c>
    </row>
    <row r="258" spans="1:5">
      <c r="A258" s="141">
        <v>44489</v>
      </c>
      <c r="B258" s="142">
        <v>33452.129999999997</v>
      </c>
      <c r="C258" s="142">
        <v>333.97</v>
      </c>
      <c r="D258" s="142">
        <v>13813.71</v>
      </c>
      <c r="E258" s="142">
        <v>3138.61</v>
      </c>
    </row>
    <row r="259" spans="1:5">
      <c r="A259" s="141">
        <v>44488</v>
      </c>
      <c r="B259" s="142">
        <v>33477.4</v>
      </c>
      <c r="C259" s="142">
        <v>332.32</v>
      </c>
      <c r="D259" s="142">
        <v>13763.13</v>
      </c>
      <c r="E259" s="142">
        <v>3122.65</v>
      </c>
    </row>
    <row r="260" spans="1:5">
      <c r="A260" s="141">
        <v>44487</v>
      </c>
      <c r="B260" s="142">
        <v>33090.480000000003</v>
      </c>
      <c r="C260" s="142">
        <v>326.58</v>
      </c>
      <c r="D260" s="142">
        <v>13665.63</v>
      </c>
      <c r="E260" s="142">
        <v>3094.79</v>
      </c>
    </row>
    <row r="261" spans="1:5">
      <c r="A261" s="141">
        <v>44486</v>
      </c>
      <c r="B261" s="142" t="s">
        <v>1208</v>
      </c>
      <c r="C261" s="142" t="s">
        <v>1208</v>
      </c>
      <c r="D261" s="142"/>
      <c r="E261" s="142"/>
    </row>
    <row r="262" spans="1:5">
      <c r="A262" s="141">
        <v>44485</v>
      </c>
      <c r="B262" s="142" t="s">
        <v>1208</v>
      </c>
      <c r="C262" s="142" t="s">
        <v>1208</v>
      </c>
      <c r="D262" s="142"/>
      <c r="E262" s="142"/>
    </row>
    <row r="263" spans="1:5">
      <c r="A263" s="141">
        <v>44484</v>
      </c>
      <c r="B263" s="142">
        <v>33240.43</v>
      </c>
      <c r="C263" s="142">
        <v>326.05</v>
      </c>
      <c r="D263" s="142">
        <v>13645.12</v>
      </c>
      <c r="E263" s="142">
        <v>3096.21</v>
      </c>
    </row>
    <row r="264" spans="1:5">
      <c r="A264" s="141">
        <v>44483</v>
      </c>
      <c r="B264" s="142">
        <v>32460.17</v>
      </c>
      <c r="C264" s="142">
        <v>319.89</v>
      </c>
      <c r="D264" s="142">
        <v>13535.9</v>
      </c>
      <c r="E264" s="142">
        <v>3055.17</v>
      </c>
    </row>
    <row r="265" spans="1:5">
      <c r="A265" s="141">
        <v>44482</v>
      </c>
      <c r="B265" s="142">
        <v>32381.82</v>
      </c>
      <c r="C265" s="142">
        <v>317.42</v>
      </c>
      <c r="D265" s="142">
        <v>13334.8</v>
      </c>
      <c r="E265" s="142">
        <v>3039.6</v>
      </c>
    </row>
    <row r="266" spans="1:5">
      <c r="A266" s="141">
        <v>44481</v>
      </c>
      <c r="B266" s="142">
        <v>32609.200000000001</v>
      </c>
      <c r="C266" s="142">
        <v>323.97000000000003</v>
      </c>
      <c r="D266" s="142">
        <v>13271.83</v>
      </c>
      <c r="E266" s="142">
        <v>3023.44</v>
      </c>
    </row>
    <row r="267" spans="1:5">
      <c r="A267" s="141">
        <v>44480</v>
      </c>
      <c r="B267" s="142" t="s">
        <v>1208</v>
      </c>
      <c r="C267" s="142" t="s">
        <v>1208</v>
      </c>
      <c r="D267" s="142">
        <v>13301.88</v>
      </c>
      <c r="E267" s="142">
        <v>3052.41</v>
      </c>
    </row>
    <row r="268" spans="1:5">
      <c r="A268" s="141">
        <v>44479</v>
      </c>
      <c r="B268" s="142" t="s">
        <v>1208</v>
      </c>
      <c r="C268" s="142" t="s">
        <v>1208</v>
      </c>
      <c r="D268" s="142"/>
      <c r="E268" s="142"/>
    </row>
    <row r="269" spans="1:5">
      <c r="A269" s="141">
        <v>44478</v>
      </c>
      <c r="B269" s="142" t="s">
        <v>1208</v>
      </c>
      <c r="C269" s="142" t="s">
        <v>1208</v>
      </c>
      <c r="D269" s="142"/>
      <c r="E269" s="142"/>
    </row>
    <row r="270" spans="1:5">
      <c r="A270" s="141">
        <v>44477</v>
      </c>
      <c r="B270" s="142">
        <v>32960.75</v>
      </c>
      <c r="C270" s="142">
        <v>327.71</v>
      </c>
      <c r="D270" s="142">
        <v>13355.29</v>
      </c>
      <c r="E270" s="142">
        <v>3031.52</v>
      </c>
    </row>
    <row r="271" spans="1:5">
      <c r="A271" s="141">
        <v>44476</v>
      </c>
      <c r="B271" s="142">
        <v>33106.019999999997</v>
      </c>
      <c r="C271" s="142">
        <v>326.85000000000002</v>
      </c>
      <c r="D271" s="142">
        <v>13367.39</v>
      </c>
      <c r="E271" s="142">
        <v>3022.15</v>
      </c>
    </row>
    <row r="272" spans="1:5">
      <c r="A272" s="141">
        <v>44475</v>
      </c>
      <c r="B272" s="142">
        <v>32469.86</v>
      </c>
      <c r="C272" s="142">
        <v>317.82</v>
      </c>
      <c r="D272" s="142">
        <v>13230.7</v>
      </c>
      <c r="E272" s="142">
        <v>2958.92</v>
      </c>
    </row>
    <row r="273" spans="1:5">
      <c r="A273" s="141">
        <v>44474</v>
      </c>
      <c r="B273" s="142">
        <v>32603.51</v>
      </c>
      <c r="C273" s="142">
        <v>320.89</v>
      </c>
      <c r="D273" s="142">
        <v>13231.73</v>
      </c>
      <c r="E273" s="142">
        <v>2981.49</v>
      </c>
    </row>
    <row r="274" spans="1:5">
      <c r="A274" s="141">
        <v>44473</v>
      </c>
      <c r="B274" s="142">
        <v>32499.31</v>
      </c>
      <c r="C274" s="142">
        <v>317.22000000000003</v>
      </c>
      <c r="D274" s="142">
        <v>13128.53</v>
      </c>
      <c r="E274" s="142">
        <v>2981.16</v>
      </c>
    </row>
    <row r="275" spans="1:5">
      <c r="A275" s="141">
        <v>44472</v>
      </c>
      <c r="B275" s="142" t="s">
        <v>1208</v>
      </c>
      <c r="C275" s="142" t="s">
        <v>1208</v>
      </c>
      <c r="D275" s="142"/>
      <c r="E275" s="142"/>
    </row>
    <row r="276" spans="1:5">
      <c r="A276" s="141">
        <v>44471</v>
      </c>
      <c r="B276" s="142" t="s">
        <v>1208</v>
      </c>
      <c r="C276" s="142" t="s">
        <v>1208</v>
      </c>
      <c r="D276" s="142"/>
      <c r="E276" s="142"/>
    </row>
    <row r="277" spans="1:5">
      <c r="A277" s="141">
        <v>44470</v>
      </c>
      <c r="B277" s="142">
        <v>32820.68</v>
      </c>
      <c r="C277" s="142">
        <v>324.52999999999997</v>
      </c>
      <c r="D277" s="142">
        <v>13257.86</v>
      </c>
      <c r="E277" s="142">
        <v>3005.69</v>
      </c>
    </row>
    <row r="278" spans="1:5">
      <c r="A278" s="141">
        <v>44469</v>
      </c>
      <c r="B278" s="142">
        <v>33541.120000000003</v>
      </c>
      <c r="C278" s="142">
        <v>333.25</v>
      </c>
      <c r="D278" s="142">
        <v>13186.53</v>
      </c>
      <c r="E278" s="142">
        <v>3021.28</v>
      </c>
    </row>
    <row r="279" spans="1:5">
      <c r="A279" s="141">
        <v>44468</v>
      </c>
      <c r="B279" s="142">
        <v>33384.01</v>
      </c>
      <c r="C279" s="142">
        <v>329.21</v>
      </c>
      <c r="D279" s="142">
        <v>13282.47</v>
      </c>
      <c r="E279" s="142">
        <v>3016.9</v>
      </c>
    </row>
    <row r="280" spans="1:5">
      <c r="A280" s="141">
        <v>44467</v>
      </c>
      <c r="B280" s="142">
        <v>34028.94</v>
      </c>
      <c r="C280" s="142">
        <v>339.66</v>
      </c>
      <c r="D280" s="142">
        <v>13291.31</v>
      </c>
      <c r="E280" s="142">
        <v>3038.79</v>
      </c>
    </row>
    <row r="281" spans="1:5">
      <c r="A281" s="141">
        <v>44466</v>
      </c>
      <c r="B281" s="142">
        <v>34291.01</v>
      </c>
      <c r="C281" s="142">
        <v>342.77</v>
      </c>
      <c r="D281" s="142">
        <v>13565.5</v>
      </c>
      <c r="E281" s="142">
        <v>3053.96</v>
      </c>
    </row>
    <row r="282" spans="1:5">
      <c r="A282" s="141">
        <v>44465</v>
      </c>
      <c r="B282" s="142" t="s">
        <v>1208</v>
      </c>
      <c r="C282" s="142" t="s">
        <v>1208</v>
      </c>
      <c r="D282" s="142"/>
      <c r="E282" s="142"/>
    </row>
    <row r="283" spans="1:5">
      <c r="A283" s="141">
        <v>44464</v>
      </c>
      <c r="B283" s="142" t="s">
        <v>1208</v>
      </c>
      <c r="C283" s="142" t="s">
        <v>1208</v>
      </c>
      <c r="D283" s="142"/>
      <c r="E283" s="142"/>
    </row>
    <row r="284" spans="1:5">
      <c r="A284" s="141">
        <v>44463</v>
      </c>
      <c r="B284" s="142">
        <v>34184.910000000003</v>
      </c>
      <c r="C284" s="142">
        <v>343.69</v>
      </c>
      <c r="D284" s="142">
        <v>13600.07</v>
      </c>
      <c r="E284" s="142">
        <v>3048.45</v>
      </c>
    </row>
    <row r="285" spans="1:5">
      <c r="A285" s="141">
        <v>44462</v>
      </c>
      <c r="B285" s="142">
        <v>33822.629999999997</v>
      </c>
      <c r="C285" s="142">
        <v>339.91</v>
      </c>
      <c r="D285" s="142">
        <v>13612.51</v>
      </c>
      <c r="E285" s="142">
        <v>3066.3</v>
      </c>
    </row>
    <row r="286" spans="1:5">
      <c r="A286" s="141">
        <v>44461</v>
      </c>
      <c r="B286" s="142">
        <v>33520.11</v>
      </c>
      <c r="C286" s="142">
        <v>335.13</v>
      </c>
      <c r="D286" s="142">
        <v>13471.49</v>
      </c>
      <c r="E286" s="142">
        <v>3040.36</v>
      </c>
    </row>
    <row r="287" spans="1:5">
      <c r="A287" s="141">
        <v>44460</v>
      </c>
      <c r="B287" s="142" t="s">
        <v>1208</v>
      </c>
      <c r="C287" s="142" t="s">
        <v>1208</v>
      </c>
      <c r="D287" s="142">
        <v>13363.34</v>
      </c>
      <c r="E287" s="142">
        <v>3036.91</v>
      </c>
    </row>
    <row r="288" spans="1:5">
      <c r="A288" s="141">
        <v>44459</v>
      </c>
      <c r="B288" s="142" t="s">
        <v>1208</v>
      </c>
      <c r="C288" s="142" t="s">
        <v>1208</v>
      </c>
      <c r="D288" s="142">
        <v>13347.05</v>
      </c>
      <c r="E288" s="142">
        <v>3028.97</v>
      </c>
    </row>
    <row r="289" spans="1:5">
      <c r="A289" s="141">
        <v>44458</v>
      </c>
      <c r="B289" s="142" t="s">
        <v>1208</v>
      </c>
      <c r="C289" s="142" t="s">
        <v>1208</v>
      </c>
      <c r="D289" s="142"/>
      <c r="E289" s="142"/>
    </row>
    <row r="290" spans="1:5">
      <c r="A290" s="141">
        <v>44457</v>
      </c>
      <c r="B290" s="142" t="s">
        <v>1208</v>
      </c>
      <c r="C290" s="142" t="s">
        <v>1208</v>
      </c>
      <c r="D290" s="142"/>
      <c r="E290" s="142"/>
    </row>
    <row r="291" spans="1:5">
      <c r="A291" s="141">
        <v>44456</v>
      </c>
      <c r="B291" s="142">
        <v>34214.17</v>
      </c>
      <c r="C291" s="142">
        <v>340.72</v>
      </c>
      <c r="D291" s="142">
        <v>13567.5</v>
      </c>
      <c r="E291" s="142">
        <v>3079.64</v>
      </c>
    </row>
    <row r="292" spans="1:5">
      <c r="A292" s="141">
        <v>44455</v>
      </c>
      <c r="B292" s="142">
        <v>34216.86</v>
      </c>
      <c r="C292" s="142">
        <v>337.94</v>
      </c>
      <c r="D292" s="142">
        <v>13681.18</v>
      </c>
      <c r="E292" s="142">
        <v>3073.45</v>
      </c>
    </row>
    <row r="293" spans="1:5">
      <c r="A293" s="141">
        <v>44454</v>
      </c>
      <c r="B293" s="142">
        <v>34315.08</v>
      </c>
      <c r="C293" s="142">
        <v>339.21</v>
      </c>
      <c r="D293" s="142">
        <v>13703.24</v>
      </c>
      <c r="E293" s="142">
        <v>3100.88</v>
      </c>
    </row>
    <row r="294" spans="1:5">
      <c r="A294" s="141">
        <v>44453</v>
      </c>
      <c r="B294" s="142">
        <v>34473.06</v>
      </c>
      <c r="C294" s="142">
        <v>341.78</v>
      </c>
      <c r="D294" s="142">
        <v>13651.93</v>
      </c>
      <c r="E294" s="142">
        <v>3118.32</v>
      </c>
    </row>
    <row r="295" spans="1:5">
      <c r="A295" s="141">
        <v>44452</v>
      </c>
      <c r="B295" s="142">
        <v>34494.35</v>
      </c>
      <c r="C295" s="142">
        <v>341.93</v>
      </c>
      <c r="D295" s="142">
        <v>13693.56</v>
      </c>
      <c r="E295" s="142">
        <v>3130.87</v>
      </c>
    </row>
    <row r="296" spans="1:5">
      <c r="A296" s="141">
        <v>44451</v>
      </c>
      <c r="B296" s="142" t="s">
        <v>1208</v>
      </c>
      <c r="C296" s="142" t="s">
        <v>1208</v>
      </c>
      <c r="D296" s="142"/>
      <c r="E296" s="142"/>
    </row>
    <row r="297" spans="1:5">
      <c r="A297" s="141">
        <v>44450</v>
      </c>
      <c r="B297" s="142" t="s">
        <v>1208</v>
      </c>
      <c r="C297" s="142" t="s">
        <v>1208</v>
      </c>
      <c r="D297" s="142"/>
      <c r="E297" s="142"/>
    </row>
    <row r="298" spans="1:5">
      <c r="A298" s="141">
        <v>44449</v>
      </c>
      <c r="B298" s="142">
        <v>34549.54</v>
      </c>
      <c r="C298" s="142">
        <v>345.5</v>
      </c>
      <c r="D298" s="142">
        <v>13675.81</v>
      </c>
      <c r="E298" s="142">
        <v>3148.45</v>
      </c>
    </row>
    <row r="299" spans="1:5">
      <c r="A299" s="141">
        <v>44448</v>
      </c>
      <c r="B299" s="142">
        <v>34211.57</v>
      </c>
      <c r="C299" s="142">
        <v>340.85</v>
      </c>
      <c r="D299" s="142">
        <v>13736.56</v>
      </c>
      <c r="E299" s="142">
        <v>3126.63</v>
      </c>
    </row>
    <row r="300" spans="1:5">
      <c r="A300" s="141">
        <v>44447</v>
      </c>
      <c r="B300" s="142">
        <v>34133.769999999997</v>
      </c>
      <c r="C300" s="142">
        <v>336.03</v>
      </c>
      <c r="D300" s="142">
        <v>13783.49</v>
      </c>
      <c r="E300" s="142">
        <v>3158.61</v>
      </c>
    </row>
    <row r="301" spans="1:5">
      <c r="A301" s="141">
        <v>44446</v>
      </c>
      <c r="B301" s="142">
        <v>34439.089999999997</v>
      </c>
      <c r="C301" s="142">
        <v>342.62</v>
      </c>
      <c r="D301" s="142">
        <v>13835.52</v>
      </c>
      <c r="E301" s="142">
        <v>3186.94</v>
      </c>
    </row>
    <row r="302" spans="1:5">
      <c r="A302" s="141">
        <v>44445</v>
      </c>
      <c r="B302" s="142">
        <v>34557.699999999997</v>
      </c>
      <c r="C302" s="142">
        <v>345.35</v>
      </c>
      <c r="D302" s="142">
        <v>13881.86</v>
      </c>
      <c r="E302" s="142">
        <v>3183.65</v>
      </c>
    </row>
    <row r="303" spans="1:5">
      <c r="A303" s="141">
        <v>44444</v>
      </c>
      <c r="B303" s="142" t="s">
        <v>1208</v>
      </c>
      <c r="C303" s="142" t="s">
        <v>1208</v>
      </c>
      <c r="D303" s="142"/>
      <c r="E303" s="142"/>
    </row>
    <row r="304" spans="1:5">
      <c r="A304" s="141">
        <v>44443</v>
      </c>
      <c r="B304" s="142" t="s">
        <v>1208</v>
      </c>
      <c r="C304" s="142" t="s">
        <v>1208</v>
      </c>
      <c r="D304" s="142"/>
      <c r="E304" s="142"/>
    </row>
    <row r="305" spans="1:5">
      <c r="A305" s="141">
        <v>44442</v>
      </c>
      <c r="B305" s="142">
        <v>34587.69</v>
      </c>
      <c r="C305" s="142">
        <v>348.06</v>
      </c>
      <c r="D305" s="142">
        <v>13856.31</v>
      </c>
      <c r="E305" s="142">
        <v>3162.93</v>
      </c>
    </row>
    <row r="306" spans="1:5">
      <c r="A306" s="141">
        <v>44441</v>
      </c>
      <c r="B306" s="142">
        <v>34197.410000000003</v>
      </c>
      <c r="C306" s="142">
        <v>345.17</v>
      </c>
      <c r="D306" s="142">
        <v>13844.94</v>
      </c>
      <c r="E306" s="142">
        <v>3153.19</v>
      </c>
    </row>
    <row r="307" spans="1:5">
      <c r="A307" s="141">
        <v>44440</v>
      </c>
      <c r="B307" s="142">
        <v>34498.839999999997</v>
      </c>
      <c r="C307" s="142">
        <v>348.1</v>
      </c>
      <c r="D307" s="142">
        <v>13797.43</v>
      </c>
      <c r="E307" s="142">
        <v>3154.36</v>
      </c>
    </row>
    <row r="308" spans="1:5">
      <c r="A308" s="141">
        <v>44439</v>
      </c>
      <c r="B308" s="142">
        <v>34530.01</v>
      </c>
      <c r="C308" s="142">
        <v>344.18</v>
      </c>
      <c r="D308" s="142">
        <v>13751.46</v>
      </c>
      <c r="E308" s="142">
        <v>3145.17</v>
      </c>
    </row>
    <row r="309" spans="1:5">
      <c r="A309" s="141">
        <v>44438</v>
      </c>
      <c r="B309" s="142">
        <v>34324.949999999997</v>
      </c>
      <c r="C309" s="142">
        <v>342.53</v>
      </c>
      <c r="D309" s="142">
        <v>13773.42</v>
      </c>
      <c r="E309" s="142">
        <v>3088.86</v>
      </c>
    </row>
    <row r="310" spans="1:5">
      <c r="A310" s="141">
        <v>44437</v>
      </c>
      <c r="B310" s="142" t="s">
        <v>1208</v>
      </c>
      <c r="C310" s="142" t="s">
        <v>1208</v>
      </c>
      <c r="D310" s="142"/>
      <c r="E310" s="142"/>
    </row>
    <row r="311" spans="1:5">
      <c r="A311" s="141">
        <v>44436</v>
      </c>
      <c r="B311" s="142" t="s">
        <v>1208</v>
      </c>
      <c r="C311" s="142" t="s">
        <v>1208</v>
      </c>
      <c r="D311" s="142"/>
      <c r="E311" s="142"/>
    </row>
    <row r="312" spans="1:5">
      <c r="A312" s="141">
        <v>44435</v>
      </c>
      <c r="B312" s="142">
        <v>33948.51</v>
      </c>
      <c r="C312" s="142">
        <v>339.16</v>
      </c>
      <c r="D312" s="142">
        <v>13715.63</v>
      </c>
      <c r="E312" s="142">
        <v>3058.22</v>
      </c>
    </row>
    <row r="313" spans="1:5">
      <c r="A313" s="141">
        <v>44434</v>
      </c>
      <c r="B313" s="142">
        <v>33663.339999999997</v>
      </c>
      <c r="C313" s="142">
        <v>337.34</v>
      </c>
      <c r="D313" s="142">
        <v>13612.92</v>
      </c>
      <c r="E313" s="142">
        <v>3042.45</v>
      </c>
    </row>
    <row r="314" spans="1:5">
      <c r="A314" s="141">
        <v>44433</v>
      </c>
      <c r="B314" s="142">
        <v>33602.32</v>
      </c>
      <c r="C314" s="142">
        <v>337.02</v>
      </c>
      <c r="D314" s="142">
        <v>13680.03</v>
      </c>
      <c r="E314" s="142">
        <v>3064.24</v>
      </c>
    </row>
    <row r="315" spans="1:5">
      <c r="A315" s="141">
        <v>44432</v>
      </c>
      <c r="B315" s="142">
        <v>33129.78</v>
      </c>
      <c r="C315" s="142">
        <v>329.74</v>
      </c>
      <c r="D315" s="142">
        <v>13662.91</v>
      </c>
      <c r="E315" s="142">
        <v>3051.23</v>
      </c>
    </row>
    <row r="316" spans="1:5">
      <c r="A316" s="141">
        <v>44431</v>
      </c>
      <c r="B316" s="142">
        <v>32973.96</v>
      </c>
      <c r="C316" s="142">
        <v>330.4</v>
      </c>
      <c r="D316" s="142">
        <v>13621.32</v>
      </c>
      <c r="E316" s="142">
        <v>2973.11</v>
      </c>
    </row>
    <row r="317" spans="1:5">
      <c r="A317" s="141">
        <v>44430</v>
      </c>
      <c r="B317" s="142" t="s">
        <v>1208</v>
      </c>
      <c r="C317" s="142" t="s">
        <v>1208</v>
      </c>
      <c r="D317" s="142"/>
      <c r="E317" s="142"/>
    </row>
    <row r="318" spans="1:5">
      <c r="A318" s="141">
        <v>44429</v>
      </c>
      <c r="B318" s="142" t="s">
        <v>1208</v>
      </c>
      <c r="C318" s="142" t="s">
        <v>1208</v>
      </c>
      <c r="D318" s="142"/>
      <c r="E318" s="142"/>
    </row>
    <row r="319" spans="1:5">
      <c r="A319" s="141">
        <v>44428</v>
      </c>
      <c r="B319" s="142">
        <v>32167.66</v>
      </c>
      <c r="C319" s="142">
        <v>321.83</v>
      </c>
      <c r="D319" s="142">
        <v>13478.03</v>
      </c>
      <c r="E319" s="142">
        <v>2932.54</v>
      </c>
    </row>
    <row r="320" spans="1:5">
      <c r="A320" s="141">
        <v>44427</v>
      </c>
      <c r="B320" s="142">
        <v>32227.38</v>
      </c>
      <c r="C320" s="142">
        <v>320.82</v>
      </c>
      <c r="D320" s="142">
        <v>13404.03</v>
      </c>
      <c r="E320" s="142">
        <v>2960.4</v>
      </c>
    </row>
    <row r="321" spans="1:5">
      <c r="A321" s="141">
        <v>44426</v>
      </c>
      <c r="B321" s="142">
        <v>33109.839999999997</v>
      </c>
      <c r="C321" s="142">
        <v>328.43</v>
      </c>
      <c r="D321" s="142">
        <v>13466.24</v>
      </c>
      <c r="E321" s="142">
        <v>3030.47</v>
      </c>
    </row>
    <row r="322" spans="1:5">
      <c r="A322" s="141">
        <v>44425</v>
      </c>
      <c r="B322" s="142">
        <v>32776.769999999997</v>
      </c>
      <c r="C322" s="142">
        <v>321.41000000000003</v>
      </c>
      <c r="D322" s="142">
        <v>13561.23</v>
      </c>
      <c r="E322" s="142">
        <v>3016.24</v>
      </c>
    </row>
    <row r="323" spans="1:5">
      <c r="A323" s="141">
        <v>44424</v>
      </c>
      <c r="B323" s="142">
        <v>33154.82</v>
      </c>
      <c r="C323" s="142">
        <v>327.58999999999997</v>
      </c>
      <c r="D323" s="142">
        <v>13655.66</v>
      </c>
      <c r="E323" s="142">
        <v>3054.14</v>
      </c>
    </row>
    <row r="324" spans="1:5">
      <c r="A324" s="141">
        <v>44423</v>
      </c>
      <c r="B324" s="142" t="s">
        <v>1208</v>
      </c>
      <c r="C324" s="142" t="s">
        <v>1208</v>
      </c>
      <c r="D324" s="142"/>
      <c r="E324" s="142"/>
    </row>
    <row r="325" spans="1:5">
      <c r="A325" s="141">
        <v>44422</v>
      </c>
      <c r="B325" s="142" t="s">
        <v>1208</v>
      </c>
      <c r="C325" s="142" t="s">
        <v>1208</v>
      </c>
      <c r="D325" s="142"/>
      <c r="E325" s="142"/>
    </row>
    <row r="326" spans="1:5">
      <c r="A326" s="141">
        <v>44421</v>
      </c>
      <c r="B326" s="142">
        <v>33372.089999999997</v>
      </c>
      <c r="C326" s="142">
        <v>330.95</v>
      </c>
      <c r="D326" s="142">
        <v>13668.59</v>
      </c>
      <c r="E326" s="142">
        <v>3074.19</v>
      </c>
    </row>
    <row r="327" spans="1:5">
      <c r="A327" s="141">
        <v>44420</v>
      </c>
      <c r="B327" s="142">
        <v>33834.379999999997</v>
      </c>
      <c r="C327" s="142">
        <v>338.38</v>
      </c>
      <c r="D327" s="142">
        <v>13626.6</v>
      </c>
      <c r="E327" s="142">
        <v>3098.18</v>
      </c>
    </row>
    <row r="328" spans="1:5">
      <c r="A328" s="141">
        <v>44419</v>
      </c>
      <c r="B328" s="142">
        <v>33812.25</v>
      </c>
      <c r="C328" s="142">
        <v>335.43</v>
      </c>
      <c r="D328" s="142">
        <v>13595.36</v>
      </c>
      <c r="E328" s="142">
        <v>3113.54</v>
      </c>
    </row>
    <row r="329" spans="1:5">
      <c r="A329" s="141">
        <v>44418</v>
      </c>
      <c r="B329" s="142">
        <v>33988.85</v>
      </c>
      <c r="C329" s="142">
        <v>342.8</v>
      </c>
      <c r="D329" s="142">
        <v>13549.24</v>
      </c>
      <c r="E329" s="142">
        <v>3119.54</v>
      </c>
    </row>
    <row r="330" spans="1:5">
      <c r="A330" s="141">
        <v>44417</v>
      </c>
      <c r="B330" s="142">
        <v>34289.71</v>
      </c>
      <c r="C330" s="142">
        <v>346.22</v>
      </c>
      <c r="D330" s="142">
        <v>13538.54</v>
      </c>
      <c r="E330" s="142">
        <v>3104.5</v>
      </c>
    </row>
    <row r="331" spans="1:5">
      <c r="A331" s="141">
        <v>44416</v>
      </c>
      <c r="B331" s="142" t="s">
        <v>1208</v>
      </c>
      <c r="C331" s="142" t="s">
        <v>1208</v>
      </c>
      <c r="D331" s="142"/>
      <c r="E331" s="142"/>
    </row>
    <row r="332" spans="1:5">
      <c r="A332" s="141">
        <v>44415</v>
      </c>
      <c r="B332" s="142" t="s">
        <v>1208</v>
      </c>
      <c r="C332" s="142" t="s">
        <v>1208</v>
      </c>
      <c r="D332" s="142"/>
      <c r="E332" s="142"/>
    </row>
    <row r="333" spans="1:5">
      <c r="A333" s="141">
        <v>44414</v>
      </c>
      <c r="B333" s="142">
        <v>34362.26</v>
      </c>
      <c r="C333" s="142">
        <v>354.12</v>
      </c>
      <c r="D333" s="142">
        <v>13542.21</v>
      </c>
      <c r="E333" s="142">
        <v>3100.26</v>
      </c>
    </row>
    <row r="334" spans="1:5">
      <c r="A334" s="141">
        <v>44413</v>
      </c>
      <c r="B334" s="142">
        <v>34510.910000000003</v>
      </c>
      <c r="C334" s="142">
        <v>356.49</v>
      </c>
      <c r="D334" s="142">
        <v>13559.25</v>
      </c>
      <c r="E334" s="142">
        <v>3118.36</v>
      </c>
    </row>
    <row r="335" spans="1:5">
      <c r="A335" s="141">
        <v>44412</v>
      </c>
      <c r="B335" s="142">
        <v>34527.699999999997</v>
      </c>
      <c r="C335" s="142">
        <v>353.57</v>
      </c>
      <c r="D335" s="142">
        <v>13486.23</v>
      </c>
      <c r="E335" s="142">
        <v>3127.3</v>
      </c>
    </row>
    <row r="336" spans="1:5">
      <c r="A336" s="141">
        <v>44411</v>
      </c>
      <c r="B336" s="142">
        <v>34386.99</v>
      </c>
      <c r="C336" s="142">
        <v>351.45</v>
      </c>
      <c r="D336" s="142">
        <v>13515.21</v>
      </c>
      <c r="E336" s="142">
        <v>3103.74</v>
      </c>
    </row>
    <row r="337" spans="1:5">
      <c r="A337" s="141">
        <v>44410</v>
      </c>
      <c r="B337" s="142">
        <v>34278.959999999999</v>
      </c>
      <c r="C337" s="142">
        <v>349.79</v>
      </c>
      <c r="D337" s="142">
        <v>13447.88</v>
      </c>
      <c r="E337" s="142">
        <v>3101.14</v>
      </c>
    </row>
    <row r="338" spans="1:5">
      <c r="A338" s="141">
        <v>44409</v>
      </c>
      <c r="B338" s="142" t="s">
        <v>1208</v>
      </c>
      <c r="C338" s="142" t="s">
        <v>1208</v>
      </c>
      <c r="D338" s="142"/>
      <c r="E338" s="142"/>
    </row>
    <row r="339" spans="1:5">
      <c r="A339" s="141">
        <v>44408</v>
      </c>
      <c r="B339" s="142" t="s">
        <v>1208</v>
      </c>
      <c r="C339" s="142" t="s">
        <v>1208</v>
      </c>
      <c r="D339" s="142"/>
      <c r="E339" s="142"/>
    </row>
    <row r="340" spans="1:5">
      <c r="A340" s="141">
        <v>44407</v>
      </c>
      <c r="B340" s="142">
        <v>33754.870000000003</v>
      </c>
      <c r="C340" s="142">
        <v>345.53</v>
      </c>
      <c r="D340" s="142">
        <v>13413.45</v>
      </c>
      <c r="E340" s="142">
        <v>3064</v>
      </c>
    </row>
    <row r="341" spans="1:5">
      <c r="A341" s="141">
        <v>44406</v>
      </c>
      <c r="B341" s="142">
        <v>34037.870000000003</v>
      </c>
      <c r="C341" s="142">
        <v>348.07</v>
      </c>
      <c r="D341" s="142">
        <v>13502.35</v>
      </c>
      <c r="E341" s="142">
        <v>3105.91</v>
      </c>
    </row>
    <row r="342" spans="1:5">
      <c r="A342" s="141">
        <v>44405</v>
      </c>
      <c r="B342" s="142">
        <v>33507.11</v>
      </c>
      <c r="C342" s="142">
        <v>341.13</v>
      </c>
      <c r="D342" s="142">
        <v>13412.26</v>
      </c>
      <c r="E342" s="142">
        <v>3040.49</v>
      </c>
    </row>
    <row r="343" spans="1:5">
      <c r="A343" s="141">
        <v>44404</v>
      </c>
      <c r="B343" s="142">
        <v>33751.15</v>
      </c>
      <c r="C343" s="142">
        <v>348.76</v>
      </c>
      <c r="D343" s="142">
        <v>13409.46</v>
      </c>
      <c r="E343" s="142">
        <v>3002.33</v>
      </c>
    </row>
    <row r="344" spans="1:5">
      <c r="A344" s="141">
        <v>44403</v>
      </c>
      <c r="B344" s="142">
        <v>33994.519999999997</v>
      </c>
      <c r="C344" s="142">
        <v>355.28</v>
      </c>
      <c r="D344" s="142">
        <v>13459.83</v>
      </c>
      <c r="E344" s="142">
        <v>3068.16</v>
      </c>
    </row>
    <row r="345" spans="1:5">
      <c r="A345" s="141">
        <v>44402</v>
      </c>
      <c r="B345" s="142" t="s">
        <v>1208</v>
      </c>
      <c r="C345" s="142" t="s">
        <v>1208</v>
      </c>
      <c r="D345" s="142"/>
      <c r="E345" s="142"/>
    </row>
    <row r="346" spans="1:5">
      <c r="A346" s="141">
        <v>44401</v>
      </c>
      <c r="B346" s="142" t="s">
        <v>1208</v>
      </c>
      <c r="C346" s="142" t="s">
        <v>1208</v>
      </c>
      <c r="D346" s="142"/>
      <c r="E346" s="142"/>
    </row>
    <row r="347" spans="1:5">
      <c r="A347" s="141">
        <v>44400</v>
      </c>
      <c r="B347" s="142">
        <v>34266.71</v>
      </c>
      <c r="C347" s="142">
        <v>349.98</v>
      </c>
      <c r="D347" s="142">
        <v>13424.55</v>
      </c>
      <c r="E347" s="142">
        <v>3142.08</v>
      </c>
    </row>
    <row r="348" spans="1:5">
      <c r="A348" s="141">
        <v>44399</v>
      </c>
      <c r="B348" s="142">
        <v>34247.81</v>
      </c>
      <c r="C348" s="142">
        <v>350.39</v>
      </c>
      <c r="D348" s="142">
        <v>13310.94</v>
      </c>
      <c r="E348" s="142">
        <v>3177.93</v>
      </c>
    </row>
    <row r="349" spans="1:5">
      <c r="A349" s="141">
        <v>44398</v>
      </c>
      <c r="B349" s="142">
        <v>33966.93</v>
      </c>
      <c r="C349" s="142">
        <v>348.4</v>
      </c>
      <c r="D349" s="142">
        <v>13267.01</v>
      </c>
      <c r="E349" s="142">
        <v>3142.83</v>
      </c>
    </row>
    <row r="350" spans="1:5">
      <c r="A350" s="141">
        <v>44397</v>
      </c>
      <c r="B350" s="142">
        <v>34097.15</v>
      </c>
      <c r="C350" s="142">
        <v>347.93</v>
      </c>
      <c r="D350" s="142">
        <v>13132.16</v>
      </c>
      <c r="E350" s="142">
        <v>3139.95</v>
      </c>
    </row>
    <row r="351" spans="1:5">
      <c r="A351" s="141">
        <v>44396</v>
      </c>
      <c r="B351" s="142">
        <v>34591.67</v>
      </c>
      <c r="C351" s="142">
        <v>351.33</v>
      </c>
      <c r="D351" s="142">
        <v>12999.5</v>
      </c>
      <c r="E351" s="142">
        <v>3154.47</v>
      </c>
    </row>
    <row r="352" spans="1:5">
      <c r="A352" s="141">
        <v>44395</v>
      </c>
      <c r="B352" s="142" t="s">
        <v>1208</v>
      </c>
      <c r="C352" s="142" t="s">
        <v>1208</v>
      </c>
      <c r="D352" s="142"/>
      <c r="E352" s="142"/>
    </row>
    <row r="353" spans="1:5">
      <c r="A353" s="141">
        <v>44394</v>
      </c>
      <c r="B353" s="142" t="s">
        <v>1208</v>
      </c>
      <c r="C353" s="142" t="s">
        <v>1208</v>
      </c>
      <c r="D353" s="142"/>
      <c r="E353" s="142"/>
    </row>
    <row r="354" spans="1:5">
      <c r="A354" s="141">
        <v>44393</v>
      </c>
      <c r="B354" s="142">
        <v>34791.629999999997</v>
      </c>
      <c r="C354" s="142">
        <v>349.79</v>
      </c>
      <c r="D354" s="142">
        <v>13213.47</v>
      </c>
      <c r="E354" s="142">
        <v>3208.87</v>
      </c>
    </row>
    <row r="355" spans="1:5">
      <c r="A355" s="141">
        <v>44392</v>
      </c>
      <c r="B355" s="142">
        <v>35061.040000000001</v>
      </c>
      <c r="C355" s="142">
        <v>349.37</v>
      </c>
      <c r="D355" s="142">
        <v>13295.89</v>
      </c>
      <c r="E355" s="142">
        <v>3228.8</v>
      </c>
    </row>
    <row r="356" spans="1:5">
      <c r="A356" s="141">
        <v>44391</v>
      </c>
      <c r="B356" s="142">
        <v>34688.050000000003</v>
      </c>
      <c r="C356" s="142">
        <v>344.37</v>
      </c>
      <c r="D356" s="142">
        <v>13361.38</v>
      </c>
      <c r="E356" s="142">
        <v>3203.62</v>
      </c>
    </row>
    <row r="357" spans="1:5">
      <c r="A357" s="141">
        <v>44390</v>
      </c>
      <c r="B357" s="142">
        <v>34690.33</v>
      </c>
      <c r="C357" s="142">
        <v>344.55</v>
      </c>
      <c r="D357" s="142">
        <v>13363.31</v>
      </c>
      <c r="E357" s="142">
        <v>3205.99</v>
      </c>
    </row>
    <row r="358" spans="1:5">
      <c r="A358" s="141">
        <v>44389</v>
      </c>
      <c r="B358" s="142">
        <v>34622.78</v>
      </c>
      <c r="C358" s="142">
        <v>346.5</v>
      </c>
      <c r="D358" s="142">
        <v>13402.56</v>
      </c>
      <c r="E358" s="142">
        <v>3175.29</v>
      </c>
    </row>
    <row r="359" spans="1:5">
      <c r="A359" s="141">
        <v>44388</v>
      </c>
      <c r="B359" s="142" t="s">
        <v>1208</v>
      </c>
      <c r="C359" s="142" t="s">
        <v>1208</v>
      </c>
      <c r="D359" s="142"/>
      <c r="E359" s="142"/>
    </row>
    <row r="360" spans="1:5">
      <c r="A360" s="141">
        <v>44387</v>
      </c>
      <c r="B360" s="142" t="s">
        <v>1208</v>
      </c>
      <c r="C360" s="142" t="s">
        <v>1208</v>
      </c>
      <c r="D360" s="142"/>
      <c r="E360" s="142"/>
    </row>
    <row r="361" spans="1:5">
      <c r="A361" s="141">
        <v>44386</v>
      </c>
      <c r="B361" s="142">
        <v>34324.65</v>
      </c>
      <c r="C361" s="142">
        <v>340.98</v>
      </c>
      <c r="D361" s="142">
        <v>13336.39</v>
      </c>
      <c r="E361" s="142">
        <v>3154.48</v>
      </c>
    </row>
    <row r="362" spans="1:5">
      <c r="A362" s="141">
        <v>44385</v>
      </c>
      <c r="B362" s="142">
        <v>34706.730000000003</v>
      </c>
      <c r="C362" s="142">
        <v>342.82</v>
      </c>
      <c r="D362" s="142">
        <v>13201.36</v>
      </c>
      <c r="E362" s="142">
        <v>3149.39</v>
      </c>
    </row>
    <row r="363" spans="1:5">
      <c r="A363" s="141">
        <v>44384</v>
      </c>
      <c r="B363" s="142">
        <v>34667.519999999997</v>
      </c>
      <c r="C363" s="142">
        <v>341.67</v>
      </c>
      <c r="D363" s="142">
        <v>13318.75</v>
      </c>
      <c r="E363" s="142">
        <v>3207.38</v>
      </c>
    </row>
    <row r="364" spans="1:5">
      <c r="A364" s="141">
        <v>44383</v>
      </c>
      <c r="B364" s="142">
        <v>34788.379999999997</v>
      </c>
      <c r="C364" s="142">
        <v>339.68</v>
      </c>
      <c r="D364" s="142">
        <v>13287.95</v>
      </c>
      <c r="E364" s="142">
        <v>3218.89</v>
      </c>
    </row>
    <row r="365" spans="1:5">
      <c r="A365" s="141">
        <v>44382</v>
      </c>
      <c r="B365" s="142">
        <v>34762.44</v>
      </c>
      <c r="C365" s="142">
        <v>341.67</v>
      </c>
      <c r="D365" s="142">
        <v>13318.93</v>
      </c>
      <c r="E365" s="142">
        <v>3236.83</v>
      </c>
    </row>
    <row r="366" spans="1:5">
      <c r="A366" s="141">
        <v>44381</v>
      </c>
      <c r="B366" s="142" t="s">
        <v>1208</v>
      </c>
      <c r="C366" s="142" t="s">
        <v>1208</v>
      </c>
      <c r="D366" s="142"/>
      <c r="E366" s="142"/>
    </row>
    <row r="367" spans="1:5">
      <c r="A367" s="141">
        <v>44380</v>
      </c>
      <c r="B367" s="142" t="s">
        <v>1208</v>
      </c>
      <c r="C367" s="142" t="s">
        <v>1208</v>
      </c>
      <c r="D367" s="142"/>
      <c r="E367" s="142"/>
    </row>
    <row r="368" spans="1:5">
      <c r="A368" s="141">
        <v>44379</v>
      </c>
      <c r="B368" s="142">
        <v>34353.519999999997</v>
      </c>
      <c r="C368" s="142">
        <v>337.01</v>
      </c>
      <c r="D368" s="142">
        <v>13302.22</v>
      </c>
      <c r="E368" s="142">
        <v>3238.03</v>
      </c>
    </row>
    <row r="369" spans="1:5">
      <c r="A369" s="141">
        <v>44378</v>
      </c>
      <c r="B369" s="142">
        <v>34360.800000000003</v>
      </c>
      <c r="C369" s="142">
        <v>333.28</v>
      </c>
      <c r="D369" s="142">
        <v>13222.94</v>
      </c>
      <c r="E369" s="142">
        <v>3268.1</v>
      </c>
    </row>
    <row r="370" spans="1:5">
      <c r="A370" s="141">
        <v>44377</v>
      </c>
      <c r="B370" s="142">
        <v>34439.42</v>
      </c>
      <c r="C370" s="142">
        <v>337.62</v>
      </c>
      <c r="D370" s="142">
        <v>13174.28</v>
      </c>
      <c r="E370" s="142">
        <v>3283.02</v>
      </c>
    </row>
    <row r="371" spans="1:5">
      <c r="A371" s="141">
        <v>44376</v>
      </c>
      <c r="B371" s="142">
        <v>34120.480000000003</v>
      </c>
      <c r="C371" s="142">
        <v>334.73</v>
      </c>
      <c r="D371" s="142">
        <v>13204.94</v>
      </c>
      <c r="E371" s="142">
        <v>3288.15</v>
      </c>
    </row>
    <row r="372" spans="1:5">
      <c r="A372" s="141">
        <v>44375</v>
      </c>
      <c r="B372" s="142">
        <v>34099.69</v>
      </c>
      <c r="C372" s="142">
        <v>336.26</v>
      </c>
      <c r="D372" s="142">
        <v>13205.44</v>
      </c>
      <c r="E372" s="142">
        <v>3296.09</v>
      </c>
    </row>
    <row r="373" spans="1:5">
      <c r="A373" s="141">
        <v>44374</v>
      </c>
      <c r="B373" s="142" t="s">
        <v>1208</v>
      </c>
      <c r="C373" s="142" t="s">
        <v>1208</v>
      </c>
      <c r="D373" s="142"/>
      <c r="E373" s="142"/>
    </row>
    <row r="374" spans="1:5">
      <c r="A374" s="141">
        <v>44373</v>
      </c>
      <c r="B374" s="142" t="s">
        <v>1208</v>
      </c>
      <c r="C374" s="142" t="s">
        <v>1208</v>
      </c>
      <c r="D374" s="142"/>
      <c r="E374" s="142"/>
    </row>
    <row r="375" spans="1:5">
      <c r="A375" s="141">
        <v>44372</v>
      </c>
      <c r="B375" s="142">
        <v>33927.54</v>
      </c>
      <c r="C375" s="142">
        <v>334.87</v>
      </c>
      <c r="D375" s="142">
        <v>13204.23</v>
      </c>
      <c r="E375" s="142">
        <v>3291.83</v>
      </c>
    </row>
    <row r="376" spans="1:5">
      <c r="A376" s="141">
        <v>44371</v>
      </c>
      <c r="B376" s="142">
        <v>33741.519999999997</v>
      </c>
      <c r="C376" s="142">
        <v>334.81</v>
      </c>
      <c r="D376" s="142">
        <v>13153.39</v>
      </c>
      <c r="E376" s="142">
        <v>3262.54</v>
      </c>
    </row>
    <row r="377" spans="1:5">
      <c r="A377" s="141">
        <v>44370</v>
      </c>
      <c r="B377" s="142">
        <v>33600.58</v>
      </c>
      <c r="C377" s="142">
        <v>332.17</v>
      </c>
      <c r="D377" s="142">
        <v>13084.48</v>
      </c>
      <c r="E377" s="142">
        <v>3245.04</v>
      </c>
    </row>
    <row r="378" spans="1:5">
      <c r="A378" s="141">
        <v>44369</v>
      </c>
      <c r="B378" s="142">
        <v>33092.879999999997</v>
      </c>
      <c r="C378" s="142">
        <v>326.73</v>
      </c>
      <c r="D378" s="142">
        <v>13097.97</v>
      </c>
      <c r="E378" s="142">
        <v>3211.95</v>
      </c>
    </row>
    <row r="379" spans="1:5">
      <c r="A379" s="141">
        <v>44368</v>
      </c>
      <c r="B379" s="142">
        <v>33067.56</v>
      </c>
      <c r="C379" s="142">
        <v>327.47000000000003</v>
      </c>
      <c r="D379" s="142">
        <v>13014.88</v>
      </c>
      <c r="E379" s="142">
        <v>3220.54</v>
      </c>
    </row>
    <row r="380" spans="1:5">
      <c r="A380" s="141">
        <v>44367</v>
      </c>
      <c r="B380" s="142" t="s">
        <v>1208</v>
      </c>
      <c r="C380" s="142" t="s">
        <v>1208</v>
      </c>
      <c r="D380" s="142"/>
      <c r="E380" s="142"/>
    </row>
    <row r="381" spans="1:5">
      <c r="A381" s="141">
        <v>44366</v>
      </c>
      <c r="B381" s="142" t="s">
        <v>1208</v>
      </c>
      <c r="C381" s="142" t="s">
        <v>1208</v>
      </c>
      <c r="D381" s="142"/>
      <c r="E381" s="142"/>
    </row>
    <row r="382" spans="1:5">
      <c r="A382" s="141">
        <v>44365</v>
      </c>
      <c r="B382" s="142">
        <v>33562.82</v>
      </c>
      <c r="C382" s="142">
        <v>330.87</v>
      </c>
      <c r="D382" s="142">
        <v>12892.29</v>
      </c>
      <c r="E382" s="142">
        <v>3245.83</v>
      </c>
    </row>
    <row r="383" spans="1:5">
      <c r="A383" s="141">
        <v>44364</v>
      </c>
      <c r="B383" s="142">
        <v>33698.449999999997</v>
      </c>
      <c r="C383" s="142">
        <v>329.96</v>
      </c>
      <c r="D383" s="142">
        <v>13076.58</v>
      </c>
      <c r="E383" s="142">
        <v>3249.42</v>
      </c>
    </row>
    <row r="384" spans="1:5">
      <c r="A384" s="141">
        <v>44363</v>
      </c>
      <c r="B384" s="142">
        <v>33494.31</v>
      </c>
      <c r="C384" s="142">
        <v>325.48</v>
      </c>
      <c r="D384" s="142">
        <v>13128.34</v>
      </c>
      <c r="E384" s="142">
        <v>3265.24</v>
      </c>
    </row>
    <row r="385" spans="1:5">
      <c r="A385" s="141">
        <v>44362</v>
      </c>
      <c r="B385" s="142">
        <v>33615.86</v>
      </c>
      <c r="C385" s="142">
        <v>328.91</v>
      </c>
      <c r="D385" s="142">
        <v>13166.54</v>
      </c>
      <c r="E385" s="142">
        <v>3284.71</v>
      </c>
    </row>
    <row r="386" spans="1:5">
      <c r="A386" s="141">
        <v>44361</v>
      </c>
      <c r="B386" s="142" t="s">
        <v>1208</v>
      </c>
      <c r="C386" s="142" t="s">
        <v>1208</v>
      </c>
      <c r="D386" s="142">
        <v>13177.2</v>
      </c>
      <c r="E386" s="142">
        <v>3296.34</v>
      </c>
    </row>
    <row r="387" spans="1:5">
      <c r="A387" s="141">
        <v>44360</v>
      </c>
      <c r="B387" s="142" t="s">
        <v>1208</v>
      </c>
      <c r="C387" s="142" t="s">
        <v>1208</v>
      </c>
      <c r="D387" s="142"/>
      <c r="E387" s="142"/>
    </row>
    <row r="388" spans="1:5">
      <c r="A388" s="141">
        <v>44359</v>
      </c>
      <c r="B388" s="142" t="s">
        <v>1208</v>
      </c>
      <c r="C388" s="142" t="s">
        <v>1208</v>
      </c>
      <c r="D388" s="142"/>
      <c r="E388" s="142"/>
    </row>
    <row r="389" spans="1:5">
      <c r="A389" s="141">
        <v>44358</v>
      </c>
      <c r="B389" s="142">
        <v>33310.559999999998</v>
      </c>
      <c r="C389" s="142">
        <v>325.45999999999998</v>
      </c>
      <c r="D389" s="142">
        <v>13143.63</v>
      </c>
      <c r="E389" s="142">
        <v>3293.35</v>
      </c>
    </row>
    <row r="390" spans="1:5">
      <c r="A390" s="141">
        <v>44357</v>
      </c>
      <c r="B390" s="142">
        <v>33205.339999999997</v>
      </c>
      <c r="C390" s="142">
        <v>325.74</v>
      </c>
      <c r="D390" s="142">
        <v>13120.63</v>
      </c>
      <c r="E390" s="142">
        <v>3285.42</v>
      </c>
    </row>
    <row r="391" spans="1:5">
      <c r="A391" s="141">
        <v>44356</v>
      </c>
      <c r="B391" s="142">
        <v>32829.82</v>
      </c>
      <c r="C391" s="142">
        <v>320.56</v>
      </c>
      <c r="D391" s="142">
        <v>13072.85</v>
      </c>
      <c r="E391" s="142">
        <v>3270.79</v>
      </c>
    </row>
    <row r="392" spans="1:5">
      <c r="A392" s="141">
        <v>44355</v>
      </c>
      <c r="B392" s="142">
        <v>33038.11</v>
      </c>
      <c r="C392" s="142">
        <v>319.14</v>
      </c>
      <c r="D392" s="142">
        <v>13095.04</v>
      </c>
      <c r="E392" s="142">
        <v>3281.14</v>
      </c>
    </row>
    <row r="393" spans="1:5">
      <c r="A393" s="141">
        <v>44354</v>
      </c>
      <c r="B393" s="142">
        <v>33049.51</v>
      </c>
      <c r="C393" s="142">
        <v>316.56</v>
      </c>
      <c r="D393" s="142">
        <v>13091.02</v>
      </c>
      <c r="E393" s="142">
        <v>3288.27</v>
      </c>
    </row>
    <row r="394" spans="1:5">
      <c r="A394" s="141">
        <v>44353</v>
      </c>
      <c r="B394" s="142" t="s">
        <v>1208</v>
      </c>
      <c r="C394" s="142" t="s">
        <v>1208</v>
      </c>
      <c r="D394" s="142"/>
      <c r="E394" s="142"/>
    </row>
    <row r="395" spans="1:5">
      <c r="A395" s="141">
        <v>44352</v>
      </c>
      <c r="B395" s="142" t="s">
        <v>1208</v>
      </c>
      <c r="C395" s="142" t="s">
        <v>1208</v>
      </c>
      <c r="D395" s="142"/>
      <c r="E395" s="142"/>
    </row>
    <row r="396" spans="1:5">
      <c r="A396" s="141">
        <v>44351</v>
      </c>
      <c r="B396" s="142">
        <v>33171.89</v>
      </c>
      <c r="C396" s="142">
        <v>316.58</v>
      </c>
      <c r="D396" s="142">
        <v>13074.8</v>
      </c>
      <c r="E396" s="142">
        <v>3290.48</v>
      </c>
    </row>
    <row r="397" spans="1:5">
      <c r="A397" s="141">
        <v>44350</v>
      </c>
      <c r="B397" s="142">
        <v>33362.92</v>
      </c>
      <c r="C397" s="142">
        <v>318.97000000000003</v>
      </c>
      <c r="D397" s="142">
        <v>12967.81</v>
      </c>
      <c r="E397" s="142">
        <v>3294.83</v>
      </c>
    </row>
    <row r="398" spans="1:5">
      <c r="A398" s="141">
        <v>44349</v>
      </c>
      <c r="B398" s="142">
        <v>33203.21</v>
      </c>
      <c r="C398" s="142">
        <v>315.77999999999997</v>
      </c>
      <c r="D398" s="142">
        <v>13022.93</v>
      </c>
      <c r="E398" s="142">
        <v>3306.24</v>
      </c>
    </row>
    <row r="399" spans="1:5">
      <c r="A399" s="141">
        <v>44348</v>
      </c>
      <c r="B399" s="142">
        <v>33198.07</v>
      </c>
      <c r="C399" s="142">
        <v>320.12</v>
      </c>
      <c r="D399" s="142">
        <v>13004.12</v>
      </c>
      <c r="E399" s="142">
        <v>3311.71</v>
      </c>
    </row>
    <row r="400" spans="1:5">
      <c r="A400" s="141">
        <v>44347</v>
      </c>
      <c r="B400" s="142">
        <v>33015.96</v>
      </c>
      <c r="C400" s="142">
        <v>317.94</v>
      </c>
      <c r="D400" s="142">
        <v>12976.58</v>
      </c>
      <c r="E400" s="142">
        <v>3276.27</v>
      </c>
    </row>
    <row r="401" spans="1:5">
      <c r="A401" s="141">
        <v>44346</v>
      </c>
      <c r="B401" s="142" t="s">
        <v>1208</v>
      </c>
      <c r="C401" s="142" t="s">
        <v>1208</v>
      </c>
      <c r="D401" s="142"/>
      <c r="E401" s="142"/>
    </row>
    <row r="402" spans="1:5">
      <c r="A402" s="141">
        <v>44345</v>
      </c>
      <c r="B402" s="142" t="s">
        <v>1208</v>
      </c>
      <c r="C402" s="142" t="s">
        <v>1208</v>
      </c>
      <c r="D402" s="142"/>
      <c r="E402" s="142"/>
    </row>
    <row r="403" spans="1:5">
      <c r="A403" s="141">
        <v>44344</v>
      </c>
      <c r="B403" s="142">
        <v>32633.48</v>
      </c>
      <c r="C403" s="142">
        <v>316.01</v>
      </c>
      <c r="D403" s="142">
        <v>12992.18</v>
      </c>
      <c r="E403" s="142">
        <v>3238.54</v>
      </c>
    </row>
    <row r="404" spans="1:5">
      <c r="A404" s="141">
        <v>44343</v>
      </c>
      <c r="B404" s="142">
        <v>32111.73</v>
      </c>
      <c r="C404" s="142">
        <v>312.8</v>
      </c>
      <c r="D404" s="142">
        <v>12952.86</v>
      </c>
      <c r="E404" s="142">
        <v>3222.78</v>
      </c>
    </row>
    <row r="405" spans="1:5">
      <c r="A405" s="141">
        <v>44342</v>
      </c>
      <c r="B405" s="142">
        <v>32193.119999999999</v>
      </c>
      <c r="C405" s="142">
        <v>311.88</v>
      </c>
      <c r="D405" s="142">
        <v>12946.81</v>
      </c>
      <c r="E405" s="142">
        <v>3216.04</v>
      </c>
    </row>
    <row r="406" spans="1:5">
      <c r="A406" s="141">
        <v>44341</v>
      </c>
      <c r="B406" s="142">
        <v>32100.23</v>
      </c>
      <c r="C406" s="142">
        <v>310.27999999999997</v>
      </c>
      <c r="D406" s="142">
        <v>12929.13</v>
      </c>
      <c r="E406" s="142">
        <v>3200.56</v>
      </c>
    </row>
    <row r="407" spans="1:5">
      <c r="A407" s="141">
        <v>44340</v>
      </c>
      <c r="B407" s="142">
        <v>31602.39</v>
      </c>
      <c r="C407" s="142">
        <v>303.64999999999998</v>
      </c>
      <c r="D407" s="142">
        <v>12932.22</v>
      </c>
      <c r="E407" s="142">
        <v>3155.5</v>
      </c>
    </row>
    <row r="408" spans="1:5">
      <c r="A408" s="141">
        <v>44339</v>
      </c>
      <c r="B408" s="142" t="s">
        <v>1208</v>
      </c>
      <c r="C408" s="142" t="s">
        <v>1208</v>
      </c>
      <c r="D408" s="142"/>
      <c r="E408" s="142"/>
    </row>
    <row r="409" spans="1:5">
      <c r="A409" s="141">
        <v>44338</v>
      </c>
      <c r="B409" s="142" t="s">
        <v>1208</v>
      </c>
      <c r="C409" s="142" t="s">
        <v>1208</v>
      </c>
      <c r="D409" s="142"/>
      <c r="E409" s="142"/>
    </row>
    <row r="410" spans="1:5">
      <c r="A410" s="141">
        <v>44337</v>
      </c>
      <c r="B410" s="142">
        <v>31532.31</v>
      </c>
      <c r="C410" s="142">
        <v>300.58999999999997</v>
      </c>
      <c r="D410" s="142">
        <v>12828.31</v>
      </c>
      <c r="E410" s="142">
        <v>3162.84</v>
      </c>
    </row>
    <row r="411" spans="1:5">
      <c r="A411" s="141">
        <v>44336</v>
      </c>
      <c r="B411" s="142">
        <v>31029.99</v>
      </c>
      <c r="C411" s="142">
        <v>294.81</v>
      </c>
      <c r="D411" s="142">
        <v>12823.8</v>
      </c>
      <c r="E411" s="142">
        <v>3160.97</v>
      </c>
    </row>
    <row r="412" spans="1:5">
      <c r="A412" s="141">
        <v>44335</v>
      </c>
      <c r="B412" s="142">
        <v>31204.65</v>
      </c>
      <c r="C412" s="142">
        <v>297.77</v>
      </c>
      <c r="D412" s="142">
        <v>12684.86</v>
      </c>
      <c r="E412" s="142">
        <v>3156.56</v>
      </c>
    </row>
    <row r="413" spans="1:5">
      <c r="A413" s="141">
        <v>44334</v>
      </c>
      <c r="B413" s="142">
        <v>31230.42</v>
      </c>
      <c r="C413" s="142">
        <v>297.58</v>
      </c>
      <c r="D413" s="142">
        <v>12760.83</v>
      </c>
      <c r="E413" s="142">
        <v>3169.97</v>
      </c>
    </row>
    <row r="414" spans="1:5">
      <c r="A414" s="141">
        <v>44333</v>
      </c>
      <c r="B414" s="142">
        <v>29698.31</v>
      </c>
      <c r="C414" s="142">
        <v>285.22000000000003</v>
      </c>
      <c r="D414" s="142">
        <v>12783.09</v>
      </c>
      <c r="E414" s="142">
        <v>3118.14</v>
      </c>
    </row>
    <row r="415" spans="1:5">
      <c r="A415" s="141">
        <v>44332</v>
      </c>
      <c r="B415" s="142" t="s">
        <v>1208</v>
      </c>
      <c r="C415" s="142" t="s">
        <v>1208</v>
      </c>
      <c r="D415" s="142"/>
      <c r="E415" s="142"/>
    </row>
    <row r="416" spans="1:5">
      <c r="A416" s="141">
        <v>44331</v>
      </c>
      <c r="B416" s="142" t="s">
        <v>1208</v>
      </c>
      <c r="C416" s="142" t="s">
        <v>1208</v>
      </c>
      <c r="D416" s="142"/>
      <c r="E416" s="142"/>
    </row>
    <row r="417" spans="1:5">
      <c r="A417" s="141">
        <v>44330</v>
      </c>
      <c r="B417" s="142">
        <v>30613.439999999999</v>
      </c>
      <c r="C417" s="142">
        <v>294.58</v>
      </c>
      <c r="D417" s="142">
        <v>12801.36</v>
      </c>
      <c r="E417" s="142">
        <v>3108.54</v>
      </c>
    </row>
    <row r="418" spans="1:5">
      <c r="A418" s="141">
        <v>44329</v>
      </c>
      <c r="B418" s="142">
        <v>30309.78</v>
      </c>
      <c r="C418" s="142">
        <v>294.55</v>
      </c>
      <c r="D418" s="142">
        <v>12599.46</v>
      </c>
      <c r="E418" s="142">
        <v>3073.44</v>
      </c>
    </row>
    <row r="419" spans="1:5">
      <c r="A419" s="141">
        <v>44328</v>
      </c>
      <c r="B419" s="142">
        <v>30759.05</v>
      </c>
      <c r="C419" s="142">
        <v>291.58999999999997</v>
      </c>
      <c r="D419" s="142">
        <v>12527.45</v>
      </c>
      <c r="E419" s="142">
        <v>3126.66</v>
      </c>
    </row>
    <row r="420" spans="1:5">
      <c r="A420" s="141">
        <v>44327</v>
      </c>
      <c r="B420" s="142">
        <v>32075.5</v>
      </c>
      <c r="C420" s="142">
        <v>304.01</v>
      </c>
      <c r="D420" s="142">
        <v>12750.62</v>
      </c>
      <c r="E420" s="142">
        <v>3159.49</v>
      </c>
    </row>
    <row r="421" spans="1:5">
      <c r="A421" s="141">
        <v>44326</v>
      </c>
      <c r="B421" s="142">
        <v>33337.53</v>
      </c>
      <c r="C421" s="142">
        <v>318.01</v>
      </c>
      <c r="D421" s="142">
        <v>12895.12</v>
      </c>
      <c r="E421" s="142">
        <v>3199.45</v>
      </c>
    </row>
    <row r="422" spans="1:5">
      <c r="A422" s="141">
        <v>44325</v>
      </c>
      <c r="B422" s="142" t="s">
        <v>1208</v>
      </c>
      <c r="C422" s="142" t="s">
        <v>1208</v>
      </c>
      <c r="D422" s="142"/>
      <c r="E422" s="142"/>
    </row>
    <row r="423" spans="1:5">
      <c r="A423" s="141">
        <v>44324</v>
      </c>
      <c r="B423" s="142" t="s">
        <v>1208</v>
      </c>
      <c r="C423" s="142" t="s">
        <v>1208</v>
      </c>
      <c r="D423" s="142"/>
      <c r="E423" s="142"/>
    </row>
    <row r="424" spans="1:5">
      <c r="A424" s="141">
        <v>44323</v>
      </c>
      <c r="B424" s="142">
        <v>33433.07</v>
      </c>
      <c r="C424" s="142">
        <v>321.89</v>
      </c>
      <c r="D424" s="142">
        <v>12970.77</v>
      </c>
      <c r="E424" s="142">
        <v>3204.41</v>
      </c>
    </row>
    <row r="425" spans="1:5">
      <c r="A425" s="141">
        <v>44322</v>
      </c>
      <c r="B425" s="142">
        <v>32870.9</v>
      </c>
      <c r="C425" s="142">
        <v>311.37</v>
      </c>
      <c r="D425" s="142">
        <v>12848.51</v>
      </c>
      <c r="E425" s="142">
        <v>3185.9</v>
      </c>
    </row>
    <row r="426" spans="1:5">
      <c r="A426" s="141">
        <v>44321</v>
      </c>
      <c r="B426" s="142">
        <v>32579</v>
      </c>
      <c r="C426" s="142">
        <v>312.70999999999998</v>
      </c>
      <c r="D426" s="142">
        <v>12761.28</v>
      </c>
      <c r="E426" s="142">
        <v>3167.19</v>
      </c>
    </row>
    <row r="427" spans="1:5">
      <c r="A427" s="141">
        <v>44320</v>
      </c>
      <c r="B427" s="142">
        <v>32753.72</v>
      </c>
      <c r="C427" s="142">
        <v>318.83999999999997</v>
      </c>
      <c r="D427" s="142">
        <v>12715.17</v>
      </c>
      <c r="E427" s="142">
        <v>3171.59</v>
      </c>
    </row>
    <row r="428" spans="1:5">
      <c r="A428" s="141">
        <v>44319</v>
      </c>
      <c r="B428" s="142">
        <v>33311.879999999997</v>
      </c>
      <c r="C428" s="142">
        <v>328.92</v>
      </c>
      <c r="D428" s="142">
        <v>12828.39</v>
      </c>
      <c r="E428" s="142">
        <v>3180.79</v>
      </c>
    </row>
    <row r="429" spans="1:5">
      <c r="A429" s="141">
        <v>44318</v>
      </c>
      <c r="B429" s="142" t="s">
        <v>1208</v>
      </c>
      <c r="C429" s="142" t="s">
        <v>1208</v>
      </c>
      <c r="D429" s="142"/>
      <c r="E429" s="142"/>
    </row>
    <row r="430" spans="1:5">
      <c r="A430" s="141">
        <v>44317</v>
      </c>
      <c r="B430" s="142" t="s">
        <v>1208</v>
      </c>
      <c r="C430" s="142" t="s">
        <v>1208</v>
      </c>
      <c r="D430" s="142"/>
      <c r="E430" s="142"/>
    </row>
    <row r="431" spans="1:5">
      <c r="A431" s="141">
        <v>44316</v>
      </c>
      <c r="B431" s="142" t="s">
        <v>1208</v>
      </c>
      <c r="C431" s="142" t="s">
        <v>1208</v>
      </c>
      <c r="D431" s="142">
        <v>12784.97</v>
      </c>
      <c r="E431" s="142">
        <v>3201.29</v>
      </c>
    </row>
    <row r="432" spans="1:5">
      <c r="A432" s="141">
        <v>44315</v>
      </c>
      <c r="B432" s="142">
        <v>33977.86</v>
      </c>
      <c r="C432" s="142">
        <v>338.72</v>
      </c>
      <c r="D432" s="142">
        <v>12889.72</v>
      </c>
      <c r="E432" s="142">
        <v>3241.26</v>
      </c>
    </row>
    <row r="433" spans="1:5">
      <c r="A433" s="141">
        <v>44314</v>
      </c>
      <c r="B433" s="142">
        <v>33979.54</v>
      </c>
      <c r="C433" s="142">
        <v>336.67</v>
      </c>
      <c r="D433" s="142">
        <v>12838.4</v>
      </c>
      <c r="E433" s="142">
        <v>3242.01</v>
      </c>
    </row>
    <row r="434" spans="1:5">
      <c r="A434" s="141">
        <v>44313</v>
      </c>
      <c r="B434" s="142">
        <v>34034.230000000003</v>
      </c>
      <c r="C434" s="142">
        <v>337.79</v>
      </c>
      <c r="D434" s="142">
        <v>12837.87</v>
      </c>
      <c r="E434" s="142">
        <v>3234.63</v>
      </c>
    </row>
    <row r="435" spans="1:5">
      <c r="A435" s="141">
        <v>44312</v>
      </c>
      <c r="B435" s="142">
        <v>33988.57</v>
      </c>
      <c r="C435" s="142">
        <v>335.37</v>
      </c>
      <c r="D435" s="142">
        <v>12855.14</v>
      </c>
      <c r="E435" s="142">
        <v>3231.35</v>
      </c>
    </row>
    <row r="436" spans="1:5">
      <c r="A436" s="141">
        <v>44311</v>
      </c>
      <c r="B436" s="142" t="s">
        <v>1208</v>
      </c>
      <c r="C436" s="142" t="s">
        <v>1208</v>
      </c>
      <c r="D436" s="142"/>
      <c r="E436" s="142"/>
    </row>
    <row r="437" spans="1:5">
      <c r="A437" s="141">
        <v>44310</v>
      </c>
      <c r="B437" s="142" t="s">
        <v>1208</v>
      </c>
      <c r="C437" s="142" t="s">
        <v>1208</v>
      </c>
      <c r="D437" s="142"/>
      <c r="E437" s="142"/>
    </row>
    <row r="438" spans="1:5">
      <c r="A438" s="141">
        <v>44309</v>
      </c>
      <c r="B438" s="142">
        <v>33462.25</v>
      </c>
      <c r="C438" s="142">
        <v>332.05</v>
      </c>
      <c r="D438" s="142">
        <v>12811.24</v>
      </c>
      <c r="E438" s="142">
        <v>3213.18</v>
      </c>
    </row>
    <row r="439" spans="1:5">
      <c r="A439" s="141">
        <v>44308</v>
      </c>
      <c r="B439" s="142">
        <v>33064.53</v>
      </c>
      <c r="C439" s="142">
        <v>325.98</v>
      </c>
      <c r="D439" s="142">
        <v>12714.31</v>
      </c>
      <c r="E439" s="142">
        <v>3185.48</v>
      </c>
    </row>
    <row r="440" spans="1:5">
      <c r="A440" s="141">
        <v>44307</v>
      </c>
      <c r="B440" s="142">
        <v>33265.379999999997</v>
      </c>
      <c r="C440" s="142">
        <v>335.37</v>
      </c>
      <c r="D440" s="142">
        <v>12752.39</v>
      </c>
      <c r="E440" s="142">
        <v>3174.06</v>
      </c>
    </row>
    <row r="441" spans="1:5">
      <c r="A441" s="141">
        <v>44306</v>
      </c>
      <c r="B441" s="142">
        <v>33500.839999999997</v>
      </c>
      <c r="C441" s="142">
        <v>336.31</v>
      </c>
      <c r="D441" s="142">
        <v>12677.26</v>
      </c>
      <c r="E441" s="142">
        <v>3199.53</v>
      </c>
    </row>
    <row r="442" spans="1:5">
      <c r="A442" s="141">
        <v>44305</v>
      </c>
      <c r="B442" s="142">
        <v>33383.67</v>
      </c>
      <c r="C442" s="142">
        <v>332.52</v>
      </c>
      <c r="D442" s="142">
        <v>12798.84</v>
      </c>
      <c r="E442" s="142">
        <v>3201.62</v>
      </c>
    </row>
    <row r="443" spans="1:5">
      <c r="A443" s="141">
        <v>44304</v>
      </c>
      <c r="B443" s="142" t="s">
        <v>1208</v>
      </c>
      <c r="C443" s="142" t="s">
        <v>1208</v>
      </c>
      <c r="D443" s="142"/>
      <c r="E443" s="142"/>
    </row>
    <row r="444" spans="1:5">
      <c r="A444" s="141">
        <v>44303</v>
      </c>
      <c r="B444" s="142" t="s">
        <v>1208</v>
      </c>
      <c r="C444" s="142" t="s">
        <v>1208</v>
      </c>
      <c r="D444" s="142"/>
      <c r="E444" s="142"/>
    </row>
    <row r="445" spans="1:5">
      <c r="A445" s="141">
        <v>44302</v>
      </c>
      <c r="B445" s="142">
        <v>33181.65</v>
      </c>
      <c r="C445" s="142">
        <v>331.79</v>
      </c>
      <c r="D445" s="142">
        <v>12836.46</v>
      </c>
      <c r="E445" s="142">
        <v>3201.93</v>
      </c>
    </row>
    <row r="446" spans="1:5">
      <c r="A446" s="141">
        <v>44301</v>
      </c>
      <c r="B446" s="142">
        <v>33021.1</v>
      </c>
      <c r="C446" s="142">
        <v>329.98</v>
      </c>
      <c r="D446" s="142">
        <v>12785.49</v>
      </c>
      <c r="E446" s="142">
        <v>3183.73</v>
      </c>
    </row>
    <row r="447" spans="1:5">
      <c r="A447" s="141">
        <v>44300</v>
      </c>
      <c r="B447" s="142">
        <v>32612.69</v>
      </c>
      <c r="C447" s="142">
        <v>324.69</v>
      </c>
      <c r="D447" s="142">
        <v>12662.16</v>
      </c>
      <c r="E447" s="142">
        <v>3172.57</v>
      </c>
    </row>
    <row r="448" spans="1:5">
      <c r="A448" s="141">
        <v>44299</v>
      </c>
      <c r="B448" s="142">
        <v>32533.29</v>
      </c>
      <c r="C448" s="142">
        <v>329.63</v>
      </c>
      <c r="D448" s="142">
        <v>12681.25</v>
      </c>
      <c r="E448" s="142">
        <v>3142.18</v>
      </c>
    </row>
    <row r="449" spans="1:5">
      <c r="A449" s="141">
        <v>44298</v>
      </c>
      <c r="B449" s="142">
        <v>32600.560000000001</v>
      </c>
      <c r="C449" s="142">
        <v>334.47</v>
      </c>
      <c r="D449" s="142">
        <v>12633.3</v>
      </c>
      <c r="E449" s="142">
        <v>3138.28</v>
      </c>
    </row>
    <row r="450" spans="1:5">
      <c r="A450" s="141">
        <v>44297</v>
      </c>
      <c r="B450" s="142" t="s">
        <v>1208</v>
      </c>
      <c r="C450" s="142" t="s">
        <v>1208</v>
      </c>
      <c r="D450" s="142"/>
      <c r="E450" s="142"/>
    </row>
    <row r="451" spans="1:5">
      <c r="A451" s="141">
        <v>44296</v>
      </c>
      <c r="B451" s="142" t="s">
        <v>1208</v>
      </c>
      <c r="C451" s="142" t="s">
        <v>1208</v>
      </c>
      <c r="D451" s="142"/>
      <c r="E451" s="142"/>
    </row>
    <row r="452" spans="1:5">
      <c r="A452" s="141">
        <v>44295</v>
      </c>
      <c r="B452" s="142">
        <v>32589.73</v>
      </c>
      <c r="C452" s="142">
        <v>335.79</v>
      </c>
      <c r="D452" s="142">
        <v>12645.52</v>
      </c>
      <c r="E452" s="142">
        <v>3157.29</v>
      </c>
    </row>
    <row r="453" spans="1:5">
      <c r="A453" s="141">
        <v>44294</v>
      </c>
      <c r="B453" s="142">
        <v>32726.7</v>
      </c>
      <c r="C453" s="142">
        <v>336.55</v>
      </c>
      <c r="D453" s="142">
        <v>12581.62</v>
      </c>
      <c r="E453" s="142">
        <v>3188.07</v>
      </c>
    </row>
    <row r="454" spans="1:5">
      <c r="A454" s="141">
        <v>44293</v>
      </c>
      <c r="B454" s="142">
        <v>32509.39</v>
      </c>
      <c r="C454" s="142">
        <v>332.74</v>
      </c>
      <c r="D454" s="142">
        <v>12516.28</v>
      </c>
      <c r="E454" s="142">
        <v>3176.85</v>
      </c>
    </row>
    <row r="455" spans="1:5">
      <c r="A455" s="141">
        <v>44292</v>
      </c>
      <c r="B455" s="142">
        <v>32362.18</v>
      </c>
      <c r="C455" s="142">
        <v>330.09</v>
      </c>
      <c r="D455" s="142">
        <v>12494.68</v>
      </c>
      <c r="E455" s="142">
        <v>3195.92</v>
      </c>
    </row>
    <row r="456" spans="1:5">
      <c r="A456" s="141">
        <v>44291</v>
      </c>
      <c r="B456" s="142" t="s">
        <v>1208</v>
      </c>
      <c r="C456" s="142" t="s">
        <v>1208</v>
      </c>
      <c r="D456" s="142">
        <v>12479.47</v>
      </c>
      <c r="E456" s="142">
        <v>3176.48</v>
      </c>
    </row>
    <row r="457" spans="1:5">
      <c r="A457" s="141">
        <v>44290</v>
      </c>
      <c r="B457" s="142" t="s">
        <v>1208</v>
      </c>
      <c r="C457" s="142" t="s">
        <v>1208</v>
      </c>
      <c r="D457" s="142"/>
      <c r="E457" s="142"/>
    </row>
    <row r="458" spans="1:5">
      <c r="A458" s="141">
        <v>44289</v>
      </c>
      <c r="B458" s="142" t="s">
        <v>1208</v>
      </c>
      <c r="C458" s="142" t="s">
        <v>1208</v>
      </c>
      <c r="D458" s="142"/>
      <c r="E458" s="142"/>
    </row>
    <row r="459" spans="1:5">
      <c r="A459" s="141">
        <v>44288</v>
      </c>
      <c r="B459" s="142" t="s">
        <v>1208</v>
      </c>
      <c r="C459" s="142" t="s">
        <v>1208</v>
      </c>
      <c r="D459" s="142">
        <v>12343.25</v>
      </c>
      <c r="E459" s="142">
        <v>3175.09</v>
      </c>
    </row>
    <row r="460" spans="1:5">
      <c r="A460" s="141">
        <v>44287</v>
      </c>
      <c r="B460" s="142">
        <v>32036.26</v>
      </c>
      <c r="C460" s="142">
        <v>326.44</v>
      </c>
      <c r="D460" s="142">
        <v>12335.87</v>
      </c>
      <c r="E460" s="142">
        <v>3167.99</v>
      </c>
    </row>
    <row r="461" spans="1:5">
      <c r="A461" s="141">
        <v>44286</v>
      </c>
      <c r="B461" s="142">
        <v>31765.32</v>
      </c>
      <c r="C461" s="142">
        <v>324.70999999999998</v>
      </c>
      <c r="D461" s="142">
        <v>12211.12</v>
      </c>
      <c r="E461" s="142">
        <v>3123.11</v>
      </c>
    </row>
    <row r="462" spans="1:5">
      <c r="A462" s="141">
        <v>44285</v>
      </c>
      <c r="B462" s="142">
        <v>32003.18</v>
      </c>
      <c r="C462" s="142">
        <v>324.47000000000003</v>
      </c>
      <c r="D462" s="142">
        <v>12181.27</v>
      </c>
      <c r="E462" s="142">
        <v>3130.35</v>
      </c>
    </row>
    <row r="463" spans="1:5">
      <c r="A463" s="141">
        <v>44284</v>
      </c>
      <c r="B463" s="142">
        <v>31850.6</v>
      </c>
      <c r="C463" s="142">
        <v>321.60000000000002</v>
      </c>
      <c r="D463" s="142">
        <v>12199.99</v>
      </c>
      <c r="E463" s="142">
        <v>3106.84</v>
      </c>
    </row>
    <row r="464" spans="1:5">
      <c r="A464" s="141">
        <v>44283</v>
      </c>
      <c r="B464" s="142" t="s">
        <v>1208</v>
      </c>
      <c r="C464" s="142" t="s">
        <v>1208</v>
      </c>
      <c r="D464" s="142"/>
      <c r="E464" s="142"/>
    </row>
    <row r="465" spans="1:5">
      <c r="A465" s="141">
        <v>44282</v>
      </c>
      <c r="B465" s="142" t="s">
        <v>1208</v>
      </c>
      <c r="C465" s="142" t="s">
        <v>1208</v>
      </c>
      <c r="D465" s="142"/>
      <c r="E465" s="142"/>
    </row>
    <row r="466" spans="1:5">
      <c r="A466" s="141">
        <v>44281</v>
      </c>
      <c r="B466" s="142">
        <v>31521.77</v>
      </c>
      <c r="C466" s="142">
        <v>317.56</v>
      </c>
      <c r="D466" s="142">
        <v>12213.9</v>
      </c>
      <c r="E466" s="142">
        <v>3100.56</v>
      </c>
    </row>
    <row r="467" spans="1:5">
      <c r="A467" s="141">
        <v>44280</v>
      </c>
      <c r="B467" s="142">
        <v>31046.61</v>
      </c>
      <c r="C467" s="142">
        <v>314.11</v>
      </c>
      <c r="D467" s="142">
        <v>12040.32</v>
      </c>
      <c r="E467" s="142">
        <v>3055.33</v>
      </c>
    </row>
    <row r="468" spans="1:5">
      <c r="A468" s="141">
        <v>44279</v>
      </c>
      <c r="B468" s="142">
        <v>30991.46</v>
      </c>
      <c r="C468" s="142">
        <v>315.25</v>
      </c>
      <c r="D468" s="142">
        <v>12004.42</v>
      </c>
      <c r="E468" s="142">
        <v>3078.68</v>
      </c>
    </row>
    <row r="469" spans="1:5">
      <c r="A469" s="141">
        <v>44278</v>
      </c>
      <c r="B469" s="142">
        <v>31272.68</v>
      </c>
      <c r="C469" s="142">
        <v>313.73</v>
      </c>
      <c r="D469" s="142">
        <v>12093.79</v>
      </c>
      <c r="E469" s="142">
        <v>3138.3</v>
      </c>
    </row>
    <row r="470" spans="1:5">
      <c r="A470" s="141">
        <v>44277</v>
      </c>
      <c r="B470" s="142">
        <v>31295.16</v>
      </c>
      <c r="C470" s="142">
        <v>315.39</v>
      </c>
      <c r="D470" s="142">
        <v>12187.63</v>
      </c>
      <c r="E470" s="142">
        <v>3167.54</v>
      </c>
    </row>
    <row r="471" spans="1:5">
      <c r="A471" s="141">
        <v>44276</v>
      </c>
      <c r="B471" s="142" t="s">
        <v>1208</v>
      </c>
      <c r="C471" s="142" t="s">
        <v>1208</v>
      </c>
      <c r="D471" s="142"/>
      <c r="E471" s="142"/>
    </row>
    <row r="472" spans="1:5">
      <c r="A472" s="141">
        <v>44275</v>
      </c>
      <c r="B472" s="142" t="s">
        <v>1208</v>
      </c>
      <c r="C472" s="142" t="s">
        <v>1208</v>
      </c>
      <c r="D472" s="142"/>
      <c r="E472" s="142"/>
    </row>
    <row r="473" spans="1:5">
      <c r="A473" s="141">
        <v>44274</v>
      </c>
      <c r="B473" s="142">
        <v>31064.959999999999</v>
      </c>
      <c r="C473" s="142">
        <v>314.52</v>
      </c>
      <c r="D473" s="142">
        <v>12128.91</v>
      </c>
      <c r="E473" s="142">
        <v>3168.79</v>
      </c>
    </row>
    <row r="474" spans="1:5">
      <c r="A474" s="141">
        <v>44273</v>
      </c>
      <c r="B474" s="142">
        <v>31485.599999999999</v>
      </c>
      <c r="C474" s="142">
        <v>316.11</v>
      </c>
      <c r="D474" s="142">
        <v>12154.7</v>
      </c>
      <c r="E474" s="142">
        <v>3193.65</v>
      </c>
    </row>
    <row r="475" spans="1:5">
      <c r="A475" s="141">
        <v>44272</v>
      </c>
      <c r="B475" s="142">
        <v>31346.38</v>
      </c>
      <c r="C475" s="142">
        <v>313.76</v>
      </c>
      <c r="D475" s="142">
        <v>12258.3</v>
      </c>
      <c r="E475" s="142">
        <v>3182.86</v>
      </c>
    </row>
    <row r="476" spans="1:5">
      <c r="A476" s="141">
        <v>44271</v>
      </c>
      <c r="B476" s="142">
        <v>31493.15</v>
      </c>
      <c r="C476" s="142">
        <v>313.31</v>
      </c>
      <c r="D476" s="142">
        <v>12244.66</v>
      </c>
      <c r="E476" s="142">
        <v>3196.39</v>
      </c>
    </row>
    <row r="477" spans="1:5">
      <c r="A477" s="141">
        <v>44270</v>
      </c>
      <c r="B477" s="142">
        <v>31369.93</v>
      </c>
      <c r="C477" s="142">
        <v>310.89</v>
      </c>
      <c r="D477" s="142">
        <v>12236.33</v>
      </c>
      <c r="E477" s="142">
        <v>3175.47</v>
      </c>
    </row>
    <row r="478" spans="1:5">
      <c r="A478" s="141">
        <v>44269</v>
      </c>
      <c r="B478" s="142" t="s">
        <v>1208</v>
      </c>
      <c r="C478" s="142" t="s">
        <v>1208</v>
      </c>
      <c r="D478" s="142"/>
      <c r="E478" s="142"/>
    </row>
    <row r="479" spans="1:5">
      <c r="A479" s="141">
        <v>44268</v>
      </c>
      <c r="B479" s="142" t="s">
        <v>1208</v>
      </c>
      <c r="C479" s="142" t="s">
        <v>1208</v>
      </c>
      <c r="D479" s="142"/>
      <c r="E479" s="142"/>
    </row>
    <row r="480" spans="1:5">
      <c r="A480" s="141">
        <v>44267</v>
      </c>
      <c r="B480" s="142">
        <v>31381.23</v>
      </c>
      <c r="C480" s="142">
        <v>308.47000000000003</v>
      </c>
      <c r="D480" s="142">
        <v>12172.43</v>
      </c>
      <c r="E480" s="142">
        <v>3194.25</v>
      </c>
    </row>
    <row r="481" spans="1:5">
      <c r="A481" s="141">
        <v>44266</v>
      </c>
      <c r="B481" s="142">
        <v>31235.22</v>
      </c>
      <c r="C481" s="142">
        <v>307.33999999999997</v>
      </c>
      <c r="D481" s="142">
        <v>12165.47</v>
      </c>
      <c r="E481" s="142">
        <v>3216.39</v>
      </c>
    </row>
    <row r="482" spans="1:5">
      <c r="A482" s="141">
        <v>44265</v>
      </c>
      <c r="B482" s="142">
        <v>30718.05</v>
      </c>
      <c r="C482" s="142">
        <v>301.7</v>
      </c>
      <c r="D482" s="142">
        <v>12031.15</v>
      </c>
      <c r="E482" s="142">
        <v>3138.68</v>
      </c>
    </row>
    <row r="483" spans="1:5">
      <c r="A483" s="141">
        <v>44264</v>
      </c>
      <c r="B483" s="142">
        <v>30604.959999999999</v>
      </c>
      <c r="C483" s="142">
        <v>299.29000000000002</v>
      </c>
      <c r="D483" s="142">
        <v>11971.97</v>
      </c>
      <c r="E483" s="142">
        <v>3121.6</v>
      </c>
    </row>
    <row r="484" spans="1:5">
      <c r="A484" s="141">
        <v>44263</v>
      </c>
      <c r="B484" s="142">
        <v>30541.29</v>
      </c>
      <c r="C484" s="142">
        <v>301.27999999999997</v>
      </c>
      <c r="D484" s="142">
        <v>11800.83</v>
      </c>
      <c r="E484" s="142">
        <v>3098.21</v>
      </c>
    </row>
    <row r="485" spans="1:5">
      <c r="A485" s="141">
        <v>44262</v>
      </c>
      <c r="B485" s="142" t="s">
        <v>1208</v>
      </c>
      <c r="C485" s="142" t="s">
        <v>1208</v>
      </c>
      <c r="D485" s="142"/>
      <c r="E485" s="142"/>
    </row>
    <row r="486" spans="1:5">
      <c r="A486" s="141">
        <v>44261</v>
      </c>
      <c r="B486" s="142" t="s">
        <v>1208</v>
      </c>
      <c r="C486" s="142" t="s">
        <v>1208</v>
      </c>
      <c r="D486" s="142"/>
      <c r="E486" s="142"/>
    </row>
    <row r="487" spans="1:5">
      <c r="A487" s="141">
        <v>44260</v>
      </c>
      <c r="B487" s="142">
        <v>30609.1</v>
      </c>
      <c r="C487" s="142">
        <v>303.10000000000002</v>
      </c>
      <c r="D487" s="142">
        <v>11826.37</v>
      </c>
      <c r="E487" s="142">
        <v>3172</v>
      </c>
    </row>
    <row r="488" spans="1:5">
      <c r="A488" s="141">
        <v>44259</v>
      </c>
      <c r="B488" s="142">
        <v>30707.89</v>
      </c>
      <c r="C488" s="142">
        <v>302.25</v>
      </c>
      <c r="D488" s="142">
        <v>11730.27</v>
      </c>
      <c r="E488" s="142">
        <v>3187.53</v>
      </c>
    </row>
    <row r="489" spans="1:5">
      <c r="A489" s="141">
        <v>44258</v>
      </c>
      <c r="B489" s="142">
        <v>31297.08</v>
      </c>
      <c r="C489" s="142">
        <v>305.36</v>
      </c>
      <c r="D489" s="142">
        <v>11876.95</v>
      </c>
      <c r="E489" s="142">
        <v>3262.28</v>
      </c>
    </row>
    <row r="490" spans="1:5">
      <c r="A490" s="141">
        <v>44257</v>
      </c>
      <c r="B490" s="142">
        <v>30785.79</v>
      </c>
      <c r="C490" s="142">
        <v>304.14999999999998</v>
      </c>
      <c r="D490" s="142">
        <v>11991.22</v>
      </c>
      <c r="E490" s="142">
        <v>3218.74</v>
      </c>
    </row>
    <row r="491" spans="1:5">
      <c r="A491" s="141">
        <v>44256</v>
      </c>
      <c r="B491" s="142" t="s">
        <v>1208</v>
      </c>
      <c r="C491" s="142" t="s">
        <v>1208</v>
      </c>
      <c r="D491" s="142">
        <v>12057.99</v>
      </c>
      <c r="E491" s="142">
        <v>3225.22</v>
      </c>
    </row>
    <row r="492" spans="1:5">
      <c r="A492" s="141">
        <v>44255</v>
      </c>
      <c r="B492" s="142" t="s">
        <v>1208</v>
      </c>
      <c r="C492" s="142" t="s">
        <v>1208</v>
      </c>
      <c r="D492" s="142"/>
      <c r="E492" s="142"/>
    </row>
    <row r="493" spans="1:5">
      <c r="A493" s="141">
        <v>44254</v>
      </c>
      <c r="B493" s="142" t="s">
        <v>1208</v>
      </c>
      <c r="C493" s="142" t="s">
        <v>1208</v>
      </c>
      <c r="D493" s="142"/>
      <c r="E493" s="142"/>
    </row>
    <row r="494" spans="1:5">
      <c r="A494" s="141">
        <v>44253</v>
      </c>
      <c r="B494" s="142">
        <v>30799.13</v>
      </c>
      <c r="C494" s="142">
        <v>306.89</v>
      </c>
      <c r="D494" s="142">
        <v>11811.31</v>
      </c>
      <c r="E494" s="142">
        <v>3170.21</v>
      </c>
    </row>
    <row r="495" spans="1:5">
      <c r="A495" s="141">
        <v>44252</v>
      </c>
      <c r="B495" s="142">
        <v>31761.279999999999</v>
      </c>
      <c r="C495" s="142">
        <v>311.23</v>
      </c>
      <c r="D495" s="142">
        <v>11954.61</v>
      </c>
      <c r="E495" s="142">
        <v>3275.55</v>
      </c>
    </row>
    <row r="496" spans="1:5">
      <c r="A496" s="141">
        <v>44251</v>
      </c>
      <c r="B496" s="142">
        <v>31298.62</v>
      </c>
      <c r="C496" s="142">
        <v>308.70999999999998</v>
      </c>
      <c r="D496" s="142">
        <v>12134.4</v>
      </c>
      <c r="E496" s="142">
        <v>3258.83</v>
      </c>
    </row>
    <row r="497" spans="1:5">
      <c r="A497" s="141">
        <v>44250</v>
      </c>
      <c r="B497" s="142">
        <v>31744.32</v>
      </c>
      <c r="C497" s="142">
        <v>311.32</v>
      </c>
      <c r="D497" s="142">
        <v>12076.88</v>
      </c>
      <c r="E497" s="142">
        <v>3309.47</v>
      </c>
    </row>
    <row r="498" spans="1:5">
      <c r="A498" s="141">
        <v>44249</v>
      </c>
      <c r="B498" s="142">
        <v>31680.15</v>
      </c>
      <c r="C498" s="142">
        <v>313.11</v>
      </c>
      <c r="D498" s="142">
        <v>12071.74</v>
      </c>
      <c r="E498" s="142">
        <v>3308.13</v>
      </c>
    </row>
    <row r="499" spans="1:5">
      <c r="A499" s="141">
        <v>44248</v>
      </c>
      <c r="B499" s="142" t="s">
        <v>1208</v>
      </c>
      <c r="C499" s="142" t="s">
        <v>1208</v>
      </c>
      <c r="D499" s="142"/>
      <c r="E499" s="142"/>
    </row>
    <row r="500" spans="1:5">
      <c r="A500" s="141">
        <v>44247</v>
      </c>
      <c r="B500" s="142" t="s">
        <v>1208</v>
      </c>
      <c r="C500" s="142" t="s">
        <v>1208</v>
      </c>
      <c r="D500" s="142"/>
      <c r="E500" s="142"/>
    </row>
    <row r="501" spans="1:5">
      <c r="A501" s="141">
        <v>44246</v>
      </c>
      <c r="B501" s="142">
        <v>31547.37</v>
      </c>
      <c r="C501" s="142">
        <v>304.39</v>
      </c>
      <c r="D501" s="142">
        <v>12150.49</v>
      </c>
      <c r="E501" s="142">
        <v>3384.57</v>
      </c>
    </row>
    <row r="502" spans="1:5">
      <c r="A502" s="141">
        <v>44245</v>
      </c>
      <c r="B502" s="142">
        <v>31707.86</v>
      </c>
      <c r="C502" s="142">
        <v>299.94</v>
      </c>
      <c r="D502" s="142">
        <v>12134.6</v>
      </c>
      <c r="E502" s="142">
        <v>3372.9</v>
      </c>
    </row>
    <row r="503" spans="1:5">
      <c r="A503" s="141">
        <v>44244</v>
      </c>
      <c r="B503" s="142">
        <v>31587.75</v>
      </c>
      <c r="C503" s="142">
        <v>295.52</v>
      </c>
      <c r="D503" s="142">
        <v>12189.62</v>
      </c>
      <c r="E503" s="142">
        <v>3419.78</v>
      </c>
    </row>
    <row r="504" spans="1:5">
      <c r="A504" s="141">
        <v>44243</v>
      </c>
      <c r="B504" s="142" t="s">
        <v>1208</v>
      </c>
      <c r="C504" s="142" t="s">
        <v>1208</v>
      </c>
      <c r="D504" s="142">
        <v>12241.15</v>
      </c>
      <c r="E504" s="142">
        <v>3413.15</v>
      </c>
    </row>
    <row r="505" spans="1:5">
      <c r="A505" s="141">
        <v>44242</v>
      </c>
      <c r="B505" s="142" t="s">
        <v>1208</v>
      </c>
      <c r="C505" s="142" t="s">
        <v>1208</v>
      </c>
      <c r="D505" s="142">
        <v>12246</v>
      </c>
      <c r="E505" s="142">
        <v>3402.62</v>
      </c>
    </row>
    <row r="506" spans="1:5">
      <c r="A506" s="141">
        <v>44241</v>
      </c>
      <c r="B506" s="142" t="s">
        <v>1208</v>
      </c>
      <c r="C506" s="142" t="s">
        <v>1208</v>
      </c>
      <c r="D506" s="142"/>
      <c r="E506" s="142"/>
    </row>
    <row r="507" spans="1:5">
      <c r="A507" s="141">
        <v>44240</v>
      </c>
      <c r="B507" s="142" t="s">
        <v>1208</v>
      </c>
      <c r="C507" s="142" t="s">
        <v>1208</v>
      </c>
      <c r="D507" s="142"/>
      <c r="E507" s="142"/>
    </row>
    <row r="508" spans="1:5">
      <c r="A508" s="141">
        <v>44239</v>
      </c>
      <c r="B508" s="142" t="s">
        <v>1208</v>
      </c>
      <c r="C508" s="142" t="s">
        <v>1208</v>
      </c>
      <c r="D508" s="142">
        <v>12199.04</v>
      </c>
      <c r="E508" s="142">
        <v>3381.56</v>
      </c>
    </row>
    <row r="509" spans="1:5">
      <c r="A509" s="141">
        <v>44238</v>
      </c>
      <c r="B509" s="142" t="s">
        <v>1208</v>
      </c>
      <c r="C509" s="142" t="s">
        <v>1208</v>
      </c>
      <c r="D509" s="142">
        <v>12147.9</v>
      </c>
      <c r="E509" s="142">
        <v>3379.2</v>
      </c>
    </row>
    <row r="510" spans="1:5">
      <c r="A510" s="141">
        <v>44237</v>
      </c>
      <c r="B510" s="142" t="s">
        <v>1208</v>
      </c>
      <c r="C510" s="142" t="s">
        <v>1208</v>
      </c>
      <c r="D510" s="142">
        <v>12117.97</v>
      </c>
      <c r="E510" s="142">
        <v>3367.41</v>
      </c>
    </row>
    <row r="511" spans="1:5">
      <c r="A511" s="141">
        <v>44236</v>
      </c>
      <c r="B511" s="142" t="s">
        <v>1208</v>
      </c>
      <c r="C511" s="142" t="s">
        <v>1208</v>
      </c>
      <c r="D511" s="142">
        <v>12108.55</v>
      </c>
      <c r="E511" s="142">
        <v>3334.74</v>
      </c>
    </row>
    <row r="512" spans="1:5">
      <c r="A512" s="141">
        <v>44235</v>
      </c>
      <c r="B512" s="142" t="s">
        <v>1208</v>
      </c>
      <c r="C512" s="142" t="s">
        <v>1208</v>
      </c>
      <c r="D512" s="142">
        <v>12095.73</v>
      </c>
      <c r="E512" s="142">
        <v>3312.55</v>
      </c>
    </row>
    <row r="513" spans="1:5">
      <c r="A513" s="141">
        <v>44234</v>
      </c>
      <c r="B513" s="142" t="s">
        <v>1208</v>
      </c>
      <c r="C513" s="142" t="s">
        <v>1208</v>
      </c>
      <c r="D513" s="142"/>
      <c r="E513" s="142"/>
    </row>
    <row r="514" spans="1:5">
      <c r="A514" s="141">
        <v>44233</v>
      </c>
      <c r="B514" s="142" t="s">
        <v>1208</v>
      </c>
      <c r="C514" s="142" t="s">
        <v>1208</v>
      </c>
      <c r="D514" s="142"/>
      <c r="E514" s="142"/>
    </row>
    <row r="515" spans="1:5">
      <c r="A515" s="141">
        <v>44232</v>
      </c>
      <c r="B515" s="142">
        <v>30506.87</v>
      </c>
      <c r="C515" s="142">
        <v>288.38</v>
      </c>
      <c r="D515" s="142">
        <v>11998.47</v>
      </c>
      <c r="E515" s="142">
        <v>3302.04</v>
      </c>
    </row>
    <row r="516" spans="1:5">
      <c r="A516" s="141">
        <v>44231</v>
      </c>
      <c r="B516" s="142">
        <v>30321.18</v>
      </c>
      <c r="C516" s="142">
        <v>287.64</v>
      </c>
      <c r="D516" s="142">
        <v>11929.16</v>
      </c>
      <c r="E516" s="142">
        <v>3283.71</v>
      </c>
    </row>
    <row r="517" spans="1:5">
      <c r="A517" s="141">
        <v>44230</v>
      </c>
      <c r="B517" s="142">
        <v>30446.86</v>
      </c>
      <c r="C517" s="142">
        <v>289</v>
      </c>
      <c r="D517" s="142">
        <v>11842.34</v>
      </c>
      <c r="E517" s="142">
        <v>3295.54</v>
      </c>
    </row>
    <row r="518" spans="1:5">
      <c r="A518" s="141">
        <v>44229</v>
      </c>
      <c r="B518" s="142">
        <v>30425.11</v>
      </c>
      <c r="C518" s="142">
        <v>288.61</v>
      </c>
      <c r="D518" s="142">
        <v>11816.46</v>
      </c>
      <c r="E518" s="142">
        <v>3268.42</v>
      </c>
    </row>
    <row r="519" spans="1:5">
      <c r="A519" s="141">
        <v>44228</v>
      </c>
      <c r="B519" s="142">
        <v>29749.49</v>
      </c>
      <c r="C519" s="142">
        <v>283.8</v>
      </c>
      <c r="D519" s="142">
        <v>11669</v>
      </c>
      <c r="E519" s="142">
        <v>3220.85</v>
      </c>
    </row>
    <row r="520" spans="1:5">
      <c r="A520" s="141">
        <v>44227</v>
      </c>
      <c r="B520" s="142" t="s">
        <v>1208</v>
      </c>
      <c r="C520" s="142" t="s">
        <v>1208</v>
      </c>
      <c r="D520" s="142"/>
      <c r="E520" s="142"/>
    </row>
    <row r="521" spans="1:5">
      <c r="A521" s="141">
        <v>44226</v>
      </c>
      <c r="B521" s="142" t="s">
        <v>1208</v>
      </c>
      <c r="C521" s="142" t="s">
        <v>1208</v>
      </c>
      <c r="D521" s="142"/>
      <c r="E521" s="142"/>
    </row>
    <row r="522" spans="1:5">
      <c r="A522" s="141">
        <v>44225</v>
      </c>
      <c r="B522" s="142">
        <v>29224.82</v>
      </c>
      <c r="C522" s="142">
        <v>282.45999999999998</v>
      </c>
      <c r="D522" s="142">
        <v>11512.43</v>
      </c>
      <c r="E522" s="142">
        <v>3145.97</v>
      </c>
    </row>
    <row r="523" spans="1:5">
      <c r="A523" s="141">
        <v>44224</v>
      </c>
      <c r="B523" s="142">
        <v>29760.67</v>
      </c>
      <c r="C523" s="142">
        <v>288.05</v>
      </c>
      <c r="D523" s="142">
        <v>11722.89</v>
      </c>
      <c r="E523" s="142">
        <v>3192.41</v>
      </c>
    </row>
    <row r="524" spans="1:5">
      <c r="A524" s="141">
        <v>44223</v>
      </c>
      <c r="B524" s="142">
        <v>30311.98</v>
      </c>
      <c r="C524" s="142">
        <v>293.79000000000002</v>
      </c>
      <c r="D524" s="142">
        <v>11652.11</v>
      </c>
      <c r="E524" s="142">
        <v>3241.64</v>
      </c>
    </row>
    <row r="525" spans="1:5">
      <c r="A525" s="141">
        <v>44222</v>
      </c>
      <c r="B525" s="142">
        <v>30229.73</v>
      </c>
      <c r="C525" s="142">
        <v>291.62</v>
      </c>
      <c r="D525" s="142">
        <v>11910.22</v>
      </c>
      <c r="E525" s="142">
        <v>3282.61</v>
      </c>
    </row>
    <row r="526" spans="1:5">
      <c r="A526" s="141">
        <v>44221</v>
      </c>
      <c r="B526" s="142">
        <v>30785.119999999999</v>
      </c>
      <c r="C526" s="142">
        <v>295.67</v>
      </c>
      <c r="D526" s="142">
        <v>11922.09</v>
      </c>
      <c r="E526" s="142">
        <v>3333.26</v>
      </c>
    </row>
    <row r="527" spans="1:5">
      <c r="A527" s="141">
        <v>44220</v>
      </c>
      <c r="B527" s="142" t="s">
        <v>1208</v>
      </c>
      <c r="C527" s="142" t="s">
        <v>1208</v>
      </c>
      <c r="D527" s="142"/>
      <c r="E527" s="142"/>
    </row>
    <row r="528" spans="1:5">
      <c r="A528" s="141">
        <v>44219</v>
      </c>
      <c r="B528" s="142" t="s">
        <v>1208</v>
      </c>
      <c r="C528" s="142" t="s">
        <v>1208</v>
      </c>
      <c r="D528" s="142"/>
      <c r="E528" s="142"/>
    </row>
    <row r="529" spans="1:5">
      <c r="A529" s="141">
        <v>44218</v>
      </c>
      <c r="B529" s="142">
        <v>30925.07</v>
      </c>
      <c r="C529" s="142">
        <v>295.31</v>
      </c>
      <c r="D529" s="142">
        <v>11916.61</v>
      </c>
      <c r="E529" s="142">
        <v>3292.24</v>
      </c>
    </row>
    <row r="530" spans="1:5">
      <c r="A530" s="141">
        <v>44217</v>
      </c>
      <c r="B530" s="142">
        <v>31185.18</v>
      </c>
      <c r="C530" s="142">
        <v>289.7</v>
      </c>
      <c r="D530" s="142">
        <v>11959.33</v>
      </c>
      <c r="E530" s="142">
        <v>3323.46</v>
      </c>
    </row>
    <row r="531" spans="1:5">
      <c r="A531" s="141">
        <v>44216</v>
      </c>
      <c r="B531" s="142">
        <v>30514.16</v>
      </c>
      <c r="C531" s="142">
        <v>287.5</v>
      </c>
      <c r="D531" s="142">
        <v>11941.06</v>
      </c>
      <c r="E531" s="142">
        <v>3311.37</v>
      </c>
    </row>
    <row r="532" spans="1:5">
      <c r="A532" s="141">
        <v>44215</v>
      </c>
      <c r="B532" s="142">
        <v>30651.59</v>
      </c>
      <c r="C532" s="142">
        <v>292.95</v>
      </c>
      <c r="D532" s="142">
        <v>11815.58</v>
      </c>
      <c r="E532" s="142">
        <v>3264.86</v>
      </c>
    </row>
    <row r="533" spans="1:5">
      <c r="A533" s="141">
        <v>44214</v>
      </c>
      <c r="B533" s="142">
        <v>30139.29</v>
      </c>
      <c r="C533" s="142">
        <v>291.39</v>
      </c>
      <c r="D533" s="142">
        <v>11733.11</v>
      </c>
      <c r="E533" s="142">
        <v>3212.07</v>
      </c>
    </row>
    <row r="534" spans="1:5">
      <c r="A534" s="141">
        <v>44213</v>
      </c>
      <c r="B534" s="142" t="s">
        <v>1208</v>
      </c>
      <c r="C534" s="142" t="s">
        <v>1208</v>
      </c>
      <c r="D534" s="142"/>
      <c r="E534" s="142"/>
    </row>
    <row r="535" spans="1:5">
      <c r="A535" s="141">
        <v>44212</v>
      </c>
      <c r="B535" s="142" t="s">
        <v>1208</v>
      </c>
      <c r="C535" s="142" t="s">
        <v>1208</v>
      </c>
      <c r="D535" s="142"/>
      <c r="E535" s="142"/>
    </row>
    <row r="536" spans="1:5">
      <c r="A536" s="141">
        <v>44211</v>
      </c>
      <c r="B536" s="142">
        <v>30147.77</v>
      </c>
      <c r="C536" s="142">
        <v>290.18</v>
      </c>
      <c r="D536" s="142">
        <v>11738.4</v>
      </c>
      <c r="E536" s="142">
        <v>3209.83</v>
      </c>
    </row>
    <row r="537" spans="1:5">
      <c r="A537" s="141">
        <v>44210</v>
      </c>
      <c r="B537" s="142">
        <v>30323.05</v>
      </c>
      <c r="C537" s="142">
        <v>295.24</v>
      </c>
      <c r="D537" s="142">
        <v>11838.92</v>
      </c>
      <c r="E537" s="142">
        <v>3239.91</v>
      </c>
    </row>
    <row r="538" spans="1:5">
      <c r="A538" s="141">
        <v>44209</v>
      </c>
      <c r="B538" s="142">
        <v>30444.28</v>
      </c>
      <c r="C538" s="142">
        <v>296.43</v>
      </c>
      <c r="D538" s="142">
        <v>11845.61</v>
      </c>
      <c r="E538" s="142">
        <v>3224.05</v>
      </c>
    </row>
    <row r="539" spans="1:5">
      <c r="A539" s="141">
        <v>44208</v>
      </c>
      <c r="B539" s="142">
        <v>29924.31</v>
      </c>
      <c r="C539" s="142">
        <v>292.52999999999997</v>
      </c>
      <c r="D539" s="142">
        <v>11821.83</v>
      </c>
      <c r="E539" s="142">
        <v>3199.2</v>
      </c>
    </row>
    <row r="540" spans="1:5">
      <c r="A540" s="141">
        <v>44207</v>
      </c>
      <c r="B540" s="142">
        <v>30033.59</v>
      </c>
      <c r="C540" s="142">
        <v>296.77999999999997</v>
      </c>
      <c r="D540" s="142">
        <v>11803.02</v>
      </c>
      <c r="E540" s="142">
        <v>3189.81</v>
      </c>
    </row>
    <row r="541" spans="1:5">
      <c r="A541" s="141">
        <v>44206</v>
      </c>
      <c r="B541" s="142" t="s">
        <v>1208</v>
      </c>
      <c r="C541" s="142" t="s">
        <v>1208</v>
      </c>
      <c r="D541" s="142"/>
      <c r="E541" s="142"/>
    </row>
    <row r="542" spans="1:5">
      <c r="A542" s="141">
        <v>44205</v>
      </c>
      <c r="B542" s="142" t="s">
        <v>1208</v>
      </c>
      <c r="C542" s="142" t="s">
        <v>1208</v>
      </c>
      <c r="D542" s="142"/>
      <c r="E542" s="142"/>
    </row>
    <row r="543" spans="1:5">
      <c r="A543" s="141">
        <v>44204</v>
      </c>
      <c r="B543" s="142">
        <v>29853.37</v>
      </c>
      <c r="C543" s="142">
        <v>293.85000000000002</v>
      </c>
      <c r="D543" s="142">
        <v>11903.57</v>
      </c>
      <c r="E543" s="142">
        <v>3199.1</v>
      </c>
    </row>
    <row r="544" spans="1:5">
      <c r="A544" s="141">
        <v>44203</v>
      </c>
      <c r="B544" s="142">
        <v>29370.83</v>
      </c>
      <c r="C544" s="142">
        <v>292.45</v>
      </c>
      <c r="D544" s="142">
        <v>11819.98</v>
      </c>
      <c r="E544" s="142">
        <v>3125.23</v>
      </c>
    </row>
    <row r="545" spans="1:5">
      <c r="A545" s="141">
        <v>44202</v>
      </c>
      <c r="B545" s="142">
        <v>28925.14</v>
      </c>
      <c r="C545" s="142">
        <v>289.51</v>
      </c>
      <c r="D545" s="142">
        <v>11668.2</v>
      </c>
      <c r="E545" s="142">
        <v>3108.64</v>
      </c>
    </row>
    <row r="546" spans="1:5">
      <c r="A546" s="141">
        <v>44201</v>
      </c>
      <c r="B546" s="142">
        <v>28957.759999999998</v>
      </c>
      <c r="C546" s="142">
        <v>292.16000000000003</v>
      </c>
      <c r="D546" s="142">
        <v>11601.81</v>
      </c>
      <c r="E546" s="142">
        <v>3119.61</v>
      </c>
    </row>
    <row r="547" spans="1:5">
      <c r="A547" s="141">
        <v>44200</v>
      </c>
      <c r="B547" s="142">
        <v>28768.57</v>
      </c>
      <c r="C547" s="142">
        <v>291.92</v>
      </c>
      <c r="D547" s="142">
        <v>11539.81</v>
      </c>
      <c r="E547" s="142">
        <v>3082.85</v>
      </c>
    </row>
    <row r="548" spans="1:5">
      <c r="A548" s="141">
        <v>44199</v>
      </c>
      <c r="B548" s="142" t="s">
        <v>1208</v>
      </c>
      <c r="C548" s="142" t="s">
        <v>1208</v>
      </c>
      <c r="D548" s="142"/>
      <c r="E548" s="142"/>
    </row>
    <row r="549" spans="1:5">
      <c r="A549" s="141">
        <v>44198</v>
      </c>
      <c r="B549" s="142" t="s">
        <v>1208</v>
      </c>
      <c r="C549" s="142" t="s">
        <v>1208</v>
      </c>
      <c r="D549" s="142"/>
      <c r="E549" s="142"/>
    </row>
    <row r="550" spans="1:5">
      <c r="A550" s="141">
        <v>44197</v>
      </c>
      <c r="B550" s="142" t="s">
        <v>1208</v>
      </c>
      <c r="C550" s="142" t="s">
        <v>1208</v>
      </c>
      <c r="D550" s="142">
        <v>11625.2</v>
      </c>
      <c r="E550" s="142">
        <v>3052.77</v>
      </c>
    </row>
    <row r="551" spans="1:5">
      <c r="A551" s="141">
        <v>44196</v>
      </c>
      <c r="B551" s="142">
        <v>28441.360000000001</v>
      </c>
      <c r="C551" s="142">
        <v>289.26</v>
      </c>
      <c r="D551" s="142">
        <v>11625.2</v>
      </c>
      <c r="E551" s="142">
        <v>3051.62</v>
      </c>
    </row>
    <row r="552" spans="1:5">
      <c r="A552" s="141">
        <v>44195</v>
      </c>
      <c r="B552" s="142">
        <v>28354.81</v>
      </c>
      <c r="C552" s="142">
        <v>289.48</v>
      </c>
      <c r="D552" s="142">
        <v>11607.42</v>
      </c>
      <c r="E552" s="142">
        <v>3046.34</v>
      </c>
    </row>
    <row r="553" spans="1:5">
      <c r="A553" s="141">
        <v>44194</v>
      </c>
      <c r="B553" s="142">
        <v>27938.5</v>
      </c>
      <c r="C553" s="142">
        <v>286.55</v>
      </c>
      <c r="D553" s="142">
        <v>11588.98</v>
      </c>
      <c r="E553" s="142">
        <v>2993.71</v>
      </c>
    </row>
    <row r="554" spans="1:5">
      <c r="A554" s="141">
        <v>44193</v>
      </c>
      <c r="B554" s="142">
        <v>27959.77</v>
      </c>
      <c r="C554" s="142">
        <v>285.48</v>
      </c>
      <c r="D554" s="142">
        <v>11564.6</v>
      </c>
      <c r="E554" s="142">
        <v>2955.3</v>
      </c>
    </row>
    <row r="555" spans="1:5">
      <c r="A555" s="141">
        <v>44192</v>
      </c>
      <c r="B555" s="142" t="s">
        <v>1208</v>
      </c>
      <c r="C555" s="142" t="s">
        <v>1208</v>
      </c>
      <c r="D555" s="142"/>
      <c r="E555" s="142"/>
    </row>
    <row r="556" spans="1:5">
      <c r="A556" s="141">
        <v>44191</v>
      </c>
      <c r="B556" s="142" t="s">
        <v>1208</v>
      </c>
      <c r="C556" s="142" t="s">
        <v>1208</v>
      </c>
      <c r="D556" s="142"/>
      <c r="E556" s="142"/>
    </row>
    <row r="557" spans="1:5">
      <c r="A557" s="141">
        <v>44190</v>
      </c>
      <c r="B557" s="142">
        <v>27667</v>
      </c>
      <c r="C557" s="142">
        <v>283.58999999999997</v>
      </c>
      <c r="D557" s="142">
        <v>11488.87</v>
      </c>
      <c r="E557" s="142">
        <v>2962.02</v>
      </c>
    </row>
    <row r="558" spans="1:5">
      <c r="A558" s="141">
        <v>44189</v>
      </c>
      <c r="B558" s="142">
        <v>27568.27</v>
      </c>
      <c r="C558" s="142">
        <v>282.33</v>
      </c>
      <c r="D558" s="142">
        <v>11487.87</v>
      </c>
      <c r="E558" s="142">
        <v>2958.08</v>
      </c>
    </row>
    <row r="559" spans="1:5">
      <c r="A559" s="141">
        <v>44188</v>
      </c>
      <c r="B559" s="142">
        <v>27457.87</v>
      </c>
      <c r="C559" s="142">
        <v>281.95</v>
      </c>
      <c r="D559" s="142">
        <v>11454.05</v>
      </c>
      <c r="E559" s="142">
        <v>2968.74</v>
      </c>
    </row>
    <row r="560" spans="1:5">
      <c r="A560" s="141">
        <v>44187</v>
      </c>
      <c r="B560" s="142">
        <v>27369.78</v>
      </c>
      <c r="C560" s="142">
        <v>279.3</v>
      </c>
      <c r="D560" s="142">
        <v>11417.77</v>
      </c>
      <c r="E560" s="142">
        <v>2946.35</v>
      </c>
    </row>
    <row r="561" spans="1:5">
      <c r="A561" s="141">
        <v>44186</v>
      </c>
      <c r="B561" s="142">
        <v>27770.36</v>
      </c>
      <c r="C561" s="142">
        <v>281.81</v>
      </c>
      <c r="D561" s="142">
        <v>11425.39</v>
      </c>
      <c r="E561" s="142">
        <v>2965.9</v>
      </c>
    </row>
    <row r="562" spans="1:5">
      <c r="A562" s="141">
        <v>44185</v>
      </c>
      <c r="B562" s="142" t="s">
        <v>1208</v>
      </c>
      <c r="C562" s="142" t="s">
        <v>1208</v>
      </c>
      <c r="D562" s="142"/>
      <c r="E562" s="142"/>
    </row>
    <row r="563" spans="1:5">
      <c r="A563" s="141">
        <v>44184</v>
      </c>
      <c r="B563" s="142" t="s">
        <v>1208</v>
      </c>
      <c r="C563" s="142" t="s">
        <v>1208</v>
      </c>
      <c r="D563" s="142"/>
      <c r="E563" s="142"/>
    </row>
    <row r="564" spans="1:5">
      <c r="A564" s="141">
        <v>44183</v>
      </c>
      <c r="B564" s="142">
        <v>27509.63</v>
      </c>
      <c r="C564" s="142">
        <v>281.76</v>
      </c>
      <c r="D564" s="142">
        <v>11517.25</v>
      </c>
      <c r="E564" s="142">
        <v>2992.66</v>
      </c>
    </row>
    <row r="565" spans="1:5">
      <c r="A565" s="141">
        <v>44182</v>
      </c>
      <c r="B565" s="142">
        <v>27526.93</v>
      </c>
      <c r="C565" s="142">
        <v>282.41000000000003</v>
      </c>
      <c r="D565" s="142">
        <v>11553.63</v>
      </c>
      <c r="E565" s="142">
        <v>3003.34</v>
      </c>
    </row>
    <row r="566" spans="1:5">
      <c r="A566" s="141">
        <v>44181</v>
      </c>
      <c r="B566" s="142">
        <v>27573.25</v>
      </c>
      <c r="C566" s="142">
        <v>283.27</v>
      </c>
      <c r="D566" s="142">
        <v>11465.8</v>
      </c>
      <c r="E566" s="142">
        <v>2980.63</v>
      </c>
    </row>
    <row r="567" spans="1:5">
      <c r="A567" s="141">
        <v>44180</v>
      </c>
      <c r="B567" s="142">
        <v>27118.44</v>
      </c>
      <c r="C567" s="142">
        <v>277.99</v>
      </c>
      <c r="D567" s="142">
        <v>11417.98</v>
      </c>
      <c r="E567" s="142">
        <v>2948.53</v>
      </c>
    </row>
    <row r="568" spans="1:5">
      <c r="A568" s="141">
        <v>44179</v>
      </c>
      <c r="B568" s="142">
        <v>27393.15</v>
      </c>
      <c r="C568" s="142">
        <v>283.25</v>
      </c>
      <c r="D568" s="142">
        <v>11312.87</v>
      </c>
      <c r="E568" s="142">
        <v>2949.06</v>
      </c>
    </row>
    <row r="569" spans="1:5">
      <c r="A569" s="141">
        <v>44178</v>
      </c>
      <c r="B569" s="142" t="s">
        <v>1208</v>
      </c>
      <c r="C569" s="142" t="s">
        <v>1208</v>
      </c>
      <c r="D569" s="142"/>
      <c r="E569" s="142"/>
    </row>
    <row r="570" spans="1:5">
      <c r="A570" s="141">
        <v>44177</v>
      </c>
      <c r="B570" s="142" t="s">
        <v>1208</v>
      </c>
      <c r="C570" s="142" t="s">
        <v>1208</v>
      </c>
      <c r="D570" s="142"/>
      <c r="E570" s="142"/>
    </row>
    <row r="571" spans="1:5">
      <c r="A571" s="141">
        <v>44176</v>
      </c>
      <c r="B571" s="142">
        <v>27490.76</v>
      </c>
      <c r="C571" s="142">
        <v>281.83999999999997</v>
      </c>
      <c r="D571" s="142">
        <v>11322.17</v>
      </c>
      <c r="E571" s="142">
        <v>2965.97</v>
      </c>
    </row>
    <row r="572" spans="1:5">
      <c r="A572" s="141">
        <v>44175</v>
      </c>
      <c r="B572" s="142">
        <v>27467.25</v>
      </c>
      <c r="C572" s="142">
        <v>283.63</v>
      </c>
      <c r="D572" s="142">
        <v>11350.82</v>
      </c>
      <c r="E572" s="142">
        <v>2959.66</v>
      </c>
    </row>
    <row r="573" spans="1:5">
      <c r="A573" s="141">
        <v>44174</v>
      </c>
      <c r="B573" s="142">
        <v>27738.37</v>
      </c>
      <c r="C573" s="142">
        <v>286.99</v>
      </c>
      <c r="D573" s="142">
        <v>11345.62</v>
      </c>
      <c r="E573" s="142">
        <v>2961.6</v>
      </c>
    </row>
    <row r="574" spans="1:5">
      <c r="A574" s="141">
        <v>44173</v>
      </c>
      <c r="B574" s="142">
        <v>27681.03</v>
      </c>
      <c r="C574" s="142">
        <v>284.72000000000003</v>
      </c>
      <c r="D574" s="142">
        <v>11407.79</v>
      </c>
      <c r="E574" s="142">
        <v>2957.71</v>
      </c>
    </row>
    <row r="575" spans="1:5">
      <c r="A575" s="141">
        <v>44172</v>
      </c>
      <c r="B575" s="142">
        <v>27480.95</v>
      </c>
      <c r="C575" s="142">
        <v>282.24</v>
      </c>
      <c r="D575" s="142">
        <v>11380.8</v>
      </c>
      <c r="E575" s="142">
        <v>2955.68</v>
      </c>
    </row>
    <row r="576" spans="1:5">
      <c r="A576" s="141">
        <v>44171</v>
      </c>
      <c r="B576" s="142" t="s">
        <v>1208</v>
      </c>
      <c r="C576" s="142" t="s">
        <v>1208</v>
      </c>
      <c r="D576" s="142"/>
      <c r="E576" s="142"/>
    </row>
    <row r="577" spans="1:5">
      <c r="A577" s="141">
        <v>44170</v>
      </c>
      <c r="B577" s="142" t="s">
        <v>1208</v>
      </c>
      <c r="C577" s="142" t="s">
        <v>1208</v>
      </c>
      <c r="D577" s="142"/>
      <c r="E577" s="142"/>
    </row>
    <row r="578" spans="1:5">
      <c r="A578" s="141">
        <v>44169</v>
      </c>
      <c r="B578" s="142">
        <v>27241.63</v>
      </c>
      <c r="C578" s="142">
        <v>283.29000000000002</v>
      </c>
      <c r="D578" s="142">
        <v>11396.86</v>
      </c>
      <c r="E578" s="142">
        <v>2950.06</v>
      </c>
    </row>
    <row r="579" spans="1:5">
      <c r="A579" s="141">
        <v>44168</v>
      </c>
      <c r="B579" s="142">
        <v>26942.18</v>
      </c>
      <c r="C579" s="142">
        <v>282.49</v>
      </c>
      <c r="D579" s="142">
        <v>11317.04</v>
      </c>
      <c r="E579" s="142">
        <v>2922.74</v>
      </c>
    </row>
    <row r="580" spans="1:5">
      <c r="A580" s="141">
        <v>44167</v>
      </c>
      <c r="B580" s="142">
        <v>26965.4</v>
      </c>
      <c r="C580" s="142">
        <v>282.81</v>
      </c>
      <c r="D580" s="142">
        <v>11283.69</v>
      </c>
      <c r="E580" s="142">
        <v>2897.32</v>
      </c>
    </row>
    <row r="581" spans="1:5">
      <c r="A581" s="141">
        <v>44166</v>
      </c>
      <c r="B581" s="142">
        <v>26765.95</v>
      </c>
      <c r="C581" s="142">
        <v>279.55</v>
      </c>
      <c r="D581" s="142">
        <v>11261.66</v>
      </c>
      <c r="E581" s="142">
        <v>2886.11</v>
      </c>
    </row>
    <row r="582" spans="1:5">
      <c r="A582" s="141">
        <v>44165</v>
      </c>
      <c r="B582" s="142">
        <v>26452.16</v>
      </c>
      <c r="C582" s="142">
        <v>277.49</v>
      </c>
      <c r="D582" s="142">
        <v>11148.6</v>
      </c>
      <c r="E582" s="142">
        <v>2841.39</v>
      </c>
    </row>
    <row r="583" spans="1:5">
      <c r="A583" s="141">
        <v>44164</v>
      </c>
      <c r="B583" s="142" t="s">
        <v>1208</v>
      </c>
      <c r="C583" s="142" t="s">
        <v>1208</v>
      </c>
      <c r="D583" s="142"/>
      <c r="E583" s="142"/>
    </row>
    <row r="584" spans="1:5">
      <c r="A584" s="141">
        <v>44163</v>
      </c>
      <c r="B584" s="142" t="s">
        <v>1208</v>
      </c>
      <c r="C584" s="142" t="s">
        <v>1208</v>
      </c>
      <c r="D584" s="142"/>
      <c r="E584" s="142"/>
    </row>
    <row r="585" spans="1:5">
      <c r="A585" s="141">
        <v>44162</v>
      </c>
      <c r="B585" s="142">
        <v>26730.12</v>
      </c>
      <c r="C585" s="142">
        <v>275.3</v>
      </c>
      <c r="D585" s="142">
        <v>11226.37</v>
      </c>
      <c r="E585" s="142">
        <v>2901.85</v>
      </c>
    </row>
    <row r="586" spans="1:5">
      <c r="A586" s="141">
        <v>44161</v>
      </c>
      <c r="B586" s="142">
        <v>26688.81</v>
      </c>
      <c r="C586" s="142">
        <v>273.25</v>
      </c>
      <c r="D586" s="142">
        <v>11176.66</v>
      </c>
      <c r="E586" s="142">
        <v>2899.14</v>
      </c>
    </row>
    <row r="587" spans="1:5">
      <c r="A587" s="141">
        <v>44160</v>
      </c>
      <c r="B587" s="142">
        <v>26482.87</v>
      </c>
      <c r="C587" s="142">
        <v>270.56</v>
      </c>
      <c r="D587" s="142">
        <v>11174.1</v>
      </c>
      <c r="E587" s="142">
        <v>2872.5</v>
      </c>
    </row>
    <row r="588" spans="1:5">
      <c r="A588" s="141">
        <v>44159</v>
      </c>
      <c r="B588" s="142">
        <v>26614.53</v>
      </c>
      <c r="C588" s="142">
        <v>271.17</v>
      </c>
      <c r="D588" s="142">
        <v>11163.12</v>
      </c>
      <c r="E588" s="142">
        <v>2890.5</v>
      </c>
    </row>
    <row r="589" spans="1:5">
      <c r="A589" s="141">
        <v>44158</v>
      </c>
      <c r="B589" s="142">
        <v>26751.16</v>
      </c>
      <c r="C589" s="142">
        <v>271.88</v>
      </c>
      <c r="D589" s="142">
        <v>10988.7</v>
      </c>
      <c r="E589" s="142">
        <v>2877.59</v>
      </c>
    </row>
    <row r="590" spans="1:5">
      <c r="A590" s="141">
        <v>44157</v>
      </c>
      <c r="B590" s="142" t="s">
        <v>1208</v>
      </c>
      <c r="C590" s="142" t="s">
        <v>1208</v>
      </c>
      <c r="D590" s="142"/>
      <c r="E590" s="142"/>
    </row>
    <row r="591" spans="1:5">
      <c r="A591" s="141">
        <v>44156</v>
      </c>
      <c r="B591" s="142" t="s">
        <v>1208</v>
      </c>
      <c r="C591" s="142" t="s">
        <v>1208</v>
      </c>
      <c r="D591" s="142"/>
      <c r="E591" s="142"/>
    </row>
    <row r="592" spans="1:5">
      <c r="A592" s="141">
        <v>44155</v>
      </c>
      <c r="B592" s="142">
        <v>26439.72</v>
      </c>
      <c r="C592" s="142">
        <v>269.26</v>
      </c>
      <c r="D592" s="142">
        <v>10958.18</v>
      </c>
      <c r="E592" s="142">
        <v>2850.91</v>
      </c>
    </row>
    <row r="593" spans="1:5">
      <c r="A593" s="141">
        <v>44154</v>
      </c>
      <c r="B593" s="142">
        <v>26451.27</v>
      </c>
      <c r="C593" s="142">
        <v>267.81</v>
      </c>
      <c r="D593" s="142">
        <v>10985.12</v>
      </c>
      <c r="E593" s="142">
        <v>2830.09</v>
      </c>
    </row>
    <row r="594" spans="1:5">
      <c r="A594" s="141">
        <v>44153</v>
      </c>
      <c r="B594" s="142">
        <v>26548.99</v>
      </c>
      <c r="C594" s="142">
        <v>267.05</v>
      </c>
      <c r="D594" s="142">
        <v>10971.77</v>
      </c>
      <c r="E594" s="142">
        <v>2846.78</v>
      </c>
    </row>
    <row r="595" spans="1:5">
      <c r="A595" s="141">
        <v>44152</v>
      </c>
      <c r="B595" s="142">
        <v>26201.49</v>
      </c>
      <c r="C595" s="142">
        <v>264.47000000000003</v>
      </c>
      <c r="D595" s="142">
        <v>11035.49</v>
      </c>
      <c r="E595" s="142">
        <v>2832.33</v>
      </c>
    </row>
    <row r="596" spans="1:5">
      <c r="A596" s="141">
        <v>44151</v>
      </c>
      <c r="B596" s="142">
        <v>26122.1</v>
      </c>
      <c r="C596" s="142">
        <v>264.7</v>
      </c>
      <c r="D596" s="142">
        <v>11047.61</v>
      </c>
      <c r="E596" s="142">
        <v>2836.11</v>
      </c>
    </row>
    <row r="597" spans="1:5">
      <c r="A597" s="141">
        <v>44150</v>
      </c>
      <c r="B597" s="142" t="s">
        <v>1208</v>
      </c>
      <c r="C597" s="142" t="s">
        <v>1208</v>
      </c>
      <c r="D597" s="142"/>
      <c r="E597" s="142"/>
    </row>
    <row r="598" spans="1:5">
      <c r="A598" s="141">
        <v>44149</v>
      </c>
      <c r="B598" s="142" t="s">
        <v>1208</v>
      </c>
      <c r="C598" s="142" t="s">
        <v>1208</v>
      </c>
      <c r="D598" s="142"/>
      <c r="E598" s="142"/>
    </row>
    <row r="599" spans="1:5">
      <c r="A599" s="141">
        <v>44148</v>
      </c>
      <c r="B599" s="142">
        <v>25585.09</v>
      </c>
      <c r="C599" s="142">
        <v>261.85000000000002</v>
      </c>
      <c r="D599" s="142">
        <v>10908.46</v>
      </c>
      <c r="E599" s="142">
        <v>2801.46</v>
      </c>
    </row>
    <row r="600" spans="1:5">
      <c r="A600" s="141">
        <v>44147</v>
      </c>
      <c r="B600" s="142">
        <v>25485.71</v>
      </c>
      <c r="C600" s="142">
        <v>260.66000000000003</v>
      </c>
      <c r="D600" s="142">
        <v>10821.33</v>
      </c>
      <c r="E600" s="142">
        <v>2786.7</v>
      </c>
    </row>
    <row r="601" spans="1:5">
      <c r="A601" s="141">
        <v>44146</v>
      </c>
      <c r="B601" s="142">
        <v>25563.599999999999</v>
      </c>
      <c r="C601" s="142">
        <v>262.16000000000003</v>
      </c>
      <c r="D601" s="142">
        <v>10900.6</v>
      </c>
      <c r="E601" s="142">
        <v>2779.01</v>
      </c>
    </row>
    <row r="602" spans="1:5">
      <c r="A602" s="141">
        <v>44145</v>
      </c>
      <c r="B602" s="142">
        <v>25215.74</v>
      </c>
      <c r="C602" s="142">
        <v>260.33999999999997</v>
      </c>
      <c r="D602" s="142">
        <v>10809.22</v>
      </c>
      <c r="E602" s="142">
        <v>2781.48</v>
      </c>
    </row>
    <row r="603" spans="1:5">
      <c r="A603" s="141">
        <v>44144</v>
      </c>
      <c r="B603" s="142">
        <v>25303.93</v>
      </c>
      <c r="C603" s="142">
        <v>264.14</v>
      </c>
      <c r="D603" s="142">
        <v>10786.33</v>
      </c>
      <c r="E603" s="142">
        <v>2810.75</v>
      </c>
    </row>
    <row r="604" spans="1:5">
      <c r="A604" s="141">
        <v>44143</v>
      </c>
      <c r="B604" s="142" t="s">
        <v>1208</v>
      </c>
      <c r="C604" s="142" t="s">
        <v>1208</v>
      </c>
      <c r="D604" s="142"/>
      <c r="E604" s="142"/>
    </row>
    <row r="605" spans="1:5">
      <c r="A605" s="141">
        <v>44142</v>
      </c>
      <c r="B605" s="142" t="s">
        <v>1208</v>
      </c>
      <c r="C605" s="142" t="s">
        <v>1208</v>
      </c>
      <c r="D605" s="142"/>
      <c r="E605" s="142"/>
    </row>
    <row r="606" spans="1:5">
      <c r="A606" s="141">
        <v>44141</v>
      </c>
      <c r="B606" s="142">
        <v>25007.200000000001</v>
      </c>
      <c r="C606" s="142">
        <v>260.48</v>
      </c>
      <c r="D606" s="142">
        <v>10647.24</v>
      </c>
      <c r="E606" s="142">
        <v>2772.97</v>
      </c>
    </row>
    <row r="607" spans="1:5">
      <c r="A607" s="141">
        <v>44140</v>
      </c>
      <c r="B607" s="142">
        <v>24901.7</v>
      </c>
      <c r="C607" s="142">
        <v>259.58</v>
      </c>
      <c r="D607" s="142">
        <v>10631.3</v>
      </c>
      <c r="E607" s="142">
        <v>2749.07</v>
      </c>
    </row>
    <row r="608" spans="1:5">
      <c r="A608" s="141">
        <v>44139</v>
      </c>
      <c r="B608" s="142">
        <v>24803.58</v>
      </c>
      <c r="C608" s="142">
        <v>258.11</v>
      </c>
      <c r="D608" s="142">
        <v>10414.49</v>
      </c>
      <c r="E608" s="142">
        <v>2675.84</v>
      </c>
    </row>
    <row r="609" spans="1:5">
      <c r="A609" s="141">
        <v>44138</v>
      </c>
      <c r="B609" s="142">
        <v>24549.37</v>
      </c>
      <c r="C609" s="142">
        <v>255.53</v>
      </c>
      <c r="D609" s="142">
        <v>10210.41</v>
      </c>
      <c r="E609" s="142">
        <v>2641.89</v>
      </c>
    </row>
    <row r="610" spans="1:5">
      <c r="A610" s="141">
        <v>44137</v>
      </c>
      <c r="B610" s="142">
        <v>24270.44</v>
      </c>
      <c r="C610" s="142">
        <v>253.32</v>
      </c>
      <c r="D610" s="142">
        <v>10007.129999999999</v>
      </c>
      <c r="E610" s="142">
        <v>2627.35</v>
      </c>
    </row>
    <row r="611" spans="1:5">
      <c r="A611" s="141">
        <v>44136</v>
      </c>
      <c r="B611" s="142" t="s">
        <v>1208</v>
      </c>
      <c r="C611" s="142" t="s">
        <v>1208</v>
      </c>
      <c r="D611" s="142"/>
      <c r="E611" s="142"/>
    </row>
    <row r="612" spans="1:5">
      <c r="A612" s="141">
        <v>44135</v>
      </c>
      <c r="B612" s="142" t="s">
        <v>1208</v>
      </c>
      <c r="C612" s="142" t="s">
        <v>1208</v>
      </c>
      <c r="D612" s="142"/>
      <c r="E612" s="142"/>
    </row>
    <row r="613" spans="1:5">
      <c r="A613" s="141">
        <v>44134</v>
      </c>
      <c r="B613" s="142">
        <v>24183.759999999998</v>
      </c>
      <c r="C613" s="142">
        <v>254.39</v>
      </c>
      <c r="D613" s="142">
        <v>9881.08</v>
      </c>
      <c r="E613" s="142">
        <v>2600.6999999999998</v>
      </c>
    </row>
    <row r="614" spans="1:5">
      <c r="A614" s="141">
        <v>44133</v>
      </c>
      <c r="B614" s="142">
        <v>24408.3</v>
      </c>
      <c r="C614" s="142">
        <v>256.22000000000003</v>
      </c>
      <c r="D614" s="142">
        <v>9990.06</v>
      </c>
      <c r="E614" s="142">
        <v>2639.9</v>
      </c>
    </row>
    <row r="615" spans="1:5">
      <c r="A615" s="141">
        <v>44132</v>
      </c>
      <c r="B615" s="142">
        <v>24660.38</v>
      </c>
      <c r="C615" s="142">
        <v>257.31</v>
      </c>
      <c r="D615" s="142">
        <v>9938.2000000000007</v>
      </c>
      <c r="E615" s="142">
        <v>2641.3</v>
      </c>
    </row>
    <row r="616" spans="1:5">
      <c r="A616" s="141">
        <v>44131</v>
      </c>
      <c r="B616" s="142">
        <v>24817.02</v>
      </c>
      <c r="C616" s="142">
        <v>259.17</v>
      </c>
      <c r="D616" s="142">
        <v>10261.35</v>
      </c>
      <c r="E616" s="142">
        <v>2672.34</v>
      </c>
    </row>
    <row r="617" spans="1:5">
      <c r="A617" s="141">
        <v>44130</v>
      </c>
      <c r="B617" s="142">
        <v>24882.59</v>
      </c>
      <c r="C617" s="142">
        <v>258.13</v>
      </c>
      <c r="D617" s="142">
        <v>10297.540000000001</v>
      </c>
      <c r="E617" s="142">
        <v>2664.45</v>
      </c>
    </row>
    <row r="618" spans="1:5">
      <c r="A618" s="141">
        <v>44129</v>
      </c>
      <c r="B618" s="142" t="s">
        <v>1208</v>
      </c>
      <c r="C618" s="142" t="s">
        <v>1208</v>
      </c>
      <c r="D618" s="142"/>
      <c r="E618" s="142"/>
    </row>
    <row r="619" spans="1:5">
      <c r="A619" s="141">
        <v>44128</v>
      </c>
      <c r="B619" s="142" t="s">
        <v>1208</v>
      </c>
      <c r="C619" s="142" t="s">
        <v>1208</v>
      </c>
      <c r="D619" s="142"/>
      <c r="E619" s="142"/>
    </row>
    <row r="620" spans="1:5">
      <c r="A620" s="141">
        <v>44127</v>
      </c>
      <c r="B620" s="142">
        <v>24862.9</v>
      </c>
      <c r="C620" s="142">
        <v>260.83999999999997</v>
      </c>
      <c r="D620" s="142">
        <v>10471.790000000001</v>
      </c>
      <c r="E620" s="142">
        <v>2678.11</v>
      </c>
    </row>
    <row r="621" spans="1:5">
      <c r="A621" s="141">
        <v>44126</v>
      </c>
      <c r="B621" s="142">
        <v>24898</v>
      </c>
      <c r="C621" s="142">
        <v>260.10000000000002</v>
      </c>
      <c r="D621" s="142">
        <v>10430.15</v>
      </c>
      <c r="E621" s="142">
        <v>2678.1</v>
      </c>
    </row>
    <row r="622" spans="1:5">
      <c r="A622" s="141">
        <v>44125</v>
      </c>
      <c r="B622" s="142">
        <v>24821.34</v>
      </c>
      <c r="C622" s="142">
        <v>260.82</v>
      </c>
      <c r="D622" s="142">
        <v>10415.75</v>
      </c>
      <c r="E622" s="142">
        <v>2681.3</v>
      </c>
    </row>
    <row r="623" spans="1:5">
      <c r="A623" s="141">
        <v>44124</v>
      </c>
      <c r="B623" s="142">
        <v>24792.15</v>
      </c>
      <c r="C623" s="142">
        <v>260.23</v>
      </c>
      <c r="D623" s="142">
        <v>10436.58</v>
      </c>
      <c r="E623" s="142">
        <v>2671.94</v>
      </c>
    </row>
    <row r="624" spans="1:5">
      <c r="A624" s="141">
        <v>44123</v>
      </c>
      <c r="B624" s="142">
        <v>24880.77</v>
      </c>
      <c r="C624" s="142">
        <v>259.57</v>
      </c>
      <c r="D624" s="142">
        <v>10415.86</v>
      </c>
      <c r="E624" s="142">
        <v>2656.25</v>
      </c>
    </row>
    <row r="625" spans="1:5">
      <c r="A625" s="141">
        <v>44122</v>
      </c>
      <c r="B625" s="142" t="s">
        <v>1208</v>
      </c>
      <c r="C625" s="142" t="s">
        <v>1208</v>
      </c>
      <c r="D625" s="142"/>
      <c r="E625" s="142"/>
    </row>
    <row r="626" spans="1:5">
      <c r="A626" s="141">
        <v>44121</v>
      </c>
      <c r="B626" s="142" t="s">
        <v>1208</v>
      </c>
      <c r="C626" s="142" t="s">
        <v>1208</v>
      </c>
      <c r="D626" s="142"/>
      <c r="E626" s="142"/>
    </row>
    <row r="627" spans="1:5">
      <c r="A627" s="141">
        <v>44120</v>
      </c>
      <c r="B627" s="142">
        <v>24576.27</v>
      </c>
      <c r="C627" s="142">
        <v>258.81</v>
      </c>
      <c r="D627" s="142">
        <v>10511.53</v>
      </c>
      <c r="E627" s="142">
        <v>2648.61</v>
      </c>
    </row>
    <row r="628" spans="1:5">
      <c r="A628" s="141">
        <v>44119</v>
      </c>
      <c r="B628" s="142">
        <v>24725.56</v>
      </c>
      <c r="C628" s="142">
        <v>260.63</v>
      </c>
      <c r="D628" s="142">
        <v>10493.28</v>
      </c>
      <c r="E628" s="142">
        <v>2640.24</v>
      </c>
    </row>
    <row r="629" spans="1:5">
      <c r="A629" s="141">
        <v>44118</v>
      </c>
      <c r="B629" s="142">
        <v>24901.9</v>
      </c>
      <c r="C629" s="142">
        <v>260.45999999999998</v>
      </c>
      <c r="D629" s="142">
        <v>10569.11</v>
      </c>
      <c r="E629" s="142">
        <v>2675.62</v>
      </c>
    </row>
    <row r="630" spans="1:5">
      <c r="A630" s="141">
        <v>44117</v>
      </c>
      <c r="B630" s="142">
        <v>24955.39</v>
      </c>
      <c r="C630" s="142">
        <v>259.64999999999998</v>
      </c>
      <c r="D630" s="142">
        <v>10613.95</v>
      </c>
      <c r="E630" s="142">
        <v>2677.41</v>
      </c>
    </row>
    <row r="631" spans="1:5">
      <c r="A631" s="141">
        <v>44116</v>
      </c>
      <c r="B631" s="142">
        <v>24972.31</v>
      </c>
      <c r="C631" s="142">
        <v>258.68</v>
      </c>
      <c r="D631" s="142">
        <v>10673.13</v>
      </c>
      <c r="E631" s="142">
        <v>2679.18</v>
      </c>
    </row>
    <row r="632" spans="1:5">
      <c r="A632" s="141">
        <v>44115</v>
      </c>
      <c r="B632" s="142" t="s">
        <v>1208</v>
      </c>
      <c r="C632" s="142" t="s">
        <v>1208</v>
      </c>
      <c r="D632" s="142"/>
      <c r="E632" s="142"/>
    </row>
    <row r="633" spans="1:5">
      <c r="A633" s="141">
        <v>44114</v>
      </c>
      <c r="B633" s="142" t="s">
        <v>1208</v>
      </c>
      <c r="C633" s="142" t="s">
        <v>1208</v>
      </c>
      <c r="D633" s="142"/>
      <c r="E633" s="142"/>
    </row>
    <row r="634" spans="1:5">
      <c r="A634" s="141">
        <v>44113</v>
      </c>
      <c r="B634" s="142" t="s">
        <v>1208</v>
      </c>
      <c r="C634" s="142" t="s">
        <v>1208</v>
      </c>
      <c r="D634" s="142">
        <v>10543.21</v>
      </c>
      <c r="E634" s="142">
        <v>2648.21</v>
      </c>
    </row>
    <row r="635" spans="1:5">
      <c r="A635" s="141">
        <v>44112</v>
      </c>
      <c r="B635" s="142">
        <v>24839.86</v>
      </c>
      <c r="C635" s="142">
        <v>259.14</v>
      </c>
      <c r="D635" s="142">
        <v>10455.209999999999</v>
      </c>
      <c r="E635" s="142">
        <v>2632.59</v>
      </c>
    </row>
    <row r="636" spans="1:5">
      <c r="A636" s="141">
        <v>44111</v>
      </c>
      <c r="B636" s="142">
        <v>24568.43</v>
      </c>
      <c r="C636" s="142">
        <v>257.94</v>
      </c>
      <c r="D636" s="142">
        <v>10375.51</v>
      </c>
      <c r="E636" s="142">
        <v>2609.98</v>
      </c>
    </row>
    <row r="637" spans="1:5">
      <c r="A637" s="141">
        <v>44110</v>
      </c>
      <c r="B637" s="142">
        <v>24487.21</v>
      </c>
      <c r="C637" s="142">
        <v>258.27</v>
      </c>
      <c r="D637" s="142">
        <v>10259.870000000001</v>
      </c>
      <c r="E637" s="142">
        <v>2597.17</v>
      </c>
    </row>
    <row r="638" spans="1:5">
      <c r="A638" s="141">
        <v>44109</v>
      </c>
      <c r="B638" s="142">
        <v>24186.55</v>
      </c>
      <c r="C638" s="142">
        <v>255.78</v>
      </c>
      <c r="D638" s="142">
        <v>10349.64</v>
      </c>
      <c r="E638" s="142">
        <v>2571.04</v>
      </c>
    </row>
    <row r="639" spans="1:5">
      <c r="A639" s="141">
        <v>44108</v>
      </c>
      <c r="B639" s="142" t="s">
        <v>1208</v>
      </c>
      <c r="C639" s="142" t="s">
        <v>1208</v>
      </c>
      <c r="D639" s="142"/>
      <c r="E639" s="142"/>
    </row>
    <row r="640" spans="1:5">
      <c r="A640" s="141">
        <v>44107</v>
      </c>
      <c r="B640" s="142" t="s">
        <v>1208</v>
      </c>
      <c r="C640" s="142" t="s">
        <v>1208</v>
      </c>
      <c r="D640" s="142"/>
      <c r="E640" s="142"/>
    </row>
    <row r="641" spans="1:5">
      <c r="A641" s="141">
        <v>44106</v>
      </c>
      <c r="B641" s="142" t="s">
        <v>1208</v>
      </c>
      <c r="C641" s="142" t="s">
        <v>1208</v>
      </c>
      <c r="D641" s="142">
        <v>10171.74</v>
      </c>
      <c r="E641" s="142">
        <v>2548.2199999999998</v>
      </c>
    </row>
    <row r="642" spans="1:5">
      <c r="A642" s="141">
        <v>44105</v>
      </c>
      <c r="B642" s="142" t="s">
        <v>1208</v>
      </c>
      <c r="C642" s="142" t="s">
        <v>1208</v>
      </c>
      <c r="D642" s="142">
        <v>10247.469999999999</v>
      </c>
      <c r="E642" s="142">
        <v>2554.5100000000002</v>
      </c>
    </row>
    <row r="643" spans="1:5">
      <c r="A643" s="141">
        <v>44104</v>
      </c>
      <c r="B643" s="142">
        <v>24123.59</v>
      </c>
      <c r="C643" s="142">
        <v>254.55</v>
      </c>
      <c r="D643" s="142">
        <v>10191.08</v>
      </c>
      <c r="E643" s="142">
        <v>2547.81</v>
      </c>
    </row>
    <row r="644" spans="1:5">
      <c r="A644" s="141">
        <v>44103</v>
      </c>
      <c r="B644" s="142">
        <v>24031.3</v>
      </c>
      <c r="C644" s="142">
        <v>252.15</v>
      </c>
      <c r="D644" s="142">
        <v>10157.959999999999</v>
      </c>
      <c r="E644" s="142">
        <v>2516.62</v>
      </c>
    </row>
    <row r="645" spans="1:5">
      <c r="A645" s="141">
        <v>44102</v>
      </c>
      <c r="B645" s="142">
        <v>24021.599999999999</v>
      </c>
      <c r="C645" s="142">
        <v>252.63</v>
      </c>
      <c r="D645" s="142">
        <v>10178.870000000001</v>
      </c>
      <c r="E645" s="142">
        <v>2519</v>
      </c>
    </row>
    <row r="646" spans="1:5">
      <c r="A646" s="141">
        <v>44101</v>
      </c>
      <c r="B646" s="142" t="s">
        <v>1208</v>
      </c>
      <c r="C646" s="142" t="s">
        <v>1208</v>
      </c>
      <c r="D646" s="142"/>
      <c r="E646" s="142"/>
    </row>
    <row r="647" spans="1:5">
      <c r="A647" s="141">
        <v>44100</v>
      </c>
      <c r="B647" s="142" t="s">
        <v>1208</v>
      </c>
      <c r="C647" s="142" t="s">
        <v>1208</v>
      </c>
      <c r="D647" s="142"/>
      <c r="E647" s="142"/>
    </row>
    <row r="648" spans="1:5">
      <c r="A648" s="141">
        <v>44099</v>
      </c>
      <c r="B648" s="142">
        <v>23578.57</v>
      </c>
      <c r="C648" s="142">
        <v>249.13</v>
      </c>
      <c r="D648" s="142">
        <v>10008.73</v>
      </c>
      <c r="E648" s="142">
        <v>2492.87</v>
      </c>
    </row>
    <row r="649" spans="1:5">
      <c r="A649" s="141">
        <v>44098</v>
      </c>
      <c r="B649" s="142">
        <v>23639.22</v>
      </c>
      <c r="C649" s="142">
        <v>254.18</v>
      </c>
      <c r="D649" s="142">
        <v>9893.73</v>
      </c>
      <c r="E649" s="142">
        <v>2489.52</v>
      </c>
    </row>
    <row r="650" spans="1:5">
      <c r="A650" s="141">
        <v>44097</v>
      </c>
      <c r="B650" s="142">
        <v>24253.82</v>
      </c>
      <c r="C650" s="142">
        <v>259.43</v>
      </c>
      <c r="D650" s="142">
        <v>9915.99</v>
      </c>
      <c r="E650" s="142">
        <v>2536.44</v>
      </c>
    </row>
    <row r="651" spans="1:5">
      <c r="A651" s="141">
        <v>44096</v>
      </c>
      <c r="B651" s="142">
        <v>24371.86</v>
      </c>
      <c r="C651" s="142">
        <v>259.33999999999997</v>
      </c>
      <c r="D651" s="142">
        <v>10078.17</v>
      </c>
      <c r="E651" s="142">
        <v>2548.5500000000002</v>
      </c>
    </row>
    <row r="652" spans="1:5">
      <c r="A652" s="141">
        <v>44095</v>
      </c>
      <c r="B652" s="142">
        <v>24660.21</v>
      </c>
      <c r="C652" s="142">
        <v>262.89999999999998</v>
      </c>
      <c r="D652" s="142">
        <v>10018.33</v>
      </c>
      <c r="E652" s="142">
        <v>2565.37</v>
      </c>
    </row>
    <row r="653" spans="1:5">
      <c r="A653" s="141">
        <v>44094</v>
      </c>
      <c r="B653" s="142" t="s">
        <v>1208</v>
      </c>
      <c r="C653" s="142" t="s">
        <v>1208</v>
      </c>
      <c r="D653" s="142"/>
      <c r="E653" s="142"/>
    </row>
    <row r="654" spans="1:5">
      <c r="A654" s="141">
        <v>44093</v>
      </c>
      <c r="B654" s="142" t="s">
        <v>1208</v>
      </c>
      <c r="C654" s="142" t="s">
        <v>1208</v>
      </c>
      <c r="D654" s="142"/>
      <c r="E654" s="142"/>
    </row>
    <row r="655" spans="1:5">
      <c r="A655" s="141">
        <v>44092</v>
      </c>
      <c r="B655" s="142">
        <v>24815.360000000001</v>
      </c>
      <c r="C655" s="142">
        <v>265.33</v>
      </c>
      <c r="D655" s="142">
        <v>10183.459999999999</v>
      </c>
      <c r="E655" s="142">
        <v>2608.12</v>
      </c>
    </row>
    <row r="656" spans="1:5">
      <c r="A656" s="141">
        <v>44091</v>
      </c>
      <c r="B656" s="142">
        <v>24809.79</v>
      </c>
      <c r="C656" s="142">
        <v>263.32</v>
      </c>
      <c r="D656" s="142">
        <v>10250.18</v>
      </c>
      <c r="E656" s="142">
        <v>2603.96</v>
      </c>
    </row>
    <row r="657" spans="1:5">
      <c r="A657" s="141">
        <v>44090</v>
      </c>
      <c r="B657" s="142">
        <v>24968.41</v>
      </c>
      <c r="C657" s="142">
        <v>263.18</v>
      </c>
      <c r="D657" s="142">
        <v>10335.709999999999</v>
      </c>
      <c r="E657" s="142">
        <v>2627.02</v>
      </c>
    </row>
    <row r="658" spans="1:5">
      <c r="A658" s="141">
        <v>44089</v>
      </c>
      <c r="B658" s="142">
        <v>24714.31</v>
      </c>
      <c r="C658" s="142">
        <v>261.77</v>
      </c>
      <c r="D658" s="142">
        <v>10354.58</v>
      </c>
      <c r="E658" s="142">
        <v>2616.29</v>
      </c>
    </row>
    <row r="659" spans="1:5">
      <c r="A659" s="141">
        <v>44088</v>
      </c>
      <c r="B659" s="142">
        <v>24603.01</v>
      </c>
      <c r="C659" s="142">
        <v>260.35000000000002</v>
      </c>
      <c r="D659" s="142">
        <v>10304.52</v>
      </c>
      <c r="E659" s="142">
        <v>2596.65</v>
      </c>
    </row>
    <row r="660" spans="1:5">
      <c r="A660" s="141">
        <v>44087</v>
      </c>
      <c r="B660" s="142" t="s">
        <v>1208</v>
      </c>
      <c r="C660" s="142" t="s">
        <v>1208</v>
      </c>
      <c r="D660" s="142"/>
      <c r="E660" s="142"/>
    </row>
    <row r="661" spans="1:5">
      <c r="A661" s="141">
        <v>44086</v>
      </c>
      <c r="B661" s="142" t="s">
        <v>1208</v>
      </c>
      <c r="C661" s="142" t="s">
        <v>1208</v>
      </c>
      <c r="D661" s="142"/>
      <c r="E661" s="142"/>
    </row>
    <row r="662" spans="1:5">
      <c r="A662" s="141">
        <v>44085</v>
      </c>
      <c r="B662" s="142">
        <v>24387.759999999998</v>
      </c>
      <c r="C662" s="142">
        <v>257.85000000000002</v>
      </c>
      <c r="D662" s="142">
        <v>10181.030000000001</v>
      </c>
      <c r="E662" s="142">
        <v>2567.23</v>
      </c>
    </row>
    <row r="663" spans="1:5">
      <c r="A663" s="141">
        <v>44084</v>
      </c>
      <c r="B663" s="142">
        <v>24417.82</v>
      </c>
      <c r="C663" s="142">
        <v>259.33</v>
      </c>
      <c r="D663" s="142">
        <v>10179.27</v>
      </c>
      <c r="E663" s="142">
        <v>2551.98</v>
      </c>
    </row>
    <row r="664" spans="1:5">
      <c r="A664" s="141">
        <v>44083</v>
      </c>
      <c r="B664" s="142">
        <v>24257.5</v>
      </c>
      <c r="C664" s="142">
        <v>259.94</v>
      </c>
      <c r="D664" s="142">
        <v>10290.39</v>
      </c>
      <c r="E664" s="142">
        <v>2552.75</v>
      </c>
    </row>
    <row r="665" spans="1:5">
      <c r="A665" s="141">
        <v>44082</v>
      </c>
      <c r="B665" s="142">
        <v>24363.05</v>
      </c>
      <c r="C665" s="142">
        <v>259.93</v>
      </c>
      <c r="D665" s="142">
        <v>10120.69</v>
      </c>
      <c r="E665" s="142">
        <v>2556.7600000000002</v>
      </c>
    </row>
    <row r="666" spans="1:5">
      <c r="A666" s="141">
        <v>44081</v>
      </c>
      <c r="B666" s="142">
        <v>24236.75</v>
      </c>
      <c r="C666" s="142">
        <v>257.79000000000002</v>
      </c>
      <c r="D666" s="142">
        <v>10350.790000000001</v>
      </c>
      <c r="E666" s="142">
        <v>2573.21</v>
      </c>
    </row>
    <row r="667" spans="1:5">
      <c r="A667" s="141">
        <v>44080</v>
      </c>
      <c r="B667" s="142" t="s">
        <v>1208</v>
      </c>
      <c r="C667" s="142" t="s">
        <v>1208</v>
      </c>
      <c r="D667" s="142"/>
      <c r="E667" s="142"/>
    </row>
    <row r="668" spans="1:5">
      <c r="A668" s="141">
        <v>44079</v>
      </c>
      <c r="B668" s="142" t="s">
        <v>1208</v>
      </c>
      <c r="C668" s="142" t="s">
        <v>1208</v>
      </c>
      <c r="D668" s="142"/>
      <c r="E668" s="142"/>
    </row>
    <row r="669" spans="1:5">
      <c r="A669" s="141">
        <v>44078</v>
      </c>
      <c r="B669" s="142">
        <v>24305.53</v>
      </c>
      <c r="C669" s="142">
        <v>261.48</v>
      </c>
      <c r="D669" s="142">
        <v>10314.14</v>
      </c>
      <c r="E669" s="142">
        <v>2584.52</v>
      </c>
    </row>
    <row r="670" spans="1:5">
      <c r="A670" s="141">
        <v>44077</v>
      </c>
      <c r="B670" s="142">
        <v>24536.35</v>
      </c>
      <c r="C670" s="142">
        <v>262.74</v>
      </c>
      <c r="D670" s="142">
        <v>10426.59</v>
      </c>
      <c r="E670" s="142">
        <v>2606.4699999999998</v>
      </c>
    </row>
    <row r="671" spans="1:5">
      <c r="A671" s="141">
        <v>44076</v>
      </c>
      <c r="B671" s="142">
        <v>24417.13</v>
      </c>
      <c r="C671" s="142">
        <v>263.06</v>
      </c>
      <c r="D671" s="142">
        <v>10718.07</v>
      </c>
      <c r="E671" s="142">
        <v>2629.7</v>
      </c>
    </row>
    <row r="672" spans="1:5">
      <c r="A672" s="141">
        <v>44075</v>
      </c>
      <c r="B672" s="142">
        <v>24423.75</v>
      </c>
      <c r="C672" s="142">
        <v>261.08999999999997</v>
      </c>
      <c r="D672" s="142">
        <v>10601.89</v>
      </c>
      <c r="E672" s="142">
        <v>2632.27</v>
      </c>
    </row>
    <row r="673" spans="1:5">
      <c r="A673" s="141">
        <v>44074</v>
      </c>
      <c r="B673" s="142">
        <v>24206.959999999999</v>
      </c>
      <c r="C673" s="142">
        <v>260.58</v>
      </c>
      <c r="D673" s="142">
        <v>10550.97</v>
      </c>
      <c r="E673" s="142">
        <v>2588.73</v>
      </c>
    </row>
    <row r="674" spans="1:5">
      <c r="A674" s="141">
        <v>44073</v>
      </c>
      <c r="B674" s="142" t="s">
        <v>1208</v>
      </c>
      <c r="C674" s="142" t="s">
        <v>1208</v>
      </c>
      <c r="D674" s="142"/>
      <c r="E674" s="142"/>
    </row>
    <row r="675" spans="1:5">
      <c r="A675" s="141">
        <v>44072</v>
      </c>
      <c r="B675" s="142" t="s">
        <v>1208</v>
      </c>
      <c r="C675" s="142" t="s">
        <v>1208</v>
      </c>
      <c r="D675" s="142"/>
      <c r="E675" s="142"/>
    </row>
    <row r="676" spans="1:5">
      <c r="A676" s="141">
        <v>44071</v>
      </c>
      <c r="B676" s="142">
        <v>24470.55</v>
      </c>
      <c r="C676" s="142">
        <v>260.27999999999997</v>
      </c>
      <c r="D676" s="142">
        <v>10555.53</v>
      </c>
      <c r="E676" s="142">
        <v>2635.96</v>
      </c>
    </row>
    <row r="677" spans="1:5">
      <c r="A677" s="141">
        <v>44070</v>
      </c>
      <c r="B677" s="142">
        <v>24598.19</v>
      </c>
      <c r="C677" s="142">
        <v>260.14</v>
      </c>
      <c r="D677" s="142">
        <v>10493.63</v>
      </c>
      <c r="E677" s="142">
        <v>2625.64</v>
      </c>
    </row>
    <row r="678" spans="1:5">
      <c r="A678" s="141">
        <v>44069</v>
      </c>
      <c r="B678" s="142">
        <v>24662.81</v>
      </c>
      <c r="C678" s="142">
        <v>259.79000000000002</v>
      </c>
      <c r="D678" s="142">
        <v>10507.11</v>
      </c>
      <c r="E678" s="142">
        <v>2630.04</v>
      </c>
    </row>
    <row r="679" spans="1:5">
      <c r="A679" s="141">
        <v>44068</v>
      </c>
      <c r="B679" s="142">
        <v>24516.25</v>
      </c>
      <c r="C679" s="142">
        <v>256.45999999999998</v>
      </c>
      <c r="D679" s="142">
        <v>10407.620000000001</v>
      </c>
      <c r="E679" s="142">
        <v>2619.0700000000002</v>
      </c>
    </row>
    <row r="680" spans="1:5">
      <c r="A680" s="141">
        <v>44067</v>
      </c>
      <c r="B680" s="142">
        <v>24299.759999999998</v>
      </c>
      <c r="C680" s="142">
        <v>253.72</v>
      </c>
      <c r="D680" s="142">
        <v>10381.9</v>
      </c>
      <c r="E680" s="142">
        <v>2603.67</v>
      </c>
    </row>
    <row r="681" spans="1:5">
      <c r="A681" s="141">
        <v>44066</v>
      </c>
      <c r="B681" s="142" t="s">
        <v>1208</v>
      </c>
      <c r="C681" s="142" t="s">
        <v>1208</v>
      </c>
      <c r="D681" s="142"/>
      <c r="E681" s="142"/>
    </row>
    <row r="682" spans="1:5">
      <c r="A682" s="141">
        <v>44065</v>
      </c>
      <c r="B682" s="142" t="s">
        <v>1208</v>
      </c>
      <c r="C682" s="142" t="s">
        <v>1208</v>
      </c>
      <c r="D682" s="142"/>
      <c r="E682" s="142"/>
    </row>
    <row r="683" spans="1:5">
      <c r="A683" s="141">
        <v>44064</v>
      </c>
      <c r="B683" s="142">
        <v>24220.29</v>
      </c>
      <c r="C683" s="142">
        <v>251.12</v>
      </c>
      <c r="D683" s="142">
        <v>10273.74</v>
      </c>
      <c r="E683" s="142">
        <v>2565.1</v>
      </c>
    </row>
    <row r="684" spans="1:5">
      <c r="A684" s="141">
        <v>44063</v>
      </c>
      <c r="B684" s="142">
        <v>23747.14</v>
      </c>
      <c r="C684" s="142">
        <v>245.31</v>
      </c>
      <c r="D684" s="142">
        <v>10260.459999999999</v>
      </c>
      <c r="E684" s="142">
        <v>2538.48</v>
      </c>
    </row>
    <row r="685" spans="1:5">
      <c r="A685" s="141">
        <v>44062</v>
      </c>
      <c r="B685" s="142">
        <v>24544.98</v>
      </c>
      <c r="C685" s="142">
        <v>257.14</v>
      </c>
      <c r="D685" s="142">
        <v>10282.31</v>
      </c>
      <c r="E685" s="142">
        <v>2582.71</v>
      </c>
    </row>
    <row r="686" spans="1:5">
      <c r="A686" s="141">
        <v>44061</v>
      </c>
      <c r="B686" s="142">
        <v>24724.04</v>
      </c>
      <c r="C686" s="142">
        <v>257.5</v>
      </c>
      <c r="D686" s="142">
        <v>10302.01</v>
      </c>
      <c r="E686" s="142">
        <v>2595.63</v>
      </c>
    </row>
    <row r="687" spans="1:5">
      <c r="A687" s="141">
        <v>44060</v>
      </c>
      <c r="B687" s="142">
        <v>24882.560000000001</v>
      </c>
      <c r="C687" s="142">
        <v>258.2</v>
      </c>
      <c r="D687" s="142">
        <v>10277.76</v>
      </c>
      <c r="E687" s="142">
        <v>2583.75</v>
      </c>
    </row>
    <row r="688" spans="1:5">
      <c r="A688" s="141">
        <v>44059</v>
      </c>
      <c r="B688" s="142" t="s">
        <v>1208</v>
      </c>
      <c r="C688" s="142" t="s">
        <v>1208</v>
      </c>
      <c r="D688" s="142"/>
      <c r="E688" s="142"/>
    </row>
    <row r="689" spans="1:5">
      <c r="A689" s="141">
        <v>44058</v>
      </c>
      <c r="B689" s="142" t="s">
        <v>1208</v>
      </c>
      <c r="C689" s="142" t="s">
        <v>1208</v>
      </c>
      <c r="D689" s="142"/>
      <c r="E689" s="142"/>
    </row>
    <row r="690" spans="1:5">
      <c r="A690" s="141">
        <v>44057</v>
      </c>
      <c r="B690" s="142">
        <v>24574</v>
      </c>
      <c r="C690" s="142">
        <v>256.60000000000002</v>
      </c>
      <c r="D690" s="142">
        <v>10235.57</v>
      </c>
      <c r="E690" s="142">
        <v>2567.6999999999998</v>
      </c>
    </row>
    <row r="691" spans="1:5">
      <c r="A691" s="141">
        <v>44056</v>
      </c>
      <c r="B691" s="142">
        <v>24511.759999999998</v>
      </c>
      <c r="C691" s="142">
        <v>254.34</v>
      </c>
      <c r="D691" s="142">
        <v>10259.94</v>
      </c>
      <c r="E691" s="142">
        <v>2574.75</v>
      </c>
    </row>
    <row r="692" spans="1:5">
      <c r="A692" s="141">
        <v>44055</v>
      </c>
      <c r="B692" s="142">
        <v>24306.81</v>
      </c>
      <c r="C692" s="142">
        <v>254.75</v>
      </c>
      <c r="D692" s="142">
        <v>10263.61</v>
      </c>
      <c r="E692" s="142">
        <v>2568.96</v>
      </c>
    </row>
    <row r="693" spans="1:5">
      <c r="A693" s="141">
        <v>44054</v>
      </c>
      <c r="B693" s="142">
        <v>24495.14</v>
      </c>
      <c r="C693" s="142">
        <v>254.2</v>
      </c>
      <c r="D693" s="142">
        <v>10123.959999999999</v>
      </c>
      <c r="E693" s="142">
        <v>2562.17</v>
      </c>
    </row>
    <row r="694" spans="1:5">
      <c r="A694" s="141">
        <v>44053</v>
      </c>
      <c r="B694" s="142">
        <v>24698.5</v>
      </c>
      <c r="C694" s="142">
        <v>256.77999999999997</v>
      </c>
      <c r="D694" s="142">
        <v>10129.950000000001</v>
      </c>
      <c r="E694" s="142">
        <v>2550.75</v>
      </c>
    </row>
    <row r="695" spans="1:5">
      <c r="A695" s="141">
        <v>44052</v>
      </c>
      <c r="B695" s="142" t="s">
        <v>1208</v>
      </c>
      <c r="C695" s="142" t="s">
        <v>1208</v>
      </c>
      <c r="D695" s="142"/>
      <c r="E695" s="142"/>
    </row>
    <row r="696" spans="1:5">
      <c r="A696" s="141">
        <v>44051</v>
      </c>
      <c r="B696" s="142" t="s">
        <v>1208</v>
      </c>
      <c r="C696" s="142" t="s">
        <v>1208</v>
      </c>
      <c r="D696" s="142"/>
      <c r="E696" s="142"/>
    </row>
    <row r="697" spans="1:5">
      <c r="A697" s="141">
        <v>44050</v>
      </c>
      <c r="B697" s="142">
        <v>24573.63</v>
      </c>
      <c r="C697" s="142">
        <v>258.39</v>
      </c>
      <c r="D697" s="142">
        <v>10108.67</v>
      </c>
      <c r="E697" s="142">
        <v>2557.48</v>
      </c>
    </row>
    <row r="698" spans="1:5">
      <c r="A698" s="141">
        <v>44049</v>
      </c>
      <c r="B698" s="142">
        <v>24727.43</v>
      </c>
      <c r="C698" s="142">
        <v>259.63</v>
      </c>
      <c r="D698" s="142">
        <v>10124.02</v>
      </c>
      <c r="E698" s="142">
        <v>2597.8000000000002</v>
      </c>
    </row>
    <row r="699" spans="1:5">
      <c r="A699" s="141">
        <v>44048</v>
      </c>
      <c r="B699" s="142">
        <v>24503.19</v>
      </c>
      <c r="C699" s="142">
        <v>260.83999999999997</v>
      </c>
      <c r="D699" s="142">
        <v>10105.36</v>
      </c>
      <c r="E699" s="142">
        <v>2589.19</v>
      </c>
    </row>
    <row r="700" spans="1:5">
      <c r="A700" s="141">
        <v>44047</v>
      </c>
      <c r="B700" s="142">
        <v>24316.14</v>
      </c>
      <c r="C700" s="142">
        <v>257.58</v>
      </c>
      <c r="D700" s="142">
        <v>10023.36</v>
      </c>
      <c r="E700" s="142">
        <v>2557.39</v>
      </c>
    </row>
    <row r="701" spans="1:5">
      <c r="A701" s="141">
        <v>44046</v>
      </c>
      <c r="B701" s="142">
        <v>23936.23</v>
      </c>
      <c r="C701" s="142">
        <v>254.84</v>
      </c>
      <c r="D701" s="142">
        <v>9968.6299999999992</v>
      </c>
      <c r="E701" s="142">
        <v>2529.88</v>
      </c>
    </row>
    <row r="702" spans="1:5">
      <c r="A702" s="141">
        <v>44045</v>
      </c>
      <c r="B702" s="142" t="s">
        <v>1208</v>
      </c>
      <c r="C702" s="142" t="s">
        <v>1208</v>
      </c>
      <c r="D702" s="142"/>
      <c r="E702" s="142"/>
    </row>
    <row r="703" spans="1:5">
      <c r="A703" s="141">
        <v>44044</v>
      </c>
      <c r="B703" s="142" t="s">
        <v>1208</v>
      </c>
      <c r="C703" s="142" t="s">
        <v>1208</v>
      </c>
      <c r="D703" s="142"/>
      <c r="E703" s="142"/>
    </row>
    <row r="704" spans="1:5">
      <c r="A704" s="141">
        <v>44043</v>
      </c>
      <c r="B704" s="142">
        <v>24215.43</v>
      </c>
      <c r="C704" s="142">
        <v>254.67</v>
      </c>
      <c r="D704" s="142">
        <v>9886.49</v>
      </c>
      <c r="E704" s="142">
        <v>2532.13</v>
      </c>
    </row>
    <row r="705" spans="1:5">
      <c r="A705" s="141">
        <v>44042</v>
      </c>
      <c r="B705" s="142">
        <v>24319.37</v>
      </c>
      <c r="C705" s="142">
        <v>252.35</v>
      </c>
      <c r="D705" s="142">
        <v>9881.42</v>
      </c>
      <c r="E705" s="142">
        <v>2539.41</v>
      </c>
    </row>
    <row r="706" spans="1:5">
      <c r="A706" s="141">
        <v>44041</v>
      </c>
      <c r="B706" s="142">
        <v>23962.29</v>
      </c>
      <c r="C706" s="142">
        <v>248.9</v>
      </c>
      <c r="D706" s="142">
        <v>9947.58</v>
      </c>
      <c r="E706" s="142">
        <v>2549.92</v>
      </c>
    </row>
    <row r="707" spans="1:5">
      <c r="A707" s="141">
        <v>44040</v>
      </c>
      <c r="B707" s="142">
        <v>24046.28</v>
      </c>
      <c r="C707" s="142">
        <v>246.01</v>
      </c>
      <c r="D707" s="142">
        <v>9862.59</v>
      </c>
      <c r="E707" s="142">
        <v>2538.96</v>
      </c>
    </row>
    <row r="708" spans="1:5">
      <c r="A708" s="141">
        <v>44039</v>
      </c>
      <c r="B708" s="142">
        <v>24040.46</v>
      </c>
      <c r="C708" s="142">
        <v>250.16</v>
      </c>
      <c r="D708" s="142">
        <v>9912.76</v>
      </c>
      <c r="E708" s="142">
        <v>2517.9699999999998</v>
      </c>
    </row>
    <row r="709" spans="1:5">
      <c r="A709" s="141">
        <v>44038</v>
      </c>
      <c r="B709" s="142" t="s">
        <v>1208</v>
      </c>
      <c r="C709" s="142" t="s">
        <v>1208</v>
      </c>
      <c r="D709" s="142"/>
      <c r="E709" s="142"/>
    </row>
    <row r="710" spans="1:5">
      <c r="A710" s="141">
        <v>44037</v>
      </c>
      <c r="B710" s="142" t="s">
        <v>1208</v>
      </c>
      <c r="C710" s="142" t="s">
        <v>1208</v>
      </c>
      <c r="D710" s="142"/>
      <c r="E710" s="142"/>
    </row>
    <row r="711" spans="1:5">
      <c r="A711" s="141">
        <v>44036</v>
      </c>
      <c r="B711" s="142">
        <v>23489.96</v>
      </c>
      <c r="C711" s="142">
        <v>252.78</v>
      </c>
      <c r="D711" s="142">
        <v>9826.7199999999993</v>
      </c>
      <c r="E711" s="142">
        <v>2488.15</v>
      </c>
    </row>
    <row r="712" spans="1:5">
      <c r="A712" s="141">
        <v>44035</v>
      </c>
      <c r="B712" s="142">
        <v>23689.48</v>
      </c>
      <c r="C712" s="142">
        <v>258.67</v>
      </c>
      <c r="D712" s="142">
        <v>9897.25</v>
      </c>
      <c r="E712" s="142">
        <v>2528.19</v>
      </c>
    </row>
    <row r="713" spans="1:5">
      <c r="A713" s="141">
        <v>44034</v>
      </c>
      <c r="B713" s="142">
        <v>23746.09</v>
      </c>
      <c r="C713" s="142">
        <v>258.51</v>
      </c>
      <c r="D713" s="142">
        <v>9980.86</v>
      </c>
      <c r="E713" s="142">
        <v>2527.4499999999998</v>
      </c>
    </row>
    <row r="714" spans="1:5">
      <c r="A714" s="141">
        <v>44033</v>
      </c>
      <c r="B714" s="142">
        <v>23599.11</v>
      </c>
      <c r="C714" s="142">
        <v>254.2</v>
      </c>
      <c r="D714" s="142">
        <v>9954.02</v>
      </c>
      <c r="E714" s="142">
        <v>2546.37</v>
      </c>
    </row>
    <row r="715" spans="1:5">
      <c r="A715" s="141">
        <v>44032</v>
      </c>
      <c r="B715" s="142">
        <v>23172.59</v>
      </c>
      <c r="C715" s="142">
        <v>251.81</v>
      </c>
      <c r="D715" s="142">
        <v>9917.06</v>
      </c>
      <c r="E715" s="142">
        <v>2496.23</v>
      </c>
    </row>
    <row r="716" spans="1:5">
      <c r="A716" s="141">
        <v>44031</v>
      </c>
      <c r="B716" s="142" t="s">
        <v>1208</v>
      </c>
      <c r="C716" s="142" t="s">
        <v>1208</v>
      </c>
      <c r="D716" s="142"/>
      <c r="E716" s="142"/>
    </row>
    <row r="717" spans="1:5">
      <c r="A717" s="141">
        <v>44030</v>
      </c>
      <c r="B717" s="142" t="s">
        <v>1208</v>
      </c>
      <c r="C717" s="142" t="s">
        <v>1208</v>
      </c>
      <c r="D717" s="142"/>
      <c r="E717" s="142"/>
    </row>
    <row r="718" spans="1:5">
      <c r="A718" s="141">
        <v>44029</v>
      </c>
      <c r="B718" s="142">
        <v>23184.28</v>
      </c>
      <c r="C718" s="142">
        <v>252.66</v>
      </c>
      <c r="D718" s="142">
        <v>9835.09</v>
      </c>
      <c r="E718" s="142">
        <v>2474.06</v>
      </c>
    </row>
    <row r="719" spans="1:5">
      <c r="A719" s="141">
        <v>44028</v>
      </c>
      <c r="B719" s="142">
        <v>23124.32</v>
      </c>
      <c r="C719" s="142">
        <v>258.56</v>
      </c>
      <c r="D719" s="142">
        <v>9812.8799999999992</v>
      </c>
      <c r="E719" s="142">
        <v>2452.2800000000002</v>
      </c>
    </row>
    <row r="720" spans="1:5">
      <c r="A720" s="141">
        <v>44027</v>
      </c>
      <c r="B720" s="142">
        <v>23189.68</v>
      </c>
      <c r="C720" s="142">
        <v>258.83999999999997</v>
      </c>
      <c r="D720" s="142">
        <v>9855.4500000000007</v>
      </c>
      <c r="E720" s="142">
        <v>2499.35</v>
      </c>
    </row>
    <row r="721" spans="1:5">
      <c r="A721" s="141">
        <v>44026</v>
      </c>
      <c r="B721" s="142">
        <v>23182.75</v>
      </c>
      <c r="C721" s="142">
        <v>261.97000000000003</v>
      </c>
      <c r="D721" s="142">
        <v>9734.77</v>
      </c>
      <c r="E721" s="142">
        <v>2482.1799999999998</v>
      </c>
    </row>
    <row r="722" spans="1:5">
      <c r="A722" s="141">
        <v>44025</v>
      </c>
      <c r="B722" s="142">
        <v>23170.84</v>
      </c>
      <c r="C722" s="142">
        <v>266.24</v>
      </c>
      <c r="D722" s="142">
        <v>9661.07</v>
      </c>
      <c r="E722" s="142">
        <v>2509.7199999999998</v>
      </c>
    </row>
    <row r="723" spans="1:5">
      <c r="A723" s="141">
        <v>44024</v>
      </c>
      <c r="B723" s="142" t="s">
        <v>1208</v>
      </c>
      <c r="C723" s="142" t="s">
        <v>1208</v>
      </c>
      <c r="D723" s="142"/>
      <c r="E723" s="142"/>
    </row>
    <row r="724" spans="1:5">
      <c r="A724" s="141">
        <v>44023</v>
      </c>
      <c r="B724" s="142" t="s">
        <v>1208</v>
      </c>
      <c r="C724" s="142" t="s">
        <v>1208</v>
      </c>
      <c r="D724" s="142"/>
      <c r="E724" s="142"/>
    </row>
    <row r="725" spans="1:5">
      <c r="A725" s="141">
        <v>44022</v>
      </c>
      <c r="B725" s="142">
        <v>22883.01</v>
      </c>
      <c r="C725" s="142">
        <v>264.62</v>
      </c>
      <c r="D725" s="142">
        <v>9686.07</v>
      </c>
      <c r="E725" s="142">
        <v>2504.2399999999998</v>
      </c>
    </row>
    <row r="726" spans="1:5">
      <c r="A726" s="141">
        <v>44021</v>
      </c>
      <c r="B726" s="142">
        <v>23105.57</v>
      </c>
      <c r="C726" s="142">
        <v>270.76</v>
      </c>
      <c r="D726" s="142">
        <v>9605.19</v>
      </c>
      <c r="E726" s="142">
        <v>2528.37</v>
      </c>
    </row>
    <row r="727" spans="1:5">
      <c r="A727" s="141">
        <v>44020</v>
      </c>
      <c r="B727" s="142">
        <v>23052.12</v>
      </c>
      <c r="C727" s="142">
        <v>267.58999999999997</v>
      </c>
      <c r="D727" s="142">
        <v>9653.7099999999991</v>
      </c>
      <c r="E727" s="142">
        <v>2504.87</v>
      </c>
    </row>
    <row r="728" spans="1:5">
      <c r="A728" s="141">
        <v>44019</v>
      </c>
      <c r="B728" s="142">
        <v>22893.68</v>
      </c>
      <c r="C728" s="142">
        <v>261.81</v>
      </c>
      <c r="D728" s="142">
        <v>9612.9599999999991</v>
      </c>
      <c r="E728" s="142">
        <v>2463.34</v>
      </c>
    </row>
    <row r="729" spans="1:5">
      <c r="A729" s="141">
        <v>44018</v>
      </c>
      <c r="B729" s="142">
        <v>22916.04</v>
      </c>
      <c r="C729" s="142">
        <v>262.25</v>
      </c>
      <c r="D729" s="142">
        <v>9702.7000000000007</v>
      </c>
      <c r="E729" s="142">
        <v>2480.38</v>
      </c>
    </row>
    <row r="730" spans="1:5">
      <c r="A730" s="141">
        <v>44017</v>
      </c>
      <c r="B730" s="142" t="s">
        <v>1208</v>
      </c>
      <c r="C730" s="142" t="s">
        <v>1208</v>
      </c>
      <c r="D730" s="142"/>
      <c r="E730" s="142"/>
    </row>
    <row r="731" spans="1:5">
      <c r="A731" s="141">
        <v>44016</v>
      </c>
      <c r="B731" s="142" t="s">
        <v>1208</v>
      </c>
      <c r="C731" s="142" t="s">
        <v>1208</v>
      </c>
      <c r="D731" s="142"/>
      <c r="E731" s="142"/>
    </row>
    <row r="732" spans="1:5">
      <c r="A732" s="141">
        <v>44015</v>
      </c>
      <c r="B732" s="142">
        <v>22502.26</v>
      </c>
      <c r="C732" s="142">
        <v>255.38</v>
      </c>
      <c r="D732" s="142">
        <v>9540.09</v>
      </c>
      <c r="E732" s="142">
        <v>2415.5500000000002</v>
      </c>
    </row>
    <row r="733" spans="1:5">
      <c r="A733" s="141">
        <v>44014</v>
      </c>
      <c r="B733" s="142">
        <v>22301.84</v>
      </c>
      <c r="C733" s="142">
        <v>253.28</v>
      </c>
      <c r="D733" s="142">
        <v>9545.2000000000007</v>
      </c>
      <c r="E733" s="142">
        <v>2392.9699999999998</v>
      </c>
    </row>
    <row r="734" spans="1:5">
      <c r="A734" s="141">
        <v>44013</v>
      </c>
      <c r="B734" s="142">
        <v>22054.55</v>
      </c>
      <c r="C734" s="142">
        <v>248.73</v>
      </c>
      <c r="D734" s="142">
        <v>9473.27</v>
      </c>
      <c r="E734" s="142">
        <v>2337.14</v>
      </c>
    </row>
    <row r="735" spans="1:5">
      <c r="A735" s="141">
        <v>44012</v>
      </c>
      <c r="B735" s="2599">
        <v>21851.5</v>
      </c>
      <c r="C735" s="2599">
        <v>245.03</v>
      </c>
      <c r="D735" s="2599">
        <v>9432.11</v>
      </c>
      <c r="E735" s="2599">
        <v>2322.5100000000002</v>
      </c>
    </row>
    <row r="736" spans="1:5">
      <c r="A736" s="141">
        <v>44011</v>
      </c>
      <c r="B736" s="2599">
        <v>21695.37</v>
      </c>
      <c r="C736" s="2599">
        <v>243.05</v>
      </c>
      <c r="D736" s="2599">
        <v>9323.0499999999993</v>
      </c>
      <c r="E736" s="2599">
        <v>2319.33</v>
      </c>
    </row>
    <row r="737" spans="1:5">
      <c r="A737" s="141">
        <v>44010</v>
      </c>
      <c r="B737" s="2599" t="s">
        <v>1208</v>
      </c>
      <c r="C737" s="2599" t="s">
        <v>1208</v>
      </c>
      <c r="D737" s="2599"/>
      <c r="E737" s="2599"/>
    </row>
    <row r="738" spans="1:5">
      <c r="A738" s="141">
        <v>44009</v>
      </c>
      <c r="B738" s="2599" t="s">
        <v>1208</v>
      </c>
      <c r="C738" s="2599" t="s">
        <v>1208</v>
      </c>
      <c r="D738" s="2599"/>
      <c r="E738" s="2599"/>
    </row>
    <row r="739" spans="1:5">
      <c r="A739" s="141">
        <v>44008</v>
      </c>
      <c r="B739" s="2599" t="s">
        <v>1208</v>
      </c>
      <c r="C739" s="2599" t="s">
        <v>1208</v>
      </c>
      <c r="D739" s="2599">
        <v>9237.2900000000009</v>
      </c>
      <c r="E739" s="2599">
        <v>2329.5100000000002</v>
      </c>
    </row>
    <row r="740" spans="1:5">
      <c r="A740" s="141">
        <v>44007</v>
      </c>
      <c r="B740" s="2599" t="s">
        <v>1208</v>
      </c>
      <c r="C740" s="2599" t="s">
        <v>1208</v>
      </c>
      <c r="D740" s="2599">
        <v>9392.11</v>
      </c>
      <c r="E740" s="2599">
        <v>2342.37</v>
      </c>
    </row>
    <row r="741" spans="1:5">
      <c r="A741" s="141">
        <v>44006</v>
      </c>
      <c r="B741" s="2599">
        <v>21909.4</v>
      </c>
      <c r="C741" s="2599">
        <v>244.13</v>
      </c>
      <c r="D741" s="2599">
        <v>9334.82</v>
      </c>
      <c r="E741" s="2599">
        <v>2357.06</v>
      </c>
    </row>
    <row r="742" spans="1:5">
      <c r="A742" s="141">
        <v>44005</v>
      </c>
      <c r="B742" s="2599">
        <v>21811.11</v>
      </c>
      <c r="C742" s="2599">
        <v>243.55</v>
      </c>
      <c r="D742" s="2599">
        <v>9574.2000000000007</v>
      </c>
      <c r="E742" s="2599">
        <v>2365.4699999999998</v>
      </c>
    </row>
    <row r="743" spans="1:5">
      <c r="A743" s="141">
        <v>44004</v>
      </c>
      <c r="B743" s="2599">
        <v>21726.25</v>
      </c>
      <c r="C743" s="2599">
        <v>244.5</v>
      </c>
      <c r="D743" s="2599">
        <v>9495.8799999999992</v>
      </c>
      <c r="E743" s="2599">
        <v>2331.5300000000002</v>
      </c>
    </row>
    <row r="744" spans="1:5">
      <c r="A744" s="141">
        <v>44003</v>
      </c>
      <c r="B744" s="2599" t="s">
        <v>1208</v>
      </c>
      <c r="C744" s="2599" t="s">
        <v>1208</v>
      </c>
      <c r="D744" s="2599"/>
      <c r="E744" s="2599"/>
    </row>
    <row r="745" spans="1:5">
      <c r="A745" s="141">
        <v>44002</v>
      </c>
      <c r="B745" s="2599" t="s">
        <v>1208</v>
      </c>
      <c r="C745" s="2599" t="s">
        <v>1208</v>
      </c>
      <c r="D745" s="2599"/>
      <c r="E745" s="2599"/>
    </row>
    <row r="746" spans="1:5">
      <c r="A746" s="141">
        <v>44001</v>
      </c>
      <c r="B746" s="2599">
        <v>21678.39</v>
      </c>
      <c r="C746" s="2599">
        <v>242.88</v>
      </c>
      <c r="D746" s="2599">
        <v>9457.19</v>
      </c>
      <c r="E746" s="2599">
        <v>2332.88</v>
      </c>
    </row>
    <row r="747" spans="1:5">
      <c r="A747" s="141">
        <v>44000</v>
      </c>
      <c r="B747" s="2599">
        <v>21674.97</v>
      </c>
      <c r="C747" s="2599">
        <v>241.67</v>
      </c>
      <c r="D747" s="2599">
        <v>9483.8700000000008</v>
      </c>
      <c r="E747" s="2599">
        <v>2318.3000000000002</v>
      </c>
    </row>
    <row r="748" spans="1:5">
      <c r="A748" s="141">
        <v>43999</v>
      </c>
      <c r="B748" s="2599">
        <v>21607.63</v>
      </c>
      <c r="C748" s="2599">
        <v>238.04</v>
      </c>
      <c r="D748" s="2599">
        <v>9493.0300000000007</v>
      </c>
      <c r="E748" s="2599">
        <v>2315.69</v>
      </c>
    </row>
    <row r="749" spans="1:5">
      <c r="A749" s="141">
        <v>43998</v>
      </c>
      <c r="B749" s="2599">
        <v>21545.48</v>
      </c>
      <c r="C749" s="2599">
        <v>236.23</v>
      </c>
      <c r="D749" s="2599">
        <v>9497.99</v>
      </c>
      <c r="E749" s="2599">
        <v>2304.4699999999998</v>
      </c>
    </row>
    <row r="750" spans="1:5">
      <c r="A750" s="141">
        <v>43997</v>
      </c>
      <c r="B750" s="2599">
        <v>21158.29</v>
      </c>
      <c r="C750" s="2599">
        <v>231.37</v>
      </c>
      <c r="D750" s="2599">
        <v>9293.99</v>
      </c>
      <c r="E750" s="2599">
        <v>2249.44</v>
      </c>
    </row>
    <row r="751" spans="1:5">
      <c r="A751" s="141">
        <v>43996</v>
      </c>
      <c r="B751" s="2599" t="s">
        <v>1208</v>
      </c>
      <c r="C751" s="2599" t="s">
        <v>1208</v>
      </c>
      <c r="D751" s="2599"/>
      <c r="E751" s="2599"/>
    </row>
    <row r="752" spans="1:5">
      <c r="A752" s="141">
        <v>43995</v>
      </c>
      <c r="B752" s="2599" t="s">
        <v>1208</v>
      </c>
      <c r="C752" s="2599" t="s">
        <v>1208</v>
      </c>
      <c r="D752" s="2599"/>
      <c r="E752" s="2599"/>
    </row>
    <row r="753" spans="1:5">
      <c r="A753" s="141">
        <v>43994</v>
      </c>
      <c r="B753" s="2599">
        <v>21387.58</v>
      </c>
      <c r="C753" s="2599">
        <v>232.02</v>
      </c>
      <c r="D753" s="2599">
        <v>9263.66</v>
      </c>
      <c r="E753" s="2599">
        <v>2297.37</v>
      </c>
    </row>
    <row r="754" spans="1:5">
      <c r="A754" s="141">
        <v>43993</v>
      </c>
      <c r="B754" s="2599">
        <v>21583.83</v>
      </c>
      <c r="C754" s="2599">
        <v>232.86</v>
      </c>
      <c r="D754" s="2599">
        <v>9218.89</v>
      </c>
      <c r="E754" s="2599">
        <v>2312.5500000000002</v>
      </c>
    </row>
    <row r="755" spans="1:5">
      <c r="A755" s="141">
        <v>43992</v>
      </c>
      <c r="B755" s="2599">
        <v>21921.72</v>
      </c>
      <c r="C755" s="2599">
        <v>237.89</v>
      </c>
      <c r="D755" s="2599">
        <v>9700.81</v>
      </c>
      <c r="E755" s="2599">
        <v>2356.1999999999998</v>
      </c>
    </row>
    <row r="756" spans="1:5">
      <c r="A756" s="141">
        <v>43991</v>
      </c>
      <c r="B756" s="2599">
        <v>21764.92</v>
      </c>
      <c r="C756" s="2599">
        <v>236.04</v>
      </c>
      <c r="D756" s="2599">
        <v>9734.5400000000009</v>
      </c>
      <c r="E756" s="2599">
        <v>2349.23</v>
      </c>
    </row>
    <row r="757" spans="1:5">
      <c r="A757" s="141">
        <v>43990</v>
      </c>
      <c r="B757" s="2599">
        <v>21714</v>
      </c>
      <c r="C757" s="2599">
        <v>236.13</v>
      </c>
      <c r="D757" s="2599">
        <v>9788.5</v>
      </c>
      <c r="E757" s="2599">
        <v>2344.1799999999998</v>
      </c>
    </row>
    <row r="758" spans="1:5">
      <c r="A758" s="141">
        <v>43989</v>
      </c>
      <c r="B758" s="2599" t="s">
        <v>1208</v>
      </c>
      <c r="C758" s="2599" t="s">
        <v>1208</v>
      </c>
      <c r="D758" s="2599"/>
      <c r="E758" s="2599"/>
    </row>
    <row r="759" spans="1:5">
      <c r="A759" s="141">
        <v>43988</v>
      </c>
      <c r="B759" s="2599" t="s">
        <v>1208</v>
      </c>
      <c r="C759" s="2599" t="s">
        <v>1208</v>
      </c>
      <c r="D759" s="2599"/>
      <c r="E759" s="2599"/>
    </row>
    <row r="760" spans="1:5">
      <c r="A760" s="141">
        <v>43987</v>
      </c>
      <c r="B760" s="2599">
        <v>21468.9</v>
      </c>
      <c r="C760" s="2599">
        <v>234.24</v>
      </c>
      <c r="D760" s="2599">
        <v>9697.09</v>
      </c>
      <c r="E760" s="2599">
        <v>2332.91</v>
      </c>
    </row>
    <row r="761" spans="1:5">
      <c r="A761" s="141">
        <v>43986</v>
      </c>
      <c r="B761" s="2599">
        <v>21307.75</v>
      </c>
      <c r="C761" s="2599">
        <v>232.2</v>
      </c>
      <c r="D761" s="2599">
        <v>9490.4599999999991</v>
      </c>
      <c r="E761" s="2599">
        <v>2300.5700000000002</v>
      </c>
    </row>
    <row r="762" spans="1:5">
      <c r="A762" s="141">
        <v>43985</v>
      </c>
      <c r="B762" s="2599">
        <v>21171.1</v>
      </c>
      <c r="C762" s="2599">
        <v>230.58</v>
      </c>
      <c r="D762" s="2599">
        <v>9506.44</v>
      </c>
      <c r="E762" s="2599">
        <v>2297.9899999999998</v>
      </c>
    </row>
    <row r="763" spans="1:5">
      <c r="A763" s="141">
        <v>43984</v>
      </c>
      <c r="B763" s="2599">
        <v>20811.580000000002</v>
      </c>
      <c r="C763" s="2599">
        <v>227.56</v>
      </c>
      <c r="D763" s="2599">
        <v>9353.6</v>
      </c>
      <c r="E763" s="2599">
        <v>2250.0500000000002</v>
      </c>
    </row>
    <row r="764" spans="1:5">
      <c r="A764" s="141">
        <v>43983</v>
      </c>
      <c r="B764" s="2599">
        <v>20719.37</v>
      </c>
      <c r="C764" s="2599">
        <v>228</v>
      </c>
      <c r="D764" s="2599">
        <v>9254.2199999999993</v>
      </c>
      <c r="E764" s="2599">
        <v>2212.34</v>
      </c>
    </row>
    <row r="765" spans="1:5">
      <c r="A765" s="141">
        <v>43982</v>
      </c>
      <c r="B765" s="2599" t="s">
        <v>1208</v>
      </c>
      <c r="C765" s="2599" t="s">
        <v>1208</v>
      </c>
      <c r="D765" s="2599"/>
      <c r="E765" s="2599"/>
    </row>
    <row r="766" spans="1:5">
      <c r="A766" s="141">
        <v>43981</v>
      </c>
      <c r="B766" s="2599" t="s">
        <v>1208</v>
      </c>
      <c r="C766" s="2599" t="s">
        <v>1208</v>
      </c>
      <c r="D766" s="2599"/>
      <c r="E766" s="2599"/>
    </row>
    <row r="767" spans="1:5">
      <c r="A767" s="141">
        <v>43980</v>
      </c>
      <c r="B767" s="2599">
        <v>20463</v>
      </c>
      <c r="C767" s="2599">
        <v>225</v>
      </c>
      <c r="D767" s="2599">
        <v>9185.25</v>
      </c>
      <c r="E767" s="2599">
        <v>2162.44</v>
      </c>
    </row>
    <row r="768" spans="1:5">
      <c r="A768" s="141">
        <v>43979</v>
      </c>
      <c r="B768" s="2599">
        <v>20466.810000000001</v>
      </c>
      <c r="C768" s="2599">
        <v>223.71</v>
      </c>
      <c r="D768" s="2599">
        <v>9185.91</v>
      </c>
      <c r="E768" s="2599">
        <v>2150.36</v>
      </c>
    </row>
    <row r="769" spans="1:5">
      <c r="A769" s="141">
        <v>43978</v>
      </c>
      <c r="B769" s="2599">
        <v>20597.560000000001</v>
      </c>
      <c r="C769" s="2599">
        <v>224.11</v>
      </c>
      <c r="D769" s="2599">
        <v>9136.01</v>
      </c>
      <c r="E769" s="2599">
        <v>2154.83</v>
      </c>
    </row>
    <row r="770" spans="1:5">
      <c r="A770" s="141">
        <v>43977</v>
      </c>
      <c r="B770" s="2599">
        <v>20564.919999999998</v>
      </c>
      <c r="C770" s="2599">
        <v>224.12</v>
      </c>
      <c r="D770" s="2599">
        <v>9039.17</v>
      </c>
      <c r="E770" s="2599">
        <v>2153</v>
      </c>
    </row>
    <row r="771" spans="1:5">
      <c r="A771" s="141">
        <v>43976</v>
      </c>
      <c r="B771" s="2599">
        <v>20329.25</v>
      </c>
      <c r="C771" s="2599">
        <v>223.81</v>
      </c>
      <c r="D771" s="2599">
        <v>8900.32</v>
      </c>
      <c r="E771" s="2599">
        <v>2117.33</v>
      </c>
    </row>
    <row r="772" spans="1:5">
      <c r="A772" s="141">
        <v>43975</v>
      </c>
      <c r="B772" s="2599" t="s">
        <v>1208</v>
      </c>
      <c r="C772" s="2599" t="s">
        <v>1208</v>
      </c>
      <c r="D772" s="2599"/>
      <c r="E772" s="2599"/>
    </row>
    <row r="773" spans="1:5">
      <c r="A773" s="141">
        <v>43974</v>
      </c>
      <c r="B773" s="2599" t="s">
        <v>1208</v>
      </c>
      <c r="C773" s="2599" t="s">
        <v>1208</v>
      </c>
      <c r="D773" s="2599"/>
      <c r="E773" s="2599"/>
    </row>
    <row r="774" spans="1:5">
      <c r="A774" s="141">
        <v>43973</v>
      </c>
      <c r="B774" s="2599">
        <v>20216.98</v>
      </c>
      <c r="C774" s="2599">
        <v>220.05</v>
      </c>
      <c r="D774" s="2599">
        <v>8857.84</v>
      </c>
      <c r="E774" s="2599">
        <v>2102.1999999999998</v>
      </c>
    </row>
    <row r="775" spans="1:5">
      <c r="A775" s="141">
        <v>43972</v>
      </c>
      <c r="B775" s="2599">
        <v>20585.68</v>
      </c>
      <c r="C775" s="2599">
        <v>221.49</v>
      </c>
      <c r="D775" s="2599">
        <v>8866.0300000000007</v>
      </c>
      <c r="E775" s="2599">
        <v>2159.23</v>
      </c>
    </row>
    <row r="776" spans="1:5">
      <c r="A776" s="141">
        <v>43971</v>
      </c>
      <c r="B776" s="2599">
        <v>20397.73</v>
      </c>
      <c r="C776" s="2599">
        <v>218.75</v>
      </c>
      <c r="D776" s="2599">
        <v>8941.51</v>
      </c>
      <c r="E776" s="2599">
        <v>2162.69</v>
      </c>
    </row>
    <row r="777" spans="1:5">
      <c r="A777" s="141">
        <v>43970</v>
      </c>
      <c r="B777" s="2599">
        <v>20309.169999999998</v>
      </c>
      <c r="C777" s="2599">
        <v>217.75</v>
      </c>
      <c r="D777" s="2599">
        <v>8809.31</v>
      </c>
      <c r="E777" s="2599">
        <v>2148.04</v>
      </c>
    </row>
    <row r="778" spans="1:5">
      <c r="A778" s="141">
        <v>43969</v>
      </c>
      <c r="B778" s="2599">
        <v>20084.97</v>
      </c>
      <c r="C778" s="2599">
        <v>215.19</v>
      </c>
      <c r="D778" s="2599">
        <v>8840.99</v>
      </c>
      <c r="E778" s="2599">
        <v>2118.5500000000002</v>
      </c>
    </row>
    <row r="779" spans="1:5">
      <c r="A779" s="141">
        <v>43968</v>
      </c>
      <c r="B779" s="2599" t="s">
        <v>1208</v>
      </c>
      <c r="C779" s="2599" t="s">
        <v>1208</v>
      </c>
      <c r="D779" s="2599"/>
      <c r="E779" s="2599"/>
    </row>
    <row r="780" spans="1:5">
      <c r="A780" s="141">
        <v>43967</v>
      </c>
      <c r="B780" s="2599" t="s">
        <v>1208</v>
      </c>
      <c r="C780" s="2599" t="s">
        <v>1208</v>
      </c>
      <c r="D780" s="2599"/>
      <c r="E780" s="2599"/>
    </row>
    <row r="781" spans="1:5">
      <c r="A781" s="141">
        <v>43966</v>
      </c>
      <c r="B781" s="2599">
        <v>20224.04</v>
      </c>
      <c r="C781" s="2599">
        <v>216.21</v>
      </c>
      <c r="D781" s="2599">
        <v>8580.68</v>
      </c>
      <c r="E781" s="2599">
        <v>2091.98</v>
      </c>
    </row>
    <row r="782" spans="1:5">
      <c r="A782" s="141">
        <v>43965</v>
      </c>
      <c r="B782" s="2599">
        <v>20160.38</v>
      </c>
      <c r="C782" s="2599">
        <v>214.7</v>
      </c>
      <c r="D782" s="2599">
        <v>8542.91</v>
      </c>
      <c r="E782" s="2599">
        <v>2090.9</v>
      </c>
    </row>
    <row r="783" spans="1:5">
      <c r="A783" s="141">
        <v>43964</v>
      </c>
      <c r="B783" s="2599">
        <v>20454.71</v>
      </c>
      <c r="C783" s="2599">
        <v>218.15</v>
      </c>
      <c r="D783" s="2599">
        <v>8534.67</v>
      </c>
      <c r="E783" s="2599">
        <v>2109.86</v>
      </c>
    </row>
    <row r="784" spans="1:5">
      <c r="A784" s="141">
        <v>43963</v>
      </c>
      <c r="B784" s="2599">
        <v>20344.75</v>
      </c>
      <c r="C784" s="2599">
        <v>215.89</v>
      </c>
      <c r="D784" s="2599">
        <v>8685.99</v>
      </c>
      <c r="E784" s="2599">
        <v>2110.06</v>
      </c>
    </row>
    <row r="785" spans="1:5">
      <c r="A785" s="141">
        <v>43962</v>
      </c>
      <c r="B785" s="2599">
        <v>20594.93</v>
      </c>
      <c r="C785" s="2599">
        <v>216.45</v>
      </c>
      <c r="D785" s="2599">
        <v>8798.27</v>
      </c>
      <c r="E785" s="2599">
        <v>2125.37</v>
      </c>
    </row>
    <row r="786" spans="1:5">
      <c r="A786" s="141">
        <v>43961</v>
      </c>
      <c r="B786" s="2599" t="s">
        <v>1208</v>
      </c>
      <c r="C786" s="2599" t="s">
        <v>1208</v>
      </c>
      <c r="D786" s="2599"/>
      <c r="E786" s="2599"/>
    </row>
    <row r="787" spans="1:5">
      <c r="A787" s="141">
        <v>43960</v>
      </c>
      <c r="B787" s="2599" t="s">
        <v>1208</v>
      </c>
      <c r="C787" s="2599" t="s">
        <v>1208</v>
      </c>
      <c r="D787" s="2599"/>
      <c r="E787" s="2599"/>
    </row>
    <row r="788" spans="1:5">
      <c r="A788" s="141">
        <v>43959</v>
      </c>
      <c r="B788" s="2599">
        <v>20385.8</v>
      </c>
      <c r="C788" s="2599">
        <v>215.31</v>
      </c>
      <c r="D788" s="2599">
        <v>8802.8799999999992</v>
      </c>
      <c r="E788" s="2599">
        <v>2115.5</v>
      </c>
    </row>
    <row r="789" spans="1:5">
      <c r="A789" s="141">
        <v>43958</v>
      </c>
      <c r="B789" s="2599">
        <v>20276.39</v>
      </c>
      <c r="C789" s="2599">
        <v>214.92</v>
      </c>
      <c r="D789" s="2599">
        <v>8649.07</v>
      </c>
      <c r="E789" s="2599">
        <v>2080.7399999999998</v>
      </c>
    </row>
    <row r="790" spans="1:5">
      <c r="A790" s="141">
        <v>43957</v>
      </c>
      <c r="B790" s="2599">
        <v>20149.349999999999</v>
      </c>
      <c r="C790" s="2599">
        <v>211.69</v>
      </c>
      <c r="D790" s="2599">
        <v>8566.4</v>
      </c>
      <c r="E790" s="2599">
        <v>2084.7199999999998</v>
      </c>
    </row>
    <row r="791" spans="1:5">
      <c r="A791" s="141">
        <v>43956</v>
      </c>
      <c r="B791" s="2599">
        <v>20148.650000000001</v>
      </c>
      <c r="C791" s="2599">
        <v>211.28</v>
      </c>
      <c r="D791" s="2599">
        <v>8610.84</v>
      </c>
      <c r="E791" s="2599">
        <v>2077.8200000000002</v>
      </c>
    </row>
    <row r="792" spans="1:5">
      <c r="A792" s="141">
        <v>43955</v>
      </c>
      <c r="B792" s="2599">
        <v>20047.43</v>
      </c>
      <c r="C792" s="2599">
        <v>209.22</v>
      </c>
      <c r="D792" s="2599">
        <v>8523.0400000000009</v>
      </c>
      <c r="E792" s="2599">
        <v>2059.8000000000002</v>
      </c>
    </row>
    <row r="793" spans="1:5">
      <c r="A793" s="141">
        <v>43954</v>
      </c>
      <c r="B793" s="2599" t="s">
        <v>1208</v>
      </c>
      <c r="C793" s="2599" t="s">
        <v>1208</v>
      </c>
      <c r="D793" s="2599"/>
      <c r="E793" s="2599"/>
    </row>
    <row r="794" spans="1:5">
      <c r="A794" s="141">
        <v>43953</v>
      </c>
      <c r="B794" s="2599" t="s">
        <v>1208</v>
      </c>
      <c r="C794" s="2599" t="s">
        <v>1208</v>
      </c>
      <c r="D794" s="2599"/>
      <c r="E794" s="2599"/>
    </row>
    <row r="795" spans="1:5">
      <c r="A795" s="141">
        <v>43952</v>
      </c>
      <c r="B795" s="2599" t="s">
        <v>1208</v>
      </c>
      <c r="C795" s="2599" t="s">
        <v>1208</v>
      </c>
      <c r="D795" s="2599">
        <v>8552.27</v>
      </c>
      <c r="E795" s="2599">
        <v>2126.56</v>
      </c>
    </row>
    <row r="796" spans="1:5">
      <c r="A796" s="141">
        <v>43951</v>
      </c>
      <c r="B796" s="2599">
        <v>20555.45</v>
      </c>
      <c r="C796" s="2599">
        <v>210.19</v>
      </c>
      <c r="D796" s="2599">
        <v>8756.4599999999991</v>
      </c>
      <c r="E796" s="2599">
        <v>2145.5</v>
      </c>
    </row>
    <row r="797" spans="1:5">
      <c r="A797" s="141">
        <v>43950</v>
      </c>
      <c r="B797" s="2599">
        <v>20144.18</v>
      </c>
      <c r="C797" s="2599">
        <v>206.9</v>
      </c>
      <c r="D797" s="2599">
        <v>8831.92</v>
      </c>
      <c r="E797" s="2599">
        <v>2133.16</v>
      </c>
    </row>
    <row r="798" spans="1:5">
      <c r="A798" s="141">
        <v>43949</v>
      </c>
      <c r="B798" s="2599">
        <v>19852.16</v>
      </c>
      <c r="C798" s="2599">
        <v>204.54</v>
      </c>
      <c r="D798" s="2599">
        <v>8628.59</v>
      </c>
      <c r="E798" s="2599">
        <v>2093.62</v>
      </c>
    </row>
    <row r="799" spans="1:5">
      <c r="A799" s="141">
        <v>43948</v>
      </c>
      <c r="B799" s="2599">
        <v>19760.919999999998</v>
      </c>
      <c r="C799" s="2599">
        <v>203.21</v>
      </c>
      <c r="D799" s="2599">
        <v>8624.84</v>
      </c>
      <c r="E799" s="2599">
        <v>2076.4699999999998</v>
      </c>
    </row>
    <row r="800" spans="1:5">
      <c r="A800" s="141">
        <v>43947</v>
      </c>
      <c r="B800" s="2599" t="s">
        <v>1208</v>
      </c>
      <c r="C800" s="2599" t="s">
        <v>1208</v>
      </c>
      <c r="D800" s="2599"/>
      <c r="E800" s="2599"/>
    </row>
    <row r="801" spans="1:5">
      <c r="A801" s="141">
        <v>43946</v>
      </c>
      <c r="B801" s="2599" t="s">
        <v>1208</v>
      </c>
      <c r="C801" s="2599" t="s">
        <v>1208</v>
      </c>
      <c r="D801" s="2599"/>
      <c r="E801" s="2599"/>
    </row>
    <row r="802" spans="1:5">
      <c r="A802" s="141">
        <v>43945</v>
      </c>
      <c r="B802" s="2599">
        <v>19349.7</v>
      </c>
      <c r="C802" s="2599">
        <v>200.51</v>
      </c>
      <c r="D802" s="2599">
        <v>8474.0300000000007</v>
      </c>
      <c r="E802" s="2599">
        <v>2039.52</v>
      </c>
    </row>
    <row r="803" spans="1:5">
      <c r="A803" s="141">
        <v>43944</v>
      </c>
      <c r="B803" s="2599">
        <v>19385.509999999998</v>
      </c>
      <c r="C803" s="2599">
        <v>200.09</v>
      </c>
      <c r="D803" s="2599">
        <v>8416.84</v>
      </c>
      <c r="E803" s="2599">
        <v>2068.2600000000002</v>
      </c>
    </row>
    <row r="804" spans="1:5">
      <c r="A804" s="141">
        <v>43943</v>
      </c>
      <c r="B804" s="2599">
        <v>19274.78</v>
      </c>
      <c r="C804" s="2599">
        <v>198.28</v>
      </c>
      <c r="D804" s="2599">
        <v>8389.98</v>
      </c>
      <c r="E804" s="2599">
        <v>2060.8000000000002</v>
      </c>
    </row>
    <row r="805" spans="1:5">
      <c r="A805" s="141">
        <v>43942</v>
      </c>
      <c r="B805" s="2599">
        <v>19238.560000000001</v>
      </c>
      <c r="C805" s="2599">
        <v>196.49</v>
      </c>
      <c r="D805" s="2599">
        <v>8235.92</v>
      </c>
      <c r="E805" s="2599">
        <v>2036.28</v>
      </c>
    </row>
    <row r="806" spans="1:5">
      <c r="A806" s="141">
        <v>43941</v>
      </c>
      <c r="B806" s="2599">
        <v>19796.34</v>
      </c>
      <c r="C806" s="2599">
        <v>201.13</v>
      </c>
      <c r="D806" s="2599">
        <v>8498.51</v>
      </c>
      <c r="E806" s="2599">
        <v>2084.9699999999998</v>
      </c>
    </row>
    <row r="807" spans="1:5">
      <c r="A807" s="141">
        <v>43940</v>
      </c>
      <c r="B807" s="2599" t="s">
        <v>1208</v>
      </c>
      <c r="C807" s="2599" t="s">
        <v>1208</v>
      </c>
      <c r="D807" s="2599"/>
      <c r="E807" s="2599"/>
    </row>
    <row r="808" spans="1:5">
      <c r="A808" s="141">
        <v>43939</v>
      </c>
      <c r="B808" s="2599" t="s">
        <v>1208</v>
      </c>
      <c r="C808" s="2599" t="s">
        <v>1208</v>
      </c>
      <c r="D808" s="2599"/>
      <c r="E808" s="2599"/>
    </row>
    <row r="809" spans="1:5">
      <c r="A809" s="141">
        <v>43938</v>
      </c>
      <c r="B809" s="2599">
        <v>19815.66</v>
      </c>
      <c r="C809" s="2599">
        <v>199.58</v>
      </c>
      <c r="D809" s="2599">
        <v>8598.5400000000009</v>
      </c>
      <c r="E809" s="2599">
        <v>2089.56</v>
      </c>
    </row>
    <row r="810" spans="1:5">
      <c r="A810" s="141">
        <v>43937</v>
      </c>
      <c r="B810" s="2599">
        <v>19401.34</v>
      </c>
      <c r="C810" s="2599">
        <v>199.37</v>
      </c>
      <c r="D810" s="2599">
        <v>8371.6</v>
      </c>
      <c r="E810" s="2599">
        <v>2051.3200000000002</v>
      </c>
    </row>
    <row r="811" spans="1:5">
      <c r="A811" s="141">
        <v>43936</v>
      </c>
      <c r="B811" s="2599">
        <v>19535.48</v>
      </c>
      <c r="C811" s="2599">
        <v>198.58</v>
      </c>
      <c r="D811" s="2599">
        <v>8353.58</v>
      </c>
      <c r="E811" s="2599">
        <v>2058.87</v>
      </c>
    </row>
    <row r="812" spans="1:5">
      <c r="A812" s="141">
        <v>43935</v>
      </c>
      <c r="B812" s="2599">
        <v>19321.8</v>
      </c>
      <c r="C812" s="2599">
        <v>196.12</v>
      </c>
      <c r="D812" s="2599">
        <v>8551.84</v>
      </c>
      <c r="E812" s="2599">
        <v>2077.4</v>
      </c>
    </row>
    <row r="813" spans="1:5">
      <c r="A813" s="141">
        <v>43934</v>
      </c>
      <c r="B813" s="2599">
        <v>18884.77</v>
      </c>
      <c r="C813" s="2599">
        <v>192.32</v>
      </c>
      <c r="D813" s="2599">
        <v>8337.85</v>
      </c>
      <c r="E813" s="2599">
        <v>2046.88</v>
      </c>
    </row>
    <row r="814" spans="1:5">
      <c r="A814" s="141">
        <v>43933</v>
      </c>
      <c r="B814" s="2599" t="s">
        <v>1208</v>
      </c>
      <c r="C814" s="2599" t="s">
        <v>1208</v>
      </c>
      <c r="D814" s="2599"/>
      <c r="E814" s="2599"/>
    </row>
    <row r="815" spans="1:5">
      <c r="A815" s="141">
        <v>43932</v>
      </c>
      <c r="B815" s="2599" t="s">
        <v>1208</v>
      </c>
      <c r="C815" s="2599" t="s">
        <v>1208</v>
      </c>
      <c r="D815" s="2599"/>
      <c r="E815" s="2599"/>
    </row>
    <row r="816" spans="1:5">
      <c r="A816" s="141">
        <v>43931</v>
      </c>
      <c r="B816" s="2599">
        <v>18993.95</v>
      </c>
      <c r="C816" s="2599">
        <v>192.77</v>
      </c>
      <c r="D816" s="2599">
        <v>8402.52</v>
      </c>
      <c r="E816" s="2599">
        <v>2058.48</v>
      </c>
    </row>
    <row r="817" spans="1:5">
      <c r="A817" s="141">
        <v>43930</v>
      </c>
      <c r="B817" s="2599">
        <v>18922.57</v>
      </c>
      <c r="C817" s="2599">
        <v>191.17</v>
      </c>
      <c r="D817" s="2599">
        <v>8397.0499999999993</v>
      </c>
      <c r="E817" s="2599">
        <v>2057</v>
      </c>
    </row>
    <row r="818" spans="1:5">
      <c r="A818" s="141">
        <v>43929</v>
      </c>
      <c r="B818" s="2599">
        <v>18952.66</v>
      </c>
      <c r="C818" s="2599">
        <v>191.72</v>
      </c>
      <c r="D818" s="2599">
        <v>8266.02</v>
      </c>
      <c r="E818" s="2599">
        <v>2024.67</v>
      </c>
    </row>
    <row r="819" spans="1:5">
      <c r="A819" s="141">
        <v>43928</v>
      </c>
      <c r="B819" s="2599">
        <v>18688.580000000002</v>
      </c>
      <c r="C819" s="2599">
        <v>187.82</v>
      </c>
      <c r="D819" s="2599">
        <v>8072.49</v>
      </c>
      <c r="E819" s="2599">
        <v>2034.6</v>
      </c>
    </row>
    <row r="820" spans="1:5">
      <c r="A820" s="141">
        <v>43927</v>
      </c>
      <c r="B820" s="2599">
        <v>18356.45</v>
      </c>
      <c r="C820" s="2599">
        <v>184.21</v>
      </c>
      <c r="D820" s="2599">
        <v>8014.41</v>
      </c>
      <c r="E820" s="2599">
        <v>1978.11</v>
      </c>
    </row>
    <row r="821" spans="1:5">
      <c r="A821" s="141">
        <v>43926</v>
      </c>
      <c r="B821" s="2599" t="s">
        <v>1208</v>
      </c>
      <c r="C821" s="2599" t="s">
        <v>1208</v>
      </c>
      <c r="D821" s="2599"/>
      <c r="E821" s="2599"/>
    </row>
    <row r="822" spans="1:5">
      <c r="A822" s="141">
        <v>43925</v>
      </c>
      <c r="B822" s="2599" t="s">
        <v>1208</v>
      </c>
      <c r="C822" s="2599" t="s">
        <v>1208</v>
      </c>
      <c r="D822" s="2599"/>
      <c r="E822" s="2599"/>
    </row>
    <row r="823" spans="1:5">
      <c r="A823" s="141">
        <v>43924</v>
      </c>
      <c r="B823" s="2599" t="s">
        <v>1208</v>
      </c>
      <c r="C823" s="2599" t="s">
        <v>1208</v>
      </c>
      <c r="D823" s="2599">
        <v>7568.57</v>
      </c>
      <c r="E823" s="2599">
        <v>1926.86</v>
      </c>
    </row>
    <row r="824" spans="1:5">
      <c r="A824" s="141">
        <v>43923</v>
      </c>
      <c r="B824" s="2599" t="s">
        <v>1208</v>
      </c>
      <c r="C824" s="2599" t="s">
        <v>1208</v>
      </c>
      <c r="D824" s="2599">
        <v>7678.51</v>
      </c>
      <c r="E824" s="2599">
        <v>1942.59</v>
      </c>
    </row>
    <row r="825" spans="1:5">
      <c r="A825" s="141">
        <v>43922</v>
      </c>
      <c r="B825" s="2599">
        <v>18066.47</v>
      </c>
      <c r="C825" s="2599">
        <v>180.93</v>
      </c>
      <c r="D825" s="2599">
        <v>7586.14</v>
      </c>
      <c r="E825" s="2599">
        <v>1916.33</v>
      </c>
    </row>
    <row r="826" spans="1:5">
      <c r="A826" s="141">
        <v>43921</v>
      </c>
      <c r="B826" s="2599">
        <v>18149.52</v>
      </c>
      <c r="C826" s="2599">
        <v>179.74</v>
      </c>
      <c r="D826" s="2599">
        <v>7890.18</v>
      </c>
      <c r="E826" s="2599">
        <v>1965.16</v>
      </c>
    </row>
    <row r="827" spans="1:5">
      <c r="A827" s="141">
        <v>43920</v>
      </c>
      <c r="B827" s="2599">
        <v>18002.36</v>
      </c>
      <c r="C827" s="2599">
        <v>179.07</v>
      </c>
      <c r="D827" s="2599">
        <v>7965.26</v>
      </c>
      <c r="E827" s="2599">
        <v>1926.75</v>
      </c>
    </row>
    <row r="828" spans="1:5">
      <c r="A828" s="141">
        <v>43919</v>
      </c>
      <c r="B828" s="2599" t="s">
        <v>1208</v>
      </c>
      <c r="C828" s="2599" t="s">
        <v>1208</v>
      </c>
      <c r="D828" s="2599"/>
      <c r="E828" s="2599"/>
    </row>
    <row r="829" spans="1:5">
      <c r="A829" s="141">
        <v>43918</v>
      </c>
      <c r="B829" s="2599" t="s">
        <v>1208</v>
      </c>
      <c r="C829" s="2599" t="s">
        <v>1208</v>
      </c>
      <c r="D829" s="2599"/>
      <c r="E829" s="2599"/>
    </row>
    <row r="830" spans="1:5">
      <c r="A830" s="141">
        <v>43917</v>
      </c>
      <c r="B830" s="2599">
        <v>18132.189999999999</v>
      </c>
      <c r="C830" s="2599">
        <v>178.75</v>
      </c>
      <c r="D830" s="2599">
        <v>7770.76</v>
      </c>
      <c r="E830" s="2599">
        <v>1949.9</v>
      </c>
    </row>
    <row r="831" spans="1:5">
      <c r="A831" s="141">
        <v>43916</v>
      </c>
      <c r="B831" s="2599">
        <v>18201.16</v>
      </c>
      <c r="C831" s="2599">
        <v>178.89</v>
      </c>
      <c r="D831" s="2599">
        <v>7976.03</v>
      </c>
      <c r="E831" s="2599">
        <v>1970.12</v>
      </c>
    </row>
    <row r="832" spans="1:5">
      <c r="A832" s="141">
        <v>43915</v>
      </c>
      <c r="B832" s="2599">
        <v>18029.759999999998</v>
      </c>
      <c r="C832" s="2599">
        <v>175.95</v>
      </c>
      <c r="D832" s="2599">
        <v>7594.07</v>
      </c>
      <c r="E832" s="2599">
        <v>1935.5</v>
      </c>
    </row>
    <row r="833" spans="1:5">
      <c r="A833" s="141">
        <v>43914</v>
      </c>
      <c r="B833" s="2599">
        <v>17358.419999999998</v>
      </c>
      <c r="C833" s="2599">
        <v>169.44</v>
      </c>
      <c r="D833" s="2599">
        <v>7409.52</v>
      </c>
      <c r="E833" s="2599">
        <v>1854.71</v>
      </c>
    </row>
    <row r="834" spans="1:5">
      <c r="A834" s="141">
        <v>43913</v>
      </c>
      <c r="B834" s="2599">
        <v>16618.900000000001</v>
      </c>
      <c r="C834" s="2599">
        <v>162.29</v>
      </c>
      <c r="D834" s="2599">
        <v>6811.45</v>
      </c>
      <c r="E834" s="2599">
        <v>1754.01</v>
      </c>
    </row>
    <row r="835" spans="1:5">
      <c r="A835" s="141">
        <v>43912</v>
      </c>
      <c r="B835" s="2599" t="s">
        <v>1208</v>
      </c>
      <c r="C835" s="2599" t="s">
        <v>1208</v>
      </c>
      <c r="D835" s="2599"/>
      <c r="E835" s="2599"/>
    </row>
    <row r="836" spans="1:5">
      <c r="A836" s="141">
        <v>43911</v>
      </c>
      <c r="B836" s="2599" t="s">
        <v>1208</v>
      </c>
      <c r="C836" s="2599" t="s">
        <v>1208</v>
      </c>
      <c r="D836" s="2599"/>
      <c r="E836" s="2599"/>
    </row>
    <row r="837" spans="1:5">
      <c r="A837" s="141">
        <v>43910</v>
      </c>
      <c r="B837" s="2599">
        <v>17262.09</v>
      </c>
      <c r="C837" s="2599">
        <v>166.96</v>
      </c>
      <c r="D837" s="2599">
        <v>7018.95</v>
      </c>
      <c r="E837" s="2599">
        <v>1857.89</v>
      </c>
    </row>
    <row r="838" spans="1:5">
      <c r="A838" s="141">
        <v>43909</v>
      </c>
      <c r="B838" s="2599">
        <v>16228.6</v>
      </c>
      <c r="C838" s="2599">
        <v>157.38</v>
      </c>
      <c r="D838" s="2599">
        <v>7203.14</v>
      </c>
      <c r="E838" s="2599">
        <v>1772.71</v>
      </c>
    </row>
    <row r="839" spans="1:5">
      <c r="A839" s="141">
        <v>43908</v>
      </c>
      <c r="B839" s="2599">
        <v>17192.79</v>
      </c>
      <c r="C839" s="2599">
        <v>170.21</v>
      </c>
      <c r="D839" s="2599">
        <v>7149.18</v>
      </c>
      <c r="E839" s="2599">
        <v>1821.01</v>
      </c>
    </row>
    <row r="840" spans="1:5">
      <c r="A840" s="141">
        <v>43907</v>
      </c>
      <c r="B840" s="2599">
        <v>17604.87</v>
      </c>
      <c r="C840" s="2599">
        <v>172.71</v>
      </c>
      <c r="D840" s="2599">
        <v>7534.47</v>
      </c>
      <c r="E840" s="2599">
        <v>1910.81</v>
      </c>
    </row>
    <row r="841" spans="1:5">
      <c r="A841" s="141">
        <v>43906</v>
      </c>
      <c r="B841" s="2599">
        <v>18123.61</v>
      </c>
      <c r="C841" s="2599">
        <v>180.3</v>
      </c>
      <c r="D841" s="2599">
        <v>7236.13</v>
      </c>
      <c r="E841" s="2599">
        <v>1925.82</v>
      </c>
    </row>
    <row r="842" spans="1:5">
      <c r="A842" s="141">
        <v>43905</v>
      </c>
      <c r="B842" s="2599" t="s">
        <v>1208</v>
      </c>
      <c r="C842" s="2599" t="s">
        <v>1208</v>
      </c>
      <c r="D842" s="2599"/>
      <c r="E842" s="2599"/>
    </row>
    <row r="843" spans="1:5">
      <c r="A843" s="141">
        <v>43904</v>
      </c>
      <c r="B843" s="2599" t="s">
        <v>1208</v>
      </c>
      <c r="C843" s="2599" t="s">
        <v>1208</v>
      </c>
      <c r="D843" s="2599"/>
      <c r="E843" s="2599"/>
    </row>
    <row r="844" spans="1:5">
      <c r="A844" s="141">
        <v>43903</v>
      </c>
      <c r="B844" s="2599">
        <v>18890.22</v>
      </c>
      <c r="C844" s="2599">
        <v>188.15</v>
      </c>
      <c r="D844" s="2599">
        <v>7995.9</v>
      </c>
      <c r="E844" s="2599">
        <v>2059.63</v>
      </c>
    </row>
    <row r="845" spans="1:5">
      <c r="A845" s="141">
        <v>43902</v>
      </c>
      <c r="B845" s="2599">
        <v>19437.490000000002</v>
      </c>
      <c r="C845" s="2599">
        <v>196.5</v>
      </c>
      <c r="D845" s="2599">
        <v>7547.61</v>
      </c>
      <c r="E845" s="2599">
        <v>2040.92</v>
      </c>
    </row>
    <row r="846" spans="1:5">
      <c r="A846" s="141">
        <v>43901</v>
      </c>
      <c r="B846" s="2599">
        <v>20316.330000000002</v>
      </c>
      <c r="C846" s="2599">
        <v>208.62</v>
      </c>
      <c r="D846" s="2599">
        <v>8376.69</v>
      </c>
      <c r="E846" s="2599">
        <v>2187.54</v>
      </c>
    </row>
    <row r="847" spans="1:5">
      <c r="A847" s="141">
        <v>43900</v>
      </c>
      <c r="B847" s="2599">
        <v>20521.09</v>
      </c>
      <c r="C847" s="2599">
        <v>211.86</v>
      </c>
      <c r="D847" s="2599">
        <v>8715.4</v>
      </c>
      <c r="E847" s="2599">
        <v>2228.63</v>
      </c>
    </row>
    <row r="848" spans="1:5">
      <c r="A848" s="141">
        <v>43899</v>
      </c>
      <c r="B848" s="2599">
        <v>20472.79</v>
      </c>
      <c r="C848" s="2599">
        <v>211.95</v>
      </c>
      <c r="D848" s="2599">
        <v>8474.2199999999993</v>
      </c>
      <c r="E848" s="2599">
        <v>2190.16</v>
      </c>
    </row>
    <row r="849" spans="1:5">
      <c r="A849" s="141">
        <v>43898</v>
      </c>
      <c r="B849" s="2599" t="s">
        <v>1208</v>
      </c>
      <c r="C849" s="2599" t="s">
        <v>1208</v>
      </c>
      <c r="D849" s="2599"/>
      <c r="E849" s="2599"/>
    </row>
    <row r="850" spans="1:5">
      <c r="A850" s="141">
        <v>43897</v>
      </c>
      <c r="B850" s="2599" t="s">
        <v>1208</v>
      </c>
      <c r="C850" s="2599" t="s">
        <v>1208</v>
      </c>
      <c r="D850" s="2599"/>
      <c r="E850" s="2599"/>
    </row>
    <row r="851" spans="1:5">
      <c r="A851" s="141">
        <v>43896</v>
      </c>
      <c r="B851" s="2599">
        <v>21114.65</v>
      </c>
      <c r="C851" s="2599">
        <v>219.87</v>
      </c>
      <c r="D851" s="2599">
        <v>9127.76</v>
      </c>
      <c r="E851" s="2599">
        <v>2338.37</v>
      </c>
    </row>
    <row r="852" spans="1:5">
      <c r="A852" s="141">
        <v>43895</v>
      </c>
      <c r="B852" s="2599">
        <v>21474.61</v>
      </c>
      <c r="C852" s="2599">
        <v>221.28</v>
      </c>
      <c r="D852" s="2599">
        <v>9310.32</v>
      </c>
      <c r="E852" s="2599">
        <v>2401.3200000000002</v>
      </c>
    </row>
    <row r="853" spans="1:5">
      <c r="A853" s="141">
        <v>43894</v>
      </c>
      <c r="B853" s="2599">
        <v>21246.2</v>
      </c>
      <c r="C853" s="2599">
        <v>217.43</v>
      </c>
      <c r="D853" s="2599">
        <v>9522.49</v>
      </c>
      <c r="E853" s="2599">
        <v>2397.6799999999998</v>
      </c>
    </row>
    <row r="854" spans="1:5">
      <c r="A854" s="141">
        <v>43893</v>
      </c>
      <c r="B854" s="2599">
        <v>21125.66</v>
      </c>
      <c r="C854" s="2599">
        <v>218.53</v>
      </c>
      <c r="D854" s="2599">
        <v>9251.94</v>
      </c>
      <c r="E854" s="2599">
        <v>2374.1</v>
      </c>
    </row>
    <row r="855" spans="1:5">
      <c r="A855" s="141">
        <v>43892</v>
      </c>
      <c r="B855" s="2599">
        <v>20832.38</v>
      </c>
      <c r="C855" s="2599">
        <v>215.54</v>
      </c>
      <c r="D855" s="2599">
        <v>9389.58</v>
      </c>
      <c r="E855" s="2599">
        <v>2349.06</v>
      </c>
    </row>
    <row r="856" spans="1:5">
      <c r="A856" s="141">
        <v>43891</v>
      </c>
      <c r="B856" s="2599" t="s">
        <v>1208</v>
      </c>
      <c r="C856" s="2599" t="s">
        <v>1208</v>
      </c>
      <c r="D856" s="2599"/>
      <c r="E856" s="2599"/>
    </row>
    <row r="857" spans="1:5">
      <c r="A857" s="141">
        <v>43890</v>
      </c>
      <c r="B857" s="2599" t="s">
        <v>1208</v>
      </c>
      <c r="C857" s="2599" t="s">
        <v>1208</v>
      </c>
      <c r="D857" s="2599"/>
      <c r="E857" s="2599"/>
    </row>
    <row r="858" spans="1:5">
      <c r="A858" s="141">
        <v>43889</v>
      </c>
      <c r="B858" s="2599" t="s">
        <v>1208</v>
      </c>
      <c r="C858" s="2599" t="s">
        <v>1208</v>
      </c>
      <c r="D858" s="2599">
        <v>9086.7900000000009</v>
      </c>
      <c r="E858" s="2599">
        <v>2322.2600000000002</v>
      </c>
    </row>
    <row r="859" spans="1:5">
      <c r="A859" s="141">
        <v>43888</v>
      </c>
      <c r="B859" s="2599">
        <v>21059.37</v>
      </c>
      <c r="C859" s="2599">
        <v>216.33</v>
      </c>
      <c r="D859" s="2599">
        <v>9239.07</v>
      </c>
      <c r="E859" s="2599">
        <v>2380.11</v>
      </c>
    </row>
    <row r="860" spans="1:5">
      <c r="A860" s="141">
        <v>43887</v>
      </c>
      <c r="B860" s="2599">
        <v>21323.17</v>
      </c>
      <c r="C860" s="2599">
        <v>221.43</v>
      </c>
      <c r="D860" s="2599">
        <v>9580.5</v>
      </c>
      <c r="E860" s="2599">
        <v>2409.0100000000002</v>
      </c>
    </row>
    <row r="861" spans="1:5">
      <c r="A861" s="141">
        <v>43886</v>
      </c>
      <c r="B861" s="2599">
        <v>21521.99</v>
      </c>
      <c r="C861" s="2599">
        <v>223.23</v>
      </c>
      <c r="D861" s="2599">
        <v>9626.02</v>
      </c>
      <c r="E861" s="2599">
        <v>2439.4499999999998</v>
      </c>
    </row>
    <row r="862" spans="1:5">
      <c r="A862" s="141">
        <v>43885</v>
      </c>
      <c r="B862" s="2599">
        <v>21512</v>
      </c>
      <c r="C862" s="2599">
        <v>223.34</v>
      </c>
      <c r="D862" s="2599">
        <v>9885.98</v>
      </c>
      <c r="E862" s="2599">
        <v>2436.52</v>
      </c>
    </row>
    <row r="863" spans="1:5">
      <c r="A863" s="141">
        <v>43884</v>
      </c>
      <c r="B863" s="2599" t="s">
        <v>1208</v>
      </c>
      <c r="C863" s="2599" t="s">
        <v>1208</v>
      </c>
      <c r="D863" s="2599"/>
      <c r="E863" s="2599"/>
    </row>
    <row r="864" spans="1:5">
      <c r="A864" s="141">
        <v>43883</v>
      </c>
      <c r="B864" s="2599" t="s">
        <v>1208</v>
      </c>
      <c r="C864" s="2599" t="s">
        <v>1208</v>
      </c>
      <c r="D864" s="2599"/>
      <c r="E864" s="2599"/>
    </row>
    <row r="865" spans="1:5">
      <c r="A865" s="141">
        <v>43882</v>
      </c>
      <c r="B865" s="2599">
        <v>21794.5</v>
      </c>
      <c r="C865" s="2599">
        <v>225.28</v>
      </c>
      <c r="D865" s="2599">
        <v>10190.34</v>
      </c>
      <c r="E865" s="2599">
        <v>2503.21</v>
      </c>
    </row>
    <row r="866" spans="1:5">
      <c r="A866" s="141">
        <v>43881</v>
      </c>
      <c r="B866" s="2599">
        <v>21866.74</v>
      </c>
      <c r="C866" s="2599">
        <v>225.41</v>
      </c>
      <c r="D866" s="2599">
        <v>10263.81</v>
      </c>
      <c r="E866" s="2599">
        <v>2528.17</v>
      </c>
    </row>
    <row r="867" spans="1:5">
      <c r="A867" s="141">
        <v>43880</v>
      </c>
      <c r="B867" s="2599">
        <v>21928.959999999999</v>
      </c>
      <c r="C867" s="2599">
        <v>224.46</v>
      </c>
      <c r="D867" s="2599">
        <v>10309.42</v>
      </c>
      <c r="E867" s="2599">
        <v>2547.4899999999998</v>
      </c>
    </row>
    <row r="868" spans="1:5">
      <c r="A868" s="141">
        <v>43879</v>
      </c>
      <c r="B868" s="2599">
        <v>21724.09</v>
      </c>
      <c r="C868" s="2599">
        <v>221.98</v>
      </c>
      <c r="D868" s="2599">
        <v>10266.459999999999</v>
      </c>
      <c r="E868" s="2599">
        <v>2528.9</v>
      </c>
    </row>
    <row r="869" spans="1:5">
      <c r="A869" s="141">
        <v>43878</v>
      </c>
      <c r="B869" s="2599">
        <v>21937.67</v>
      </c>
      <c r="C869" s="2599">
        <v>223.63</v>
      </c>
      <c r="D869" s="2599">
        <v>10305.049999999999</v>
      </c>
      <c r="E869" s="2599">
        <v>2557.3000000000002</v>
      </c>
    </row>
    <row r="870" spans="1:5">
      <c r="A870" s="141">
        <v>43877</v>
      </c>
      <c r="B870" s="2599" t="s">
        <v>1208</v>
      </c>
      <c r="C870" s="2599" t="s">
        <v>1208</v>
      </c>
      <c r="D870" s="2599"/>
      <c r="E870" s="2599"/>
    </row>
    <row r="871" spans="1:5">
      <c r="A871" s="141">
        <v>43876</v>
      </c>
      <c r="B871" s="2599" t="s">
        <v>1208</v>
      </c>
      <c r="C871" s="2599" t="s">
        <v>1208</v>
      </c>
      <c r="D871" s="2599"/>
      <c r="E871" s="2599"/>
    </row>
    <row r="872" spans="1:5">
      <c r="A872" s="141">
        <v>43875</v>
      </c>
      <c r="B872" s="2599">
        <v>22035</v>
      </c>
      <c r="C872" s="2599">
        <v>224.42</v>
      </c>
      <c r="D872" s="2599">
        <v>10307.86</v>
      </c>
      <c r="E872" s="2599">
        <v>2553.2600000000002</v>
      </c>
    </row>
    <row r="873" spans="1:5">
      <c r="A873" s="141">
        <v>43874</v>
      </c>
      <c r="B873" s="2599">
        <v>21990.39</v>
      </c>
      <c r="C873" s="2599">
        <v>221.76</v>
      </c>
      <c r="D873" s="2599">
        <v>10300.56</v>
      </c>
      <c r="E873" s="2599">
        <v>2552.59</v>
      </c>
    </row>
    <row r="874" spans="1:5">
      <c r="A874" s="141">
        <v>43873</v>
      </c>
      <c r="B874" s="2599">
        <v>21957.59</v>
      </c>
      <c r="C874" s="2599">
        <v>221.73</v>
      </c>
      <c r="D874" s="2599">
        <v>10318.200000000001</v>
      </c>
      <c r="E874" s="2599">
        <v>2560.88</v>
      </c>
    </row>
    <row r="875" spans="1:5">
      <c r="A875" s="141">
        <v>43872</v>
      </c>
      <c r="B875" s="2599">
        <v>21752.18</v>
      </c>
      <c r="C875" s="2599">
        <v>218.84</v>
      </c>
      <c r="D875" s="2599">
        <v>10259.91</v>
      </c>
      <c r="E875" s="2599">
        <v>2537.13</v>
      </c>
    </row>
    <row r="876" spans="1:5">
      <c r="A876" s="141">
        <v>43871</v>
      </c>
      <c r="B876" s="2599">
        <v>21584.38</v>
      </c>
      <c r="C876" s="2599">
        <v>215.78</v>
      </c>
      <c r="D876" s="2599">
        <v>10225.06</v>
      </c>
      <c r="E876" s="2599">
        <v>2508.2800000000002</v>
      </c>
    </row>
    <row r="877" spans="1:5">
      <c r="A877" s="141">
        <v>43870</v>
      </c>
      <c r="B877" s="2599" t="s">
        <v>1208</v>
      </c>
      <c r="C877" s="2599" t="s">
        <v>1208</v>
      </c>
      <c r="D877" s="2599"/>
      <c r="E877" s="2599"/>
    </row>
    <row r="878" spans="1:5">
      <c r="A878" s="141">
        <v>43869</v>
      </c>
      <c r="B878" s="2599" t="s">
        <v>1208</v>
      </c>
      <c r="C878" s="2599" t="s">
        <v>1208</v>
      </c>
      <c r="D878" s="2599"/>
      <c r="E878" s="2599"/>
    </row>
    <row r="879" spans="1:5">
      <c r="A879" s="141">
        <v>43868</v>
      </c>
      <c r="B879" s="2599">
        <v>21656.63</v>
      </c>
      <c r="C879" s="2599">
        <v>217.27</v>
      </c>
      <c r="D879" s="2599">
        <v>10188.73</v>
      </c>
      <c r="E879" s="2599">
        <v>2518.81</v>
      </c>
    </row>
    <row r="880" spans="1:5">
      <c r="A880" s="141">
        <v>43867</v>
      </c>
      <c r="B880" s="2599">
        <v>21911.88</v>
      </c>
      <c r="C880" s="2599">
        <v>219.92</v>
      </c>
      <c r="D880" s="2599">
        <v>10237.040000000001</v>
      </c>
      <c r="E880" s="2599">
        <v>2543.5100000000002</v>
      </c>
    </row>
    <row r="881" spans="1:5">
      <c r="A881" s="141">
        <v>43866</v>
      </c>
      <c r="B881" s="2599">
        <v>21583.55</v>
      </c>
      <c r="C881" s="2599">
        <v>216.99</v>
      </c>
      <c r="D881" s="2599">
        <v>10186.41</v>
      </c>
      <c r="E881" s="2599">
        <v>2513.54</v>
      </c>
    </row>
    <row r="882" spans="1:5">
      <c r="A882" s="141">
        <v>43865</v>
      </c>
      <c r="B882" s="2599">
        <v>21550.55</v>
      </c>
      <c r="C882" s="2599">
        <v>216.24</v>
      </c>
      <c r="D882" s="2599">
        <v>10094.49</v>
      </c>
      <c r="E882" s="2599">
        <v>2504.36</v>
      </c>
    </row>
    <row r="883" spans="1:5">
      <c r="A883" s="141">
        <v>43864</v>
      </c>
      <c r="B883" s="2599">
        <v>21175.7</v>
      </c>
      <c r="C883" s="2599">
        <v>211.92</v>
      </c>
      <c r="D883" s="2599">
        <v>9959.56</v>
      </c>
      <c r="E883" s="2599">
        <v>2446.62</v>
      </c>
    </row>
    <row r="884" spans="1:5">
      <c r="A884" s="141">
        <v>43863</v>
      </c>
      <c r="B884" s="2599" t="s">
        <v>1208</v>
      </c>
      <c r="C884" s="2599" t="s">
        <v>1208</v>
      </c>
      <c r="D884" s="2599"/>
      <c r="E884" s="2599"/>
    </row>
    <row r="885" spans="1:5">
      <c r="A885" s="141">
        <v>43862</v>
      </c>
      <c r="B885" s="2599" t="s">
        <v>1208</v>
      </c>
      <c r="C885" s="2599" t="s">
        <v>1208</v>
      </c>
      <c r="D885" s="2599"/>
      <c r="E885" s="2599"/>
    </row>
    <row r="886" spans="1:5">
      <c r="A886" s="141">
        <v>43861</v>
      </c>
      <c r="B886" s="2599">
        <v>21437.11</v>
      </c>
      <c r="C886" s="2599">
        <v>216.05</v>
      </c>
      <c r="D886" s="2599">
        <v>9921.11</v>
      </c>
      <c r="E886" s="2599">
        <v>2451.39</v>
      </c>
    </row>
    <row r="887" spans="1:5">
      <c r="A887" s="141">
        <v>43860</v>
      </c>
      <c r="B887" s="2599">
        <v>21300.31</v>
      </c>
      <c r="C887" s="2599">
        <v>214.9</v>
      </c>
      <c r="D887" s="2599">
        <v>10045.82</v>
      </c>
      <c r="E887" s="2599">
        <v>2475.48</v>
      </c>
    </row>
    <row r="888" spans="1:5">
      <c r="A888" s="141">
        <v>43859</v>
      </c>
      <c r="B888" s="2599" t="s">
        <v>1208</v>
      </c>
      <c r="C888" s="2599" t="s">
        <v>1208</v>
      </c>
      <c r="D888" s="2599">
        <v>10050.92</v>
      </c>
      <c r="E888" s="2599">
        <v>2532.52</v>
      </c>
    </row>
    <row r="889" spans="1:5">
      <c r="A889" s="141">
        <v>43858</v>
      </c>
      <c r="B889" s="2599" t="s">
        <v>1208</v>
      </c>
      <c r="C889" s="2599" t="s">
        <v>1208</v>
      </c>
      <c r="D889" s="2599">
        <v>10046.549999999999</v>
      </c>
      <c r="E889" s="2599">
        <v>2542.2199999999998</v>
      </c>
    </row>
    <row r="890" spans="1:5">
      <c r="A890" s="141">
        <v>43857</v>
      </c>
      <c r="B890" s="2599" t="s">
        <v>1208</v>
      </c>
      <c r="C890" s="2599" t="s">
        <v>1208</v>
      </c>
      <c r="D890" s="2599">
        <v>9976.86</v>
      </c>
      <c r="E890" s="2599">
        <v>2545.1</v>
      </c>
    </row>
    <row r="891" spans="1:5">
      <c r="A891" s="141">
        <v>43856</v>
      </c>
      <c r="B891" s="2599" t="s">
        <v>1208</v>
      </c>
      <c r="C891" s="2599" t="s">
        <v>1208</v>
      </c>
      <c r="D891" s="2599"/>
      <c r="E891" s="2599"/>
    </row>
    <row r="892" spans="1:5">
      <c r="A892" s="141">
        <v>43855</v>
      </c>
      <c r="B892" s="2599" t="s">
        <v>1208</v>
      </c>
      <c r="C892" s="2599" t="s">
        <v>1208</v>
      </c>
      <c r="D892" s="2599"/>
      <c r="E892" s="2599"/>
    </row>
    <row r="893" spans="1:5">
      <c r="A893" s="141">
        <v>43854</v>
      </c>
      <c r="B893" s="2599" t="s">
        <v>1208</v>
      </c>
      <c r="C893" s="2599" t="s">
        <v>1208</v>
      </c>
      <c r="D893" s="2599">
        <v>10142.92</v>
      </c>
      <c r="E893" s="2599">
        <v>2582.94</v>
      </c>
    </row>
    <row r="894" spans="1:5">
      <c r="A894" s="141">
        <v>43853</v>
      </c>
      <c r="B894" s="2599" t="s">
        <v>1208</v>
      </c>
      <c r="C894" s="2599" t="s">
        <v>1208</v>
      </c>
      <c r="D894" s="2599">
        <v>10188.34</v>
      </c>
      <c r="E894" s="2599">
        <v>2589.36</v>
      </c>
    </row>
    <row r="895" spans="1:5">
      <c r="A895" s="141">
        <v>43852</v>
      </c>
      <c r="B895" s="2599" t="s">
        <v>1208</v>
      </c>
      <c r="C895" s="2599" t="s">
        <v>1208</v>
      </c>
      <c r="D895" s="2599">
        <v>10205.19</v>
      </c>
      <c r="E895" s="2599">
        <v>2615.1999999999998</v>
      </c>
    </row>
    <row r="896" spans="1:5">
      <c r="A896" s="141">
        <v>43851</v>
      </c>
      <c r="B896" s="2599" t="s">
        <v>1208</v>
      </c>
      <c r="C896" s="2599" t="s">
        <v>1208</v>
      </c>
      <c r="D896" s="2599">
        <v>10201</v>
      </c>
      <c r="E896" s="2599">
        <v>2600.0500000000002</v>
      </c>
    </row>
    <row r="897" spans="1:5">
      <c r="A897" s="141">
        <v>43850</v>
      </c>
      <c r="B897" s="2599">
        <v>22600.080000000002</v>
      </c>
      <c r="C897" s="2599">
        <v>229.16</v>
      </c>
      <c r="D897" s="2599">
        <v>10225.18</v>
      </c>
      <c r="E897" s="2599">
        <v>2643.48</v>
      </c>
    </row>
    <row r="898" spans="1:5">
      <c r="A898" s="141">
        <v>43849</v>
      </c>
      <c r="B898" s="2599" t="s">
        <v>1208</v>
      </c>
      <c r="C898" s="2599" t="s">
        <v>1208</v>
      </c>
      <c r="D898" s="2599"/>
      <c r="E898" s="2599"/>
    </row>
    <row r="899" spans="1:5">
      <c r="A899" s="141">
        <v>43848</v>
      </c>
      <c r="B899" s="2599" t="s">
        <v>1208</v>
      </c>
      <c r="C899" s="2599" t="s">
        <v>1208</v>
      </c>
      <c r="D899" s="2599"/>
      <c r="E899" s="2599"/>
    </row>
    <row r="900" spans="1:5">
      <c r="A900" s="141">
        <v>43847</v>
      </c>
      <c r="B900" s="2599">
        <v>22547.09</v>
      </c>
      <c r="C900" s="2599">
        <v>228.39</v>
      </c>
      <c r="D900" s="2599">
        <v>10226.83</v>
      </c>
      <c r="E900" s="2599">
        <v>2646.09</v>
      </c>
    </row>
    <row r="901" spans="1:5">
      <c r="A901" s="141">
        <v>43846</v>
      </c>
      <c r="B901" s="2599">
        <v>22503.52</v>
      </c>
      <c r="C901" s="2599">
        <v>228.5</v>
      </c>
      <c r="D901" s="2599">
        <v>10187.14</v>
      </c>
      <c r="E901" s="2599">
        <v>2631.61</v>
      </c>
    </row>
    <row r="902" spans="1:5">
      <c r="A902" s="141">
        <v>43845</v>
      </c>
      <c r="B902" s="2599">
        <v>22550.04</v>
      </c>
      <c r="C902" s="2599">
        <v>227.89</v>
      </c>
      <c r="D902" s="2599">
        <v>10126.9</v>
      </c>
      <c r="E902" s="2599">
        <v>2625.52</v>
      </c>
    </row>
    <row r="903" spans="1:5">
      <c r="A903" s="141">
        <v>43844</v>
      </c>
      <c r="B903" s="2599">
        <v>22714.03</v>
      </c>
      <c r="C903" s="2599">
        <v>228.01</v>
      </c>
      <c r="D903" s="2599">
        <v>10111.61</v>
      </c>
      <c r="E903" s="2599">
        <v>2639.08</v>
      </c>
    </row>
    <row r="904" spans="1:5">
      <c r="A904" s="141">
        <v>43843</v>
      </c>
      <c r="B904" s="2599">
        <v>22590.21</v>
      </c>
      <c r="C904" s="2599">
        <v>225.95</v>
      </c>
      <c r="D904" s="2599">
        <v>10109.89</v>
      </c>
      <c r="E904" s="2599">
        <v>2639.38</v>
      </c>
    </row>
    <row r="905" spans="1:5">
      <c r="A905" s="141">
        <v>43842</v>
      </c>
      <c r="B905" s="2599" t="s">
        <v>1208</v>
      </c>
      <c r="C905" s="2599" t="s">
        <v>1208</v>
      </c>
      <c r="D905" s="2599"/>
      <c r="E905" s="2599"/>
    </row>
    <row r="906" spans="1:5">
      <c r="A906" s="141">
        <v>43841</v>
      </c>
      <c r="B906" s="2599" t="s">
        <v>1208</v>
      </c>
      <c r="C906" s="2599" t="s">
        <v>1208</v>
      </c>
      <c r="D906" s="2599"/>
      <c r="E906" s="2599"/>
    </row>
    <row r="907" spans="1:5">
      <c r="A907" s="141">
        <v>43840</v>
      </c>
      <c r="B907" s="2599">
        <v>22424.68</v>
      </c>
      <c r="C907" s="2599">
        <v>223.54</v>
      </c>
      <c r="D907" s="2599">
        <v>10064.879999999999</v>
      </c>
      <c r="E907" s="2599">
        <v>2615.4499999999998</v>
      </c>
    </row>
    <row r="908" spans="1:5">
      <c r="A908" s="141">
        <v>43839</v>
      </c>
      <c r="B908" s="2599">
        <v>22323.919999999998</v>
      </c>
      <c r="C908" s="2599">
        <v>223.37</v>
      </c>
      <c r="D908" s="2599">
        <v>10074.33</v>
      </c>
      <c r="E908" s="2599">
        <v>2605.62</v>
      </c>
    </row>
    <row r="909" spans="1:5">
      <c r="A909" s="141">
        <v>43838</v>
      </c>
      <c r="B909" s="2599">
        <v>22037.599999999999</v>
      </c>
      <c r="C909" s="2599">
        <v>220.84</v>
      </c>
      <c r="D909" s="2599">
        <v>10017.77</v>
      </c>
      <c r="E909" s="2599">
        <v>2563.9699999999998</v>
      </c>
    </row>
    <row r="910" spans="1:5">
      <c r="A910" s="141">
        <v>43837</v>
      </c>
      <c r="B910" s="2599">
        <v>22155.51</v>
      </c>
      <c r="C910" s="2599">
        <v>222.94</v>
      </c>
      <c r="D910" s="2599">
        <v>9998.51</v>
      </c>
      <c r="E910" s="2599">
        <v>2574.16</v>
      </c>
    </row>
    <row r="911" spans="1:5">
      <c r="A911" s="141">
        <v>43836</v>
      </c>
      <c r="B911" s="2599">
        <v>22291.72</v>
      </c>
      <c r="C911" s="2599">
        <v>224.4</v>
      </c>
      <c r="D911" s="2599">
        <v>10006.64</v>
      </c>
      <c r="E911" s="2599">
        <v>2566.5100000000002</v>
      </c>
    </row>
    <row r="912" spans="1:5">
      <c r="A912" s="141">
        <v>43835</v>
      </c>
      <c r="B912" s="2599" t="s">
        <v>1208</v>
      </c>
      <c r="C912" s="2599" t="s">
        <v>1208</v>
      </c>
      <c r="D912" s="2599"/>
      <c r="E912" s="2599"/>
    </row>
    <row r="913" spans="1:5">
      <c r="A913" s="141">
        <v>43834</v>
      </c>
      <c r="B913" s="2599" t="s">
        <v>1208</v>
      </c>
      <c r="C913" s="2599" t="s">
        <v>1208</v>
      </c>
      <c r="D913" s="2599"/>
      <c r="E913" s="2599"/>
    </row>
    <row r="914" spans="1:5">
      <c r="A914" s="141">
        <v>43833</v>
      </c>
      <c r="B914" s="2599">
        <v>22584.65</v>
      </c>
      <c r="C914" s="2599">
        <v>226.97</v>
      </c>
      <c r="D914" s="2599">
        <v>10000.209999999999</v>
      </c>
      <c r="E914" s="2599">
        <v>2592.5700000000002</v>
      </c>
    </row>
    <row r="915" spans="1:5">
      <c r="A915" s="141">
        <v>43832</v>
      </c>
      <c r="B915" s="2599">
        <v>22566.080000000002</v>
      </c>
      <c r="C915" s="2599">
        <v>229.98</v>
      </c>
      <c r="D915" s="2599">
        <v>10053.780000000001</v>
      </c>
      <c r="E915" s="2599">
        <v>2602.09</v>
      </c>
    </row>
    <row r="916" spans="1:5">
      <c r="A916" s="141">
        <v>43831</v>
      </c>
      <c r="B916" s="2599" t="s">
        <v>1208</v>
      </c>
      <c r="C916" s="2599" t="s">
        <v>1208</v>
      </c>
      <c r="D916" s="2599">
        <v>9979.06</v>
      </c>
      <c r="E916" s="2599">
        <v>2571.1</v>
      </c>
    </row>
    <row r="917" spans="1:5">
      <c r="A917" s="141">
        <v>43830</v>
      </c>
      <c r="B917" s="2599">
        <v>22373.360000000001</v>
      </c>
      <c r="C917" s="2599">
        <v>227.62</v>
      </c>
      <c r="D917" s="2599">
        <v>9979.0300000000007</v>
      </c>
      <c r="E917" s="2599">
        <v>2571.14</v>
      </c>
    </row>
    <row r="918" spans="1:5">
      <c r="A918" s="141">
        <v>43829</v>
      </c>
      <c r="B918" s="2599">
        <v>22478.22</v>
      </c>
      <c r="C918" s="2599">
        <v>227.57</v>
      </c>
      <c r="D918" s="2599">
        <v>9956.56</v>
      </c>
      <c r="E918" s="2599">
        <v>2579.8000000000002</v>
      </c>
    </row>
    <row r="919" spans="1:5">
      <c r="A919" s="141">
        <v>43828</v>
      </c>
      <c r="B919" s="2599"/>
      <c r="C919" s="2599"/>
      <c r="D919" s="2599"/>
      <c r="E919" s="2599"/>
    </row>
    <row r="920" spans="1:5">
      <c r="A920" s="141">
        <v>43827</v>
      </c>
      <c r="B920" s="2599"/>
      <c r="C920" s="2599"/>
      <c r="D920" s="2599"/>
      <c r="E920" s="2599"/>
    </row>
    <row r="921" spans="1:5">
      <c r="A921" s="141">
        <v>43826</v>
      </c>
      <c r="B921" s="2599">
        <v>22549.52</v>
      </c>
      <c r="C921" s="2599">
        <v>227.44</v>
      </c>
      <c r="D921" s="2599">
        <v>10004.06</v>
      </c>
      <c r="E921" s="2599">
        <v>2580.23</v>
      </c>
    </row>
    <row r="922" spans="1:5">
      <c r="A922" s="141">
        <v>43825</v>
      </c>
      <c r="B922" s="2599">
        <v>22380.58</v>
      </c>
      <c r="C922" s="2599">
        <v>226.68</v>
      </c>
      <c r="D922" s="2599">
        <v>9982.7800000000007</v>
      </c>
      <c r="E922" s="2599">
        <v>2560.04</v>
      </c>
    </row>
    <row r="923" spans="1:5">
      <c r="A923" s="141">
        <v>43824</v>
      </c>
      <c r="B923" s="2599">
        <v>22393.86</v>
      </c>
      <c r="C923" s="2599">
        <v>226.25</v>
      </c>
      <c r="D923" s="2599">
        <v>9944.15</v>
      </c>
      <c r="E923" s="2599">
        <v>2552.9699999999998</v>
      </c>
    </row>
    <row r="924" spans="1:5">
      <c r="A924" s="141">
        <v>43823</v>
      </c>
      <c r="B924" s="2599">
        <v>22334.66</v>
      </c>
      <c r="C924" s="2599">
        <v>224.6</v>
      </c>
      <c r="D924" s="2599">
        <v>9946.7800000000007</v>
      </c>
      <c r="E924" s="2599">
        <v>2552.81</v>
      </c>
    </row>
    <row r="925" spans="1:5">
      <c r="A925" s="141">
        <v>43822</v>
      </c>
      <c r="B925" s="2599">
        <v>22420.16</v>
      </c>
      <c r="C925" s="2599">
        <v>224.09</v>
      </c>
      <c r="D925" s="2599">
        <v>9941.09</v>
      </c>
      <c r="E925" s="2599">
        <v>2558.69</v>
      </c>
    </row>
    <row r="926" spans="1:5">
      <c r="A926" s="141">
        <v>43821</v>
      </c>
      <c r="B926" s="2599"/>
      <c r="C926" s="2599"/>
      <c r="D926" s="2599"/>
      <c r="E926" s="2599"/>
    </row>
    <row r="927" spans="1:5">
      <c r="A927" s="141">
        <v>43820</v>
      </c>
      <c r="B927" s="2599"/>
      <c r="C927" s="2599"/>
      <c r="D927" s="2599"/>
      <c r="E927" s="2599"/>
    </row>
    <row r="928" spans="1:5">
      <c r="A928" s="141">
        <v>43819</v>
      </c>
      <c r="B928" s="2599">
        <v>22302.39</v>
      </c>
      <c r="C928" s="2599">
        <v>223.9</v>
      </c>
      <c r="D928" s="2599">
        <v>9937.3799999999992</v>
      </c>
      <c r="E928" s="2599">
        <v>2549.48</v>
      </c>
    </row>
    <row r="929" spans="1:5">
      <c r="A929" s="141">
        <v>43818</v>
      </c>
      <c r="B929" s="2599">
        <v>22413.94</v>
      </c>
      <c r="C929" s="2599">
        <v>224.12</v>
      </c>
      <c r="D929" s="2599">
        <v>9898.08</v>
      </c>
      <c r="E929" s="2599">
        <v>2546.62</v>
      </c>
    </row>
    <row r="930" spans="1:5">
      <c r="A930" s="141">
        <v>43817</v>
      </c>
      <c r="B930" s="2599">
        <v>22566.75</v>
      </c>
      <c r="C930" s="2599">
        <v>224.88</v>
      </c>
      <c r="D930" s="2599">
        <v>9866.4</v>
      </c>
      <c r="E930" s="2599">
        <v>2551.1</v>
      </c>
    </row>
    <row r="931" spans="1:5">
      <c r="A931" s="141">
        <v>43816</v>
      </c>
      <c r="B931" s="2599">
        <v>22519.39</v>
      </c>
      <c r="C931" s="2599">
        <v>225.23</v>
      </c>
      <c r="D931" s="2599">
        <v>9879.92</v>
      </c>
      <c r="E931" s="2599">
        <v>2535.9299999999998</v>
      </c>
    </row>
    <row r="932" spans="1:5">
      <c r="A932" s="141">
        <v>43815</v>
      </c>
      <c r="B932" s="2599">
        <v>22226.67</v>
      </c>
      <c r="C932" s="2599">
        <v>224.36</v>
      </c>
      <c r="D932" s="2599">
        <v>9883.17</v>
      </c>
      <c r="E932" s="2599">
        <v>2502.1799999999998</v>
      </c>
    </row>
    <row r="933" spans="1:5">
      <c r="A933" s="141">
        <v>43814</v>
      </c>
      <c r="B933" s="2599"/>
      <c r="C933" s="2599"/>
      <c r="D933" s="2599"/>
      <c r="E933" s="2599"/>
    </row>
    <row r="934" spans="1:5">
      <c r="A934" s="141">
        <v>43813</v>
      </c>
      <c r="B934" s="2599"/>
      <c r="C934" s="2599"/>
      <c r="D934" s="2599"/>
      <c r="E934" s="2599"/>
    </row>
    <row r="935" spans="1:5">
      <c r="A935" s="141">
        <v>43812</v>
      </c>
      <c r="B935" s="2599">
        <v>22204.27</v>
      </c>
      <c r="C935" s="2599">
        <v>222.88</v>
      </c>
      <c r="D935" s="2599">
        <v>9808.0300000000007</v>
      </c>
      <c r="E935" s="2599">
        <v>2499.77</v>
      </c>
    </row>
    <row r="936" spans="1:5">
      <c r="A936" s="141">
        <v>43811</v>
      </c>
      <c r="B936" s="2599">
        <v>22034.28</v>
      </c>
      <c r="C936" s="2599">
        <v>223.99</v>
      </c>
      <c r="D936" s="2599">
        <v>9763.06</v>
      </c>
      <c r="E936" s="2599">
        <v>2462.42</v>
      </c>
    </row>
    <row r="937" spans="1:5">
      <c r="A937" s="141">
        <v>43810</v>
      </c>
      <c r="B937" s="2599">
        <v>21781.599999999999</v>
      </c>
      <c r="C937" s="2599">
        <v>223.68</v>
      </c>
      <c r="D937" s="2599">
        <v>9701.4699999999993</v>
      </c>
      <c r="E937" s="2599">
        <v>2433.64</v>
      </c>
    </row>
    <row r="938" spans="1:5">
      <c r="A938" s="141">
        <v>43809</v>
      </c>
      <c r="B938" s="2599">
        <v>21645.83</v>
      </c>
      <c r="C938" s="2599">
        <v>223.39</v>
      </c>
      <c r="D938" s="2599">
        <v>9678.75</v>
      </c>
      <c r="E938" s="2599">
        <v>2413.5</v>
      </c>
    </row>
    <row r="939" spans="1:5">
      <c r="A939" s="141">
        <v>43808</v>
      </c>
      <c r="B939" s="2599">
        <v>21707.13</v>
      </c>
      <c r="C939" s="2599">
        <v>223.43</v>
      </c>
      <c r="D939" s="2599">
        <v>9690.73</v>
      </c>
      <c r="E939" s="2599">
        <v>2417.17</v>
      </c>
    </row>
    <row r="940" spans="1:5">
      <c r="A940" s="141">
        <v>43807</v>
      </c>
      <c r="B940" s="2599"/>
      <c r="C940" s="2599"/>
      <c r="D940" s="2599"/>
      <c r="E940" s="2599"/>
    </row>
    <row r="941" spans="1:5">
      <c r="A941" s="141">
        <v>43806</v>
      </c>
      <c r="B941" s="2599"/>
      <c r="C941" s="2599"/>
      <c r="D941" s="2599"/>
      <c r="E941" s="2599"/>
    </row>
    <row r="942" spans="1:5">
      <c r="A942" s="141">
        <v>43805</v>
      </c>
      <c r="B942" s="2599">
        <v>21611.96</v>
      </c>
      <c r="C942" s="2599">
        <v>223.13</v>
      </c>
      <c r="D942" s="2599">
        <v>9706.33</v>
      </c>
      <c r="E942" s="2599">
        <v>2412.19</v>
      </c>
    </row>
    <row r="943" spans="1:5">
      <c r="A943" s="141">
        <v>43804</v>
      </c>
      <c r="B943" s="2599">
        <v>21584.04</v>
      </c>
      <c r="C943" s="2599">
        <v>222.65</v>
      </c>
      <c r="D943" s="2599">
        <v>9630.69</v>
      </c>
      <c r="E943" s="2599">
        <v>2398.11</v>
      </c>
    </row>
    <row r="944" spans="1:5">
      <c r="A944" s="141">
        <v>43803</v>
      </c>
      <c r="B944" s="2599">
        <v>21427.33</v>
      </c>
      <c r="C944" s="2599">
        <v>220.15</v>
      </c>
      <c r="D944" s="2599">
        <v>9615.66</v>
      </c>
      <c r="E944" s="2599">
        <v>2383.38</v>
      </c>
    </row>
    <row r="945" spans="1:5">
      <c r="A945" s="141">
        <v>43802</v>
      </c>
      <c r="B945" s="2599">
        <v>21466.65</v>
      </c>
      <c r="C945" s="2599">
        <v>219.63</v>
      </c>
      <c r="D945" s="2599">
        <v>9562.7099999999991</v>
      </c>
      <c r="E945" s="2599">
        <v>2385.1799999999998</v>
      </c>
    </row>
    <row r="946" spans="1:5">
      <c r="A946" s="141">
        <v>43801</v>
      </c>
      <c r="B946" s="2599">
        <v>21413.13</v>
      </c>
      <c r="C946" s="2599">
        <v>218.87</v>
      </c>
      <c r="D946" s="2599">
        <v>9618.69</v>
      </c>
      <c r="E946" s="2599">
        <v>2391.63</v>
      </c>
    </row>
    <row r="947" spans="1:5">
      <c r="A947" s="141">
        <v>43800</v>
      </c>
      <c r="B947" s="2599"/>
      <c r="C947" s="2599"/>
      <c r="D947" s="2599"/>
      <c r="E947" s="2599"/>
    </row>
    <row r="948" spans="1:5">
      <c r="A948" s="141">
        <v>43799</v>
      </c>
      <c r="B948" s="2599"/>
      <c r="C948" s="2599"/>
      <c r="D948" s="2599"/>
      <c r="E948" s="2599"/>
    </row>
    <row r="949" spans="1:5">
      <c r="A949" s="141">
        <v>43798</v>
      </c>
      <c r="B949" s="2599">
        <v>21388.44</v>
      </c>
      <c r="C949" s="2599">
        <v>220.08</v>
      </c>
      <c r="D949" s="2599">
        <v>9685.18</v>
      </c>
      <c r="E949" s="2599">
        <v>2391.17</v>
      </c>
    </row>
    <row r="950" spans="1:5">
      <c r="A950" s="141">
        <v>43797</v>
      </c>
      <c r="B950" s="2599">
        <v>21625.8</v>
      </c>
      <c r="C950" s="2599">
        <v>221.89</v>
      </c>
      <c r="D950" s="2599">
        <v>9724.07</v>
      </c>
      <c r="E950" s="2599">
        <v>2414.92</v>
      </c>
    </row>
    <row r="951" spans="1:5">
      <c r="A951" s="141">
        <v>43796</v>
      </c>
      <c r="B951" s="2599">
        <v>21682.19</v>
      </c>
      <c r="C951" s="2599">
        <v>221.63</v>
      </c>
      <c r="D951" s="2599">
        <v>9727.1</v>
      </c>
      <c r="E951" s="2599">
        <v>2420.73</v>
      </c>
    </row>
    <row r="952" spans="1:5">
      <c r="A952" s="141">
        <v>43795</v>
      </c>
      <c r="B952" s="2599">
        <v>21550.55</v>
      </c>
      <c r="C952" s="2599">
        <v>220.9</v>
      </c>
      <c r="D952" s="2599">
        <v>9692.94</v>
      </c>
      <c r="E952" s="2599">
        <v>2408.9</v>
      </c>
    </row>
    <row r="953" spans="1:5">
      <c r="A953" s="141">
        <v>43794</v>
      </c>
      <c r="B953" s="2599">
        <v>21522.17</v>
      </c>
      <c r="C953" s="2599">
        <v>219.27</v>
      </c>
      <c r="D953" s="2599">
        <v>9675.25</v>
      </c>
      <c r="E953" s="2599">
        <v>2421.84</v>
      </c>
    </row>
    <row r="954" spans="1:5">
      <c r="A954" s="141">
        <v>43793</v>
      </c>
      <c r="B954" s="2599"/>
      <c r="C954" s="2599"/>
      <c r="D954" s="2599"/>
      <c r="E954" s="2599"/>
    </row>
    <row r="955" spans="1:5">
      <c r="A955" s="141">
        <v>43792</v>
      </c>
      <c r="B955" s="2599"/>
      <c r="C955" s="2599"/>
      <c r="D955" s="2599"/>
      <c r="E955" s="2599"/>
    </row>
    <row r="956" spans="1:5">
      <c r="A956" s="141">
        <v>43791</v>
      </c>
      <c r="B956" s="2599">
        <v>21531.88</v>
      </c>
      <c r="C956" s="2599">
        <v>218.78</v>
      </c>
      <c r="D956" s="2599">
        <v>9603.64</v>
      </c>
      <c r="E956" s="2599">
        <v>2410.36</v>
      </c>
    </row>
    <row r="957" spans="1:5">
      <c r="A957" s="141">
        <v>43790</v>
      </c>
      <c r="B957" s="2599">
        <v>21516.02</v>
      </c>
      <c r="C957" s="2599">
        <v>218.01</v>
      </c>
      <c r="D957" s="2599">
        <v>9588.65</v>
      </c>
      <c r="E957" s="2599">
        <v>2401.21</v>
      </c>
    </row>
    <row r="958" spans="1:5">
      <c r="A958" s="141">
        <v>43789</v>
      </c>
      <c r="B958" s="2599">
        <v>21651.77</v>
      </c>
      <c r="C958" s="2599">
        <v>216.79</v>
      </c>
      <c r="D958" s="2599">
        <v>9607.06</v>
      </c>
      <c r="E958" s="2599">
        <v>2418.2399999999998</v>
      </c>
    </row>
    <row r="959" spans="1:5">
      <c r="A959" s="141">
        <v>43788</v>
      </c>
      <c r="B959" s="2599">
        <v>21698.68</v>
      </c>
      <c r="C959" s="2599">
        <v>219.1</v>
      </c>
      <c r="D959" s="2599">
        <v>9647.8799999999992</v>
      </c>
      <c r="E959" s="2599">
        <v>2430.02</v>
      </c>
    </row>
    <row r="960" spans="1:5">
      <c r="A960" s="141">
        <v>43787</v>
      </c>
      <c r="B960" s="2599">
        <v>21593.279999999999</v>
      </c>
      <c r="C960" s="2599">
        <v>219.28</v>
      </c>
      <c r="D960" s="2599">
        <v>9651.2099999999991</v>
      </c>
      <c r="E960" s="2599">
        <v>2418.39</v>
      </c>
    </row>
    <row r="961" spans="1:5">
      <c r="A961" s="141">
        <v>43786</v>
      </c>
      <c r="B961" s="2599"/>
      <c r="C961" s="2599"/>
      <c r="D961" s="2599"/>
      <c r="E961" s="2599"/>
    </row>
    <row r="962" spans="1:5">
      <c r="A962" s="141">
        <v>43785</v>
      </c>
      <c r="B962" s="2599"/>
      <c r="C962" s="2599"/>
      <c r="D962" s="2599"/>
      <c r="E962" s="2599"/>
    </row>
    <row r="963" spans="1:5">
      <c r="A963" s="141">
        <v>43784</v>
      </c>
      <c r="B963" s="2599">
        <v>21455.19</v>
      </c>
      <c r="C963" s="2599">
        <v>218.46</v>
      </c>
      <c r="D963" s="2599">
        <v>9638.17</v>
      </c>
      <c r="E963" s="2599">
        <v>2410.71</v>
      </c>
    </row>
    <row r="964" spans="1:5">
      <c r="A964" s="141">
        <v>43783</v>
      </c>
      <c r="B964" s="2599">
        <v>21315.25</v>
      </c>
      <c r="C964" s="2599">
        <v>216.97</v>
      </c>
      <c r="D964" s="2599">
        <v>9563.16</v>
      </c>
      <c r="E964" s="2599">
        <v>2395.65</v>
      </c>
    </row>
    <row r="965" spans="1:5">
      <c r="A965" s="141">
        <v>43782</v>
      </c>
      <c r="B965" s="2599">
        <v>21347.65</v>
      </c>
      <c r="C965" s="2599">
        <v>218.04</v>
      </c>
      <c r="D965" s="2599">
        <v>9572.74</v>
      </c>
      <c r="E965" s="2599">
        <v>2399.23</v>
      </c>
    </row>
    <row r="966" spans="1:5">
      <c r="A966" s="141">
        <v>43781</v>
      </c>
      <c r="B966" s="2599">
        <v>21445.46</v>
      </c>
      <c r="C966" s="2599">
        <v>217.93</v>
      </c>
      <c r="D966" s="2599">
        <v>9579.58</v>
      </c>
      <c r="E966" s="2599">
        <v>2426.7600000000002</v>
      </c>
    </row>
    <row r="967" spans="1:5">
      <c r="A967" s="141">
        <v>43780</v>
      </c>
      <c r="B967" s="2599">
        <v>21272.17</v>
      </c>
      <c r="C967" s="2599">
        <v>216.33</v>
      </c>
      <c r="D967" s="2599">
        <v>9563.43</v>
      </c>
      <c r="E967" s="2599">
        <v>2419.75</v>
      </c>
    </row>
    <row r="968" spans="1:5">
      <c r="A968" s="141">
        <v>43779</v>
      </c>
      <c r="B968" s="2599"/>
      <c r="C968" s="2599"/>
      <c r="D968" s="2599"/>
      <c r="E968" s="2599"/>
    </row>
    <row r="969" spans="1:5">
      <c r="A969" s="141">
        <v>43778</v>
      </c>
      <c r="B969" s="2599"/>
      <c r="C969" s="2599"/>
      <c r="D969" s="2599"/>
      <c r="E969" s="2599"/>
    </row>
    <row r="970" spans="1:5">
      <c r="A970" s="141">
        <v>43777</v>
      </c>
      <c r="B970" s="2599">
        <v>21555.61</v>
      </c>
      <c r="C970" s="2599">
        <v>220.05</v>
      </c>
      <c r="D970" s="2599">
        <v>9573.11</v>
      </c>
      <c r="E970" s="2599">
        <v>2447.2399999999998</v>
      </c>
    </row>
    <row r="971" spans="1:5">
      <c r="A971" s="141">
        <v>43776</v>
      </c>
      <c r="B971" s="2599">
        <v>21605.9</v>
      </c>
      <c r="C971" s="2599">
        <v>220.25</v>
      </c>
      <c r="D971" s="2599">
        <v>9562.89</v>
      </c>
      <c r="E971" s="2599">
        <v>2467.2800000000002</v>
      </c>
    </row>
    <row r="972" spans="1:5">
      <c r="A972" s="141">
        <v>43775</v>
      </c>
      <c r="B972" s="2599">
        <v>21692.48</v>
      </c>
      <c r="C972" s="2599">
        <v>222.58</v>
      </c>
      <c r="D972" s="2599">
        <v>9537.16</v>
      </c>
      <c r="E972" s="2599">
        <v>2456.2800000000002</v>
      </c>
    </row>
    <row r="973" spans="1:5">
      <c r="A973" s="141">
        <v>43774</v>
      </c>
      <c r="B973" s="2599">
        <v>21675.66</v>
      </c>
      <c r="C973" s="2599">
        <v>223.93</v>
      </c>
      <c r="D973" s="2599">
        <v>9527.7999999999993</v>
      </c>
      <c r="E973" s="2599">
        <v>2461.63</v>
      </c>
    </row>
    <row r="974" spans="1:5">
      <c r="A974" s="141">
        <v>43773</v>
      </c>
      <c r="B974" s="2599">
        <v>21513.38</v>
      </c>
      <c r="C974" s="2599">
        <v>222.45</v>
      </c>
      <c r="D974" s="2599">
        <v>9536.85</v>
      </c>
      <c r="E974" s="2599">
        <v>2446.3000000000002</v>
      </c>
    </row>
    <row r="975" spans="1:5">
      <c r="A975" s="141">
        <v>43772</v>
      </c>
      <c r="B975" s="2599"/>
      <c r="C975" s="2599"/>
      <c r="D975" s="2599"/>
      <c r="E975" s="2599"/>
    </row>
    <row r="976" spans="1:5">
      <c r="A976" s="141">
        <v>43771</v>
      </c>
      <c r="B976" s="2599"/>
      <c r="C976" s="2599"/>
      <c r="D976" s="2599"/>
      <c r="E976" s="2599"/>
    </row>
    <row r="977" spans="1:5">
      <c r="A977" s="141">
        <v>43770</v>
      </c>
      <c r="B977" s="2599">
        <v>21218.98</v>
      </c>
      <c r="C977" s="2599">
        <v>221.12</v>
      </c>
      <c r="D977" s="2599">
        <v>9497.08</v>
      </c>
      <c r="E977" s="2599">
        <v>2410.9699999999998</v>
      </c>
    </row>
    <row r="978" spans="1:5">
      <c r="A978" s="141">
        <v>43769</v>
      </c>
      <c r="B978" s="2599">
        <v>21142.99</v>
      </c>
      <c r="C978" s="2599">
        <v>219.76</v>
      </c>
      <c r="D978" s="2599">
        <v>9418.3799999999992</v>
      </c>
      <c r="E978" s="2599">
        <v>2394.31</v>
      </c>
    </row>
    <row r="979" spans="1:5">
      <c r="A979" s="141">
        <v>43768</v>
      </c>
      <c r="B979" s="2599">
        <v>21183.15</v>
      </c>
      <c r="C979" s="2599">
        <v>221.02</v>
      </c>
      <c r="D979" s="2599">
        <v>9433.2999999999993</v>
      </c>
      <c r="E979" s="2599">
        <v>2393.15</v>
      </c>
    </row>
    <row r="980" spans="1:5">
      <c r="A980" s="141">
        <v>43767</v>
      </c>
      <c r="B980" s="2599">
        <v>21096.75</v>
      </c>
      <c r="C980" s="2599">
        <v>220</v>
      </c>
      <c r="D980" s="2599">
        <v>9411.83</v>
      </c>
      <c r="E980" s="2599">
        <v>2398.17</v>
      </c>
    </row>
    <row r="981" spans="1:5">
      <c r="A981" s="141">
        <v>43766</v>
      </c>
      <c r="B981" s="2599">
        <v>21061.65</v>
      </c>
      <c r="C981" s="2599">
        <v>221.42</v>
      </c>
      <c r="D981" s="2599">
        <v>9407.2999999999993</v>
      </c>
      <c r="E981" s="2599">
        <v>2396.41</v>
      </c>
    </row>
    <row r="982" spans="1:5">
      <c r="A982" s="141">
        <v>43765</v>
      </c>
      <c r="B982" s="2599"/>
      <c r="C982" s="2599"/>
      <c r="D982" s="2599"/>
      <c r="E982" s="2599"/>
    </row>
    <row r="983" spans="1:5">
      <c r="A983" s="141">
        <v>43764</v>
      </c>
      <c r="B983" s="2599"/>
      <c r="C983" s="2599"/>
      <c r="D983" s="2599"/>
      <c r="E983" s="2599"/>
    </row>
    <row r="984" spans="1:5">
      <c r="A984" s="141">
        <v>43763</v>
      </c>
      <c r="B984" s="2599">
        <v>21026.13</v>
      </c>
      <c r="C984" s="2599">
        <v>219.6</v>
      </c>
      <c r="D984" s="2599">
        <v>9370.81</v>
      </c>
      <c r="E984" s="2599">
        <v>2380.02</v>
      </c>
    </row>
    <row r="985" spans="1:5">
      <c r="A985" s="141">
        <v>43762</v>
      </c>
      <c r="B985" s="2599">
        <v>21070.74</v>
      </c>
      <c r="C985" s="2599">
        <v>220.06</v>
      </c>
      <c r="D985" s="2599">
        <v>9340.64</v>
      </c>
      <c r="E985" s="2599">
        <v>2383.62</v>
      </c>
    </row>
    <row r="986" spans="1:5">
      <c r="A986" s="141">
        <v>43761</v>
      </c>
      <c r="B986" s="2599">
        <v>20920.95</v>
      </c>
      <c r="C986" s="2599">
        <v>218.31</v>
      </c>
      <c r="D986" s="2599">
        <v>9309.43</v>
      </c>
      <c r="E986" s="2599">
        <v>2368.77</v>
      </c>
    </row>
    <row r="987" spans="1:5">
      <c r="A987" s="141">
        <v>43760</v>
      </c>
      <c r="B987" s="2599">
        <v>20979.74</v>
      </c>
      <c r="C987" s="2599">
        <v>218.73</v>
      </c>
      <c r="D987" s="2599">
        <v>9292.1</v>
      </c>
      <c r="E987" s="2599">
        <v>2375.75</v>
      </c>
    </row>
    <row r="988" spans="1:5">
      <c r="A988" s="141">
        <v>43759</v>
      </c>
      <c r="B988" s="2599">
        <v>20817.62</v>
      </c>
      <c r="C988" s="2599">
        <v>218.25</v>
      </c>
      <c r="D988" s="2599">
        <v>9313.2199999999993</v>
      </c>
      <c r="E988" s="2599">
        <v>2362.88</v>
      </c>
    </row>
    <row r="989" spans="1:5">
      <c r="A989" s="141">
        <v>43758</v>
      </c>
      <c r="B989" s="2599"/>
      <c r="C989" s="2599"/>
      <c r="D989" s="2599"/>
      <c r="E989" s="2599"/>
    </row>
    <row r="990" spans="1:5">
      <c r="A990" s="141">
        <v>43757</v>
      </c>
      <c r="B990" s="2599"/>
      <c r="C990" s="2599"/>
      <c r="D990" s="2599"/>
      <c r="E990" s="2599"/>
    </row>
    <row r="991" spans="1:5">
      <c r="A991" s="141">
        <v>43756</v>
      </c>
      <c r="B991" s="2599">
        <v>20810.3</v>
      </c>
      <c r="C991" s="2599">
        <v>217.6</v>
      </c>
      <c r="D991" s="2599">
        <v>9253.76</v>
      </c>
      <c r="E991" s="2599">
        <v>2352.5100000000002</v>
      </c>
    </row>
    <row r="992" spans="1:5">
      <c r="A992" s="141">
        <v>43755</v>
      </c>
      <c r="B992" s="2599">
        <v>20822.689999999999</v>
      </c>
      <c r="C992" s="2599">
        <v>216.91</v>
      </c>
      <c r="D992" s="2599">
        <v>9281.6</v>
      </c>
      <c r="E992" s="2599">
        <v>2361.96</v>
      </c>
    </row>
    <row r="993" spans="1:5">
      <c r="A993" s="141">
        <v>43754</v>
      </c>
      <c r="B993" s="2599">
        <v>20777.88</v>
      </c>
      <c r="C993" s="2599">
        <v>215.25</v>
      </c>
      <c r="D993" s="2599">
        <v>9253.35</v>
      </c>
      <c r="E993" s="2599">
        <v>2351.83</v>
      </c>
    </row>
    <row r="994" spans="1:5">
      <c r="A994" s="141">
        <v>43753</v>
      </c>
      <c r="B994" s="2599">
        <v>20682.89</v>
      </c>
      <c r="C994" s="2599">
        <v>215.7</v>
      </c>
      <c r="D994" s="2599">
        <v>9258.2999999999993</v>
      </c>
      <c r="E994" s="2599">
        <v>2340.6999999999998</v>
      </c>
    </row>
    <row r="995" spans="1:5">
      <c r="A995" s="141">
        <v>43752</v>
      </c>
      <c r="B995" s="2599">
        <v>20599.41</v>
      </c>
      <c r="C995" s="2599">
        <v>215.39</v>
      </c>
      <c r="D995" s="2599">
        <v>9168.35</v>
      </c>
      <c r="E995" s="2599">
        <v>2336.56</v>
      </c>
    </row>
    <row r="996" spans="1:5">
      <c r="A996" s="141">
        <v>43751</v>
      </c>
      <c r="B996" s="2599"/>
      <c r="C996" s="2599"/>
      <c r="D996" s="2599"/>
      <c r="E996" s="2599"/>
    </row>
    <row r="997" spans="1:5">
      <c r="A997" s="141">
        <v>43750</v>
      </c>
      <c r="B997" s="2599"/>
      <c r="C997" s="2599"/>
      <c r="D997" s="2599"/>
      <c r="E997" s="2599"/>
    </row>
    <row r="998" spans="1:5">
      <c r="A998" s="141">
        <v>43749</v>
      </c>
      <c r="B998" s="2599"/>
      <c r="C998" s="2599"/>
      <c r="D998" s="2599">
        <v>9185.3799999999992</v>
      </c>
      <c r="E998" s="2599">
        <v>2322.9699999999998</v>
      </c>
    </row>
    <row r="999" spans="1:5">
      <c r="A999" s="141">
        <v>43748</v>
      </c>
      <c r="B999" s="2599"/>
      <c r="C999" s="2599"/>
      <c r="D999" s="2599">
        <v>9061.74</v>
      </c>
      <c r="E999" s="2599">
        <v>2288.35</v>
      </c>
    </row>
    <row r="1000" spans="1:5">
      <c r="A1000" s="141">
        <v>43747</v>
      </c>
      <c r="B1000" s="2599">
        <v>20269.96</v>
      </c>
      <c r="C1000" s="2599">
        <v>213.27</v>
      </c>
      <c r="D1000" s="2599">
        <v>9007.9599999999991</v>
      </c>
      <c r="E1000" s="2599">
        <v>2280.02</v>
      </c>
    </row>
    <row r="1001" spans="1:5">
      <c r="A1001" s="141">
        <v>43746</v>
      </c>
      <c r="B1001" s="2599">
        <v>20506.82</v>
      </c>
      <c r="C1001" s="2599">
        <v>214.42</v>
      </c>
      <c r="D1001" s="2599">
        <v>8949.26</v>
      </c>
      <c r="E1001" s="2599">
        <v>2281.89</v>
      </c>
    </row>
    <row r="1002" spans="1:5">
      <c r="A1002" s="141">
        <v>43745</v>
      </c>
      <c r="B1002" s="2599">
        <v>20353.73</v>
      </c>
      <c r="C1002" s="2599">
        <v>215.34</v>
      </c>
      <c r="D1002" s="2599">
        <v>9065.7199999999993</v>
      </c>
      <c r="E1002" s="2599">
        <v>2282.35</v>
      </c>
    </row>
    <row r="1003" spans="1:5">
      <c r="A1003" s="141">
        <v>43744</v>
      </c>
      <c r="B1003" s="2599"/>
      <c r="C1003" s="2599"/>
      <c r="D1003" s="2599"/>
      <c r="E1003" s="2599"/>
    </row>
    <row r="1004" spans="1:5">
      <c r="A1004" s="141">
        <v>43743</v>
      </c>
      <c r="B1004" s="2599"/>
      <c r="C1004" s="2599"/>
      <c r="D1004" s="2599"/>
      <c r="E1004" s="2599"/>
    </row>
    <row r="1005" spans="1:5">
      <c r="A1005" s="141">
        <v>43742</v>
      </c>
      <c r="B1005" s="2599">
        <v>20278.189999999999</v>
      </c>
      <c r="C1005" s="2599">
        <v>214.93</v>
      </c>
      <c r="D1005" s="2599">
        <v>9074.07</v>
      </c>
      <c r="E1005" s="2599">
        <v>2287.86</v>
      </c>
    </row>
    <row r="1006" spans="1:5">
      <c r="A1006" s="141">
        <v>43741</v>
      </c>
      <c r="B1006" s="2599">
        <v>20243.63</v>
      </c>
      <c r="C1006" s="2599">
        <v>215.12</v>
      </c>
      <c r="D1006" s="2599">
        <v>8979.3799999999992</v>
      </c>
      <c r="E1006" s="2599">
        <v>2277.46</v>
      </c>
    </row>
    <row r="1007" spans="1:5">
      <c r="A1007" s="141">
        <v>43740</v>
      </c>
      <c r="B1007" s="2599">
        <v>20377.599999999999</v>
      </c>
      <c r="C1007" s="2599">
        <v>214.98</v>
      </c>
      <c r="D1007" s="2599">
        <v>8935.84</v>
      </c>
      <c r="E1007" s="2599">
        <v>2270.3200000000002</v>
      </c>
    </row>
    <row r="1008" spans="1:5">
      <c r="A1008" s="141">
        <v>43739</v>
      </c>
      <c r="B1008" s="2599">
        <v>20411.12</v>
      </c>
      <c r="C1008" s="2599">
        <v>214.21</v>
      </c>
      <c r="D1008" s="2599">
        <v>9091.69</v>
      </c>
      <c r="E1008" s="2599">
        <v>2291.4499999999998</v>
      </c>
    </row>
    <row r="1009" spans="1:5">
      <c r="A1009" s="141">
        <v>43738</v>
      </c>
      <c r="B1009" s="2599"/>
      <c r="C1009" s="2599"/>
      <c r="D1009" s="2599">
        <v>9182.17</v>
      </c>
      <c r="E1009" s="2599">
        <v>2297.1999999999998</v>
      </c>
    </row>
    <row r="1010" spans="1:5">
      <c r="A1010" s="141">
        <v>43737</v>
      </c>
      <c r="B1010" s="2599"/>
      <c r="C1010" s="2599"/>
      <c r="D1010" s="2599"/>
      <c r="E1010" s="2599"/>
    </row>
    <row r="1011" spans="1:5">
      <c r="A1011" s="141">
        <v>43736</v>
      </c>
      <c r="B1011" s="2599"/>
      <c r="C1011" s="2599"/>
      <c r="D1011" s="2599"/>
      <c r="E1011" s="2599"/>
    </row>
    <row r="1012" spans="1:5">
      <c r="A1012" s="141">
        <v>43735</v>
      </c>
      <c r="B1012" s="2599">
        <v>20154.27</v>
      </c>
      <c r="C1012" s="2599">
        <v>213.26</v>
      </c>
      <c r="D1012" s="2599">
        <v>9162.81</v>
      </c>
      <c r="E1012" s="2599">
        <v>2298.33</v>
      </c>
    </row>
    <row r="1013" spans="1:5">
      <c r="A1013" s="141">
        <v>43734</v>
      </c>
      <c r="B1013" s="2599">
        <v>20233</v>
      </c>
      <c r="C1013" s="2599">
        <v>215.54</v>
      </c>
      <c r="D1013" s="2599">
        <v>9186.8799999999992</v>
      </c>
      <c r="E1013" s="2599">
        <v>2315.33</v>
      </c>
    </row>
    <row r="1014" spans="1:5">
      <c r="A1014" s="141">
        <v>43733</v>
      </c>
      <c r="B1014" s="2599">
        <v>20235.919999999998</v>
      </c>
      <c r="C1014" s="2599">
        <v>216.21</v>
      </c>
      <c r="D1014" s="2599">
        <v>9190.9699999999993</v>
      </c>
      <c r="E1014" s="2599">
        <v>2306.33</v>
      </c>
    </row>
    <row r="1015" spans="1:5">
      <c r="A1015" s="141">
        <v>43732</v>
      </c>
      <c r="B1015" s="2599">
        <v>20318.25</v>
      </c>
      <c r="C1015" s="2599">
        <v>217.11</v>
      </c>
      <c r="D1015" s="2599">
        <v>9180.49</v>
      </c>
      <c r="E1015" s="2599">
        <v>2319.16</v>
      </c>
    </row>
    <row r="1016" spans="1:5">
      <c r="A1016" s="141">
        <v>43731</v>
      </c>
      <c r="B1016" s="2599">
        <v>20319.98</v>
      </c>
      <c r="C1016" s="2599">
        <v>217.48</v>
      </c>
      <c r="D1016" s="2599">
        <v>9229.08</v>
      </c>
      <c r="E1016" s="2599">
        <v>2328.0300000000002</v>
      </c>
    </row>
    <row r="1017" spans="1:5">
      <c r="A1017" s="141">
        <v>43730</v>
      </c>
      <c r="B1017" s="2599"/>
      <c r="C1017" s="2599"/>
      <c r="D1017" s="2599"/>
      <c r="E1017" s="2599"/>
    </row>
    <row r="1018" spans="1:5">
      <c r="A1018" s="141">
        <v>43729</v>
      </c>
      <c r="B1018" s="2599"/>
      <c r="C1018" s="2599"/>
      <c r="D1018" s="2599"/>
      <c r="E1018" s="2599"/>
    </row>
    <row r="1019" spans="1:5">
      <c r="A1019" s="141">
        <v>43728</v>
      </c>
      <c r="B1019" s="2599">
        <v>20339.810000000001</v>
      </c>
      <c r="C1019" s="2599">
        <v>216.7</v>
      </c>
      <c r="D1019" s="2599">
        <v>9244.81</v>
      </c>
      <c r="E1019" s="2599">
        <v>2341.79</v>
      </c>
    </row>
    <row r="1020" spans="1:5">
      <c r="A1020" s="141">
        <v>43727</v>
      </c>
      <c r="B1020" s="2599">
        <v>20274.61</v>
      </c>
      <c r="C1020" s="2599">
        <v>215.93</v>
      </c>
      <c r="D1020" s="2599">
        <v>9274.51</v>
      </c>
      <c r="E1020" s="2599">
        <v>2331.02</v>
      </c>
    </row>
    <row r="1021" spans="1:5">
      <c r="A1021" s="141">
        <v>43726</v>
      </c>
      <c r="B1021" s="2599">
        <v>20306.990000000002</v>
      </c>
      <c r="C1021" s="2599">
        <v>215.07</v>
      </c>
      <c r="D1021" s="2599">
        <v>9258.7000000000007</v>
      </c>
      <c r="E1021" s="2599">
        <v>2341.3200000000002</v>
      </c>
    </row>
    <row r="1022" spans="1:5">
      <c r="A1022" s="141">
        <v>43725</v>
      </c>
      <c r="B1022" s="2599">
        <v>20204.79</v>
      </c>
      <c r="C1022" s="2599">
        <v>213.9</v>
      </c>
      <c r="D1022" s="2599">
        <v>9261.56</v>
      </c>
      <c r="E1022" s="2599">
        <v>2335.4699999999998</v>
      </c>
    </row>
    <row r="1023" spans="1:5">
      <c r="A1023" s="141">
        <v>43724</v>
      </c>
      <c r="B1023" s="2599">
        <v>20248.599999999999</v>
      </c>
      <c r="C1023" s="2599">
        <v>213.79</v>
      </c>
      <c r="D1023" s="2599">
        <v>9236.66</v>
      </c>
      <c r="E1023" s="2599">
        <v>2353.86</v>
      </c>
    </row>
    <row r="1024" spans="1:5">
      <c r="A1024" s="141">
        <v>43723</v>
      </c>
      <c r="B1024" s="2599"/>
      <c r="C1024" s="2599"/>
      <c r="D1024" s="2599"/>
      <c r="E1024" s="2599"/>
    </row>
    <row r="1025" spans="1:5">
      <c r="A1025" s="141">
        <v>43722</v>
      </c>
      <c r="B1025" s="2599"/>
      <c r="C1025" s="2599"/>
      <c r="D1025" s="2599"/>
      <c r="E1025" s="2599"/>
    </row>
    <row r="1026" spans="1:5">
      <c r="A1026" s="141">
        <v>43721</v>
      </c>
      <c r="B1026" s="2599"/>
      <c r="C1026" s="2599"/>
      <c r="D1026" s="2599">
        <v>9278.2099999999991</v>
      </c>
      <c r="E1026" s="2599">
        <v>2352.48</v>
      </c>
    </row>
    <row r="1027" spans="1:5">
      <c r="A1027" s="141">
        <v>43720</v>
      </c>
      <c r="B1027" s="2599">
        <v>20111.71</v>
      </c>
      <c r="C1027" s="2599">
        <v>214.41</v>
      </c>
      <c r="D1027" s="2599">
        <v>9259.73</v>
      </c>
      <c r="E1027" s="2599">
        <v>2342.58</v>
      </c>
    </row>
    <row r="1028" spans="1:5">
      <c r="A1028" s="141">
        <v>43719</v>
      </c>
      <c r="B1028" s="2599">
        <v>20042.62</v>
      </c>
      <c r="C1028" s="2599">
        <v>213.49</v>
      </c>
      <c r="D1028" s="2599">
        <v>9227.58</v>
      </c>
      <c r="E1028" s="2599">
        <v>2329.9299999999998</v>
      </c>
    </row>
    <row r="1029" spans="1:5">
      <c r="A1029" s="141">
        <v>43718</v>
      </c>
      <c r="B1029" s="2599">
        <v>19973.71</v>
      </c>
      <c r="C1029" s="2599">
        <v>212.95</v>
      </c>
      <c r="D1029" s="2599">
        <v>9164.14</v>
      </c>
      <c r="E1029" s="2599">
        <v>2308.9299999999998</v>
      </c>
    </row>
    <row r="1030" spans="1:5">
      <c r="A1030" s="141">
        <v>43717</v>
      </c>
      <c r="B1030" s="2599">
        <v>20062.05</v>
      </c>
      <c r="C1030" s="2599">
        <v>214.36</v>
      </c>
      <c r="D1030" s="2599">
        <v>9159.4500000000007</v>
      </c>
      <c r="E1030" s="2599">
        <v>2314.4899999999998</v>
      </c>
    </row>
    <row r="1031" spans="1:5">
      <c r="A1031" s="141">
        <v>43716</v>
      </c>
      <c r="B1031" s="2599"/>
      <c r="C1031" s="2599"/>
      <c r="D1031" s="2599"/>
      <c r="E1031" s="2599"/>
    </row>
    <row r="1032" spans="1:5">
      <c r="A1032" s="141">
        <v>43715</v>
      </c>
      <c r="B1032" s="2599"/>
      <c r="C1032" s="2599"/>
      <c r="D1032" s="2599"/>
      <c r="E1032" s="2599"/>
    </row>
    <row r="1033" spans="1:5">
      <c r="A1033" s="141">
        <v>43714</v>
      </c>
      <c r="B1033" s="2599">
        <v>20023.689999999999</v>
      </c>
      <c r="C1033" s="2599">
        <v>214.68</v>
      </c>
      <c r="D1033" s="2599">
        <v>9160.92</v>
      </c>
      <c r="E1033" s="2599">
        <v>2308.3200000000002</v>
      </c>
    </row>
    <row r="1034" spans="1:5">
      <c r="A1034" s="141">
        <v>43713</v>
      </c>
      <c r="B1034" s="2599">
        <v>19979.16</v>
      </c>
      <c r="C1034" s="2599">
        <v>214.46</v>
      </c>
      <c r="D1034" s="2599">
        <v>9141.09</v>
      </c>
      <c r="E1034" s="2599">
        <v>2296.7399999999998</v>
      </c>
    </row>
    <row r="1035" spans="1:5">
      <c r="A1035" s="141">
        <v>43712</v>
      </c>
      <c r="B1035" s="2599">
        <v>19790.439999999999</v>
      </c>
      <c r="C1035" s="2599">
        <v>214.25</v>
      </c>
      <c r="D1035" s="2599">
        <v>9035.52</v>
      </c>
      <c r="E1035" s="2599">
        <v>2268.21</v>
      </c>
    </row>
    <row r="1036" spans="1:5">
      <c r="A1036" s="141">
        <v>43711</v>
      </c>
      <c r="B1036" s="2599">
        <v>19605.96</v>
      </c>
      <c r="C1036" s="2599">
        <v>212.65</v>
      </c>
      <c r="D1036" s="2599">
        <v>8938.84</v>
      </c>
      <c r="E1036" s="2599">
        <v>2228.17</v>
      </c>
    </row>
    <row r="1037" spans="1:5">
      <c r="A1037" s="141">
        <v>43710</v>
      </c>
      <c r="B1037" s="2599">
        <v>19747.080000000002</v>
      </c>
      <c r="C1037" s="2599">
        <v>212.68</v>
      </c>
      <c r="D1037" s="2599">
        <v>8978.74</v>
      </c>
      <c r="E1037" s="2599">
        <v>2252.16</v>
      </c>
    </row>
    <row r="1038" spans="1:5">
      <c r="A1038" s="141">
        <v>43709</v>
      </c>
      <c r="B1038" s="2599"/>
      <c r="C1038" s="2599"/>
      <c r="D1038" s="2599"/>
      <c r="E1038" s="2599"/>
    </row>
    <row r="1039" spans="1:5">
      <c r="A1039" s="141">
        <v>43708</v>
      </c>
      <c r="B1039" s="2599"/>
      <c r="C1039" s="2599"/>
      <c r="D1039" s="2599"/>
      <c r="E1039" s="2599"/>
    </row>
    <row r="1040" spans="1:5">
      <c r="A1040" s="141">
        <v>43707</v>
      </c>
      <c r="B1040" s="2599">
        <v>19714.34</v>
      </c>
      <c r="C1040" s="2599">
        <v>210.89</v>
      </c>
      <c r="D1040" s="2599">
        <v>8986.64</v>
      </c>
      <c r="E1040" s="2599">
        <v>2253.44</v>
      </c>
    </row>
    <row r="1041" spans="1:5">
      <c r="A1041" s="141">
        <v>43706</v>
      </c>
      <c r="B1041" s="2599">
        <v>19424.64</v>
      </c>
      <c r="C1041" s="2599">
        <v>209.89</v>
      </c>
      <c r="D1041" s="2599">
        <v>8962.76</v>
      </c>
      <c r="E1041" s="2599">
        <v>2220.73</v>
      </c>
    </row>
    <row r="1042" spans="1:5">
      <c r="A1042" s="141">
        <v>43705</v>
      </c>
      <c r="B1042" s="2599">
        <v>19365.75</v>
      </c>
      <c r="C1042" s="2599">
        <v>209.04</v>
      </c>
      <c r="D1042" s="2599">
        <v>8872.4599999999991</v>
      </c>
      <c r="E1042" s="2599">
        <v>2209.35</v>
      </c>
    </row>
    <row r="1043" spans="1:5">
      <c r="A1043" s="141">
        <v>43704</v>
      </c>
      <c r="B1043" s="2599">
        <v>19274.580000000002</v>
      </c>
      <c r="C1043" s="2599">
        <v>208.39</v>
      </c>
      <c r="D1043" s="2599">
        <v>8842.35</v>
      </c>
      <c r="E1043" s="2599">
        <v>2207.3200000000002</v>
      </c>
    </row>
    <row r="1044" spans="1:5">
      <c r="A1044" s="141">
        <v>43703</v>
      </c>
      <c r="B1044" s="2599">
        <v>19208.29</v>
      </c>
      <c r="C1044" s="2599">
        <v>206.68</v>
      </c>
      <c r="D1044" s="2599">
        <v>8843.56</v>
      </c>
      <c r="E1044" s="2599">
        <v>2198.59</v>
      </c>
    </row>
    <row r="1045" spans="1:5">
      <c r="A1045" s="141">
        <v>43702</v>
      </c>
      <c r="B1045" s="2599"/>
      <c r="C1045" s="2599"/>
      <c r="D1045" s="2599"/>
      <c r="E1045" s="2599"/>
    </row>
    <row r="1046" spans="1:5">
      <c r="A1046" s="141">
        <v>43701</v>
      </c>
      <c r="B1046" s="2599"/>
      <c r="C1046" s="2599"/>
      <c r="D1046" s="2599"/>
      <c r="E1046" s="2599"/>
    </row>
    <row r="1047" spans="1:5">
      <c r="A1047" s="141">
        <v>43700</v>
      </c>
      <c r="B1047" s="2599">
        <v>19532.52</v>
      </c>
      <c r="C1047" s="2599">
        <v>210.15</v>
      </c>
      <c r="D1047" s="2599">
        <v>8798.31</v>
      </c>
      <c r="E1047" s="2599">
        <v>2227.5700000000002</v>
      </c>
    </row>
    <row r="1048" spans="1:5">
      <c r="A1048" s="141">
        <v>43699</v>
      </c>
      <c r="B1048" s="2599">
        <v>19512.96</v>
      </c>
      <c r="C1048" s="2599">
        <v>210.33</v>
      </c>
      <c r="D1048" s="2599">
        <v>8953.66</v>
      </c>
      <c r="E1048" s="2599">
        <v>2232.09</v>
      </c>
    </row>
    <row r="1049" spans="1:5">
      <c r="A1049" s="141">
        <v>43698</v>
      </c>
      <c r="B1049" s="2599">
        <v>19503.830000000002</v>
      </c>
      <c r="C1049" s="2599">
        <v>210.63</v>
      </c>
      <c r="D1049" s="2599">
        <v>8969.02</v>
      </c>
      <c r="E1049" s="2599">
        <v>2249</v>
      </c>
    </row>
    <row r="1050" spans="1:5">
      <c r="A1050" s="141">
        <v>43697</v>
      </c>
      <c r="B1050" s="2599">
        <v>19493.72</v>
      </c>
      <c r="C1050" s="2599">
        <v>209.55</v>
      </c>
      <c r="D1050" s="2599">
        <v>8901.6299999999992</v>
      </c>
      <c r="E1050" s="2599">
        <v>2242.02</v>
      </c>
    </row>
    <row r="1051" spans="1:5">
      <c r="A1051" s="141">
        <v>43696</v>
      </c>
      <c r="B1051" s="2599">
        <v>19426.650000000001</v>
      </c>
      <c r="C1051" s="2599">
        <v>208.88</v>
      </c>
      <c r="D1051" s="2599">
        <v>8952.56</v>
      </c>
      <c r="E1051" s="2599">
        <v>2236.4499999999998</v>
      </c>
    </row>
    <row r="1052" spans="1:5">
      <c r="A1052" s="141">
        <v>43695</v>
      </c>
      <c r="B1052" s="2599"/>
      <c r="C1052" s="2599"/>
      <c r="D1052" s="2599"/>
      <c r="E1052" s="2599"/>
    </row>
    <row r="1053" spans="1:5">
      <c r="A1053" s="141">
        <v>43694</v>
      </c>
      <c r="B1053" s="2599"/>
      <c r="C1053" s="2599"/>
      <c r="D1053" s="2599"/>
      <c r="E1053" s="2599"/>
    </row>
    <row r="1054" spans="1:5">
      <c r="A1054" s="141">
        <v>43693</v>
      </c>
      <c r="B1054" s="2599">
        <v>19299.259999999998</v>
      </c>
      <c r="C1054" s="2599">
        <v>206.2</v>
      </c>
      <c r="D1054" s="2599">
        <v>8854.0499999999993</v>
      </c>
      <c r="E1054" s="2599">
        <v>2219.2399999999998</v>
      </c>
    </row>
    <row r="1055" spans="1:5">
      <c r="A1055" s="141">
        <v>43692</v>
      </c>
      <c r="B1055" s="2599">
        <v>19125.64</v>
      </c>
      <c r="C1055" s="2599">
        <v>204.88</v>
      </c>
      <c r="D1055" s="2599">
        <v>8745.23</v>
      </c>
      <c r="E1055" s="2599">
        <v>2203.13</v>
      </c>
    </row>
    <row r="1056" spans="1:5">
      <c r="A1056" s="141">
        <v>43691</v>
      </c>
      <c r="B1056" s="2599">
        <v>19306.45</v>
      </c>
      <c r="C1056" s="2599">
        <v>206.94</v>
      </c>
      <c r="D1056" s="2599">
        <v>8756.5</v>
      </c>
      <c r="E1056" s="2599">
        <v>2205.12</v>
      </c>
    </row>
    <row r="1057" spans="1:5">
      <c r="A1057" s="141">
        <v>43690</v>
      </c>
      <c r="B1057" s="2599">
        <v>19176.5</v>
      </c>
      <c r="C1057" s="2599">
        <v>206.48</v>
      </c>
      <c r="D1057" s="2599">
        <v>8956.4699999999993</v>
      </c>
      <c r="E1057" s="2599">
        <v>2215.0100000000002</v>
      </c>
    </row>
    <row r="1058" spans="1:5">
      <c r="A1058" s="141">
        <v>43689</v>
      </c>
      <c r="B1058" s="2599">
        <v>19360.919999999998</v>
      </c>
      <c r="C1058" s="2599">
        <v>208.32</v>
      </c>
      <c r="D1058" s="2599">
        <v>8884.35</v>
      </c>
      <c r="E1058" s="2599">
        <v>2224.44</v>
      </c>
    </row>
    <row r="1059" spans="1:5">
      <c r="A1059" s="141">
        <v>43688</v>
      </c>
      <c r="B1059" s="2599"/>
      <c r="C1059" s="2599"/>
      <c r="D1059" s="2599"/>
      <c r="E1059" s="2599"/>
    </row>
    <row r="1060" spans="1:5">
      <c r="A1060" s="141">
        <v>43687</v>
      </c>
      <c r="B1060" s="2599"/>
      <c r="C1060" s="2599"/>
      <c r="D1060" s="2599"/>
      <c r="E1060" s="2599"/>
    </row>
    <row r="1061" spans="1:5">
      <c r="A1061" s="141">
        <v>43686</v>
      </c>
      <c r="B1061" s="2599"/>
      <c r="C1061" s="2599"/>
      <c r="D1061" s="2599">
        <v>8958.67</v>
      </c>
      <c r="E1061" s="2599">
        <v>2241.91</v>
      </c>
    </row>
    <row r="1062" spans="1:5">
      <c r="A1062" s="141">
        <v>43685</v>
      </c>
      <c r="B1062" s="2599">
        <v>19372.55</v>
      </c>
      <c r="C1062" s="2599">
        <v>207.98</v>
      </c>
      <c r="D1062" s="2599">
        <v>9006.1</v>
      </c>
      <c r="E1062" s="2599">
        <v>2248.94</v>
      </c>
    </row>
    <row r="1063" spans="1:5">
      <c r="A1063" s="141">
        <v>43684</v>
      </c>
      <c r="B1063" s="2599">
        <v>19164.330000000002</v>
      </c>
      <c r="C1063" s="2599">
        <v>205.85</v>
      </c>
      <c r="D1063" s="2599">
        <v>8864.01</v>
      </c>
      <c r="E1063" s="2599">
        <v>2222.02</v>
      </c>
    </row>
    <row r="1064" spans="1:5">
      <c r="A1064" s="141">
        <v>43683</v>
      </c>
      <c r="B1064" s="2599">
        <v>19176.89</v>
      </c>
      <c r="C1064" s="2599">
        <v>205.99</v>
      </c>
      <c r="D1064" s="2599">
        <v>8843.5</v>
      </c>
      <c r="E1064" s="2599">
        <v>2221.98</v>
      </c>
    </row>
    <row r="1065" spans="1:5">
      <c r="A1065" s="141">
        <v>43682</v>
      </c>
      <c r="B1065" s="2599">
        <v>19219.3</v>
      </c>
      <c r="C1065" s="2599">
        <v>206.05</v>
      </c>
      <c r="D1065" s="2599">
        <v>8793.2800000000007</v>
      </c>
      <c r="E1065" s="2599">
        <v>2222.56</v>
      </c>
    </row>
    <row r="1066" spans="1:5">
      <c r="A1066" s="141">
        <v>43681</v>
      </c>
      <c r="B1066" s="2599"/>
      <c r="C1066" s="2599"/>
      <c r="D1066" s="2599"/>
      <c r="E1066" s="2599"/>
    </row>
    <row r="1067" spans="1:5">
      <c r="A1067" s="141">
        <v>43680</v>
      </c>
      <c r="B1067" s="2599"/>
      <c r="C1067" s="2599"/>
      <c r="D1067" s="2599"/>
      <c r="E1067" s="2599"/>
    </row>
    <row r="1068" spans="1:5">
      <c r="A1068" s="141">
        <v>43679</v>
      </c>
      <c r="B1068" s="2599">
        <v>19450.09</v>
      </c>
      <c r="C1068" s="2599">
        <v>209.11</v>
      </c>
      <c r="D1068" s="2599">
        <v>9013.5</v>
      </c>
      <c r="E1068" s="2599">
        <v>2292.7399999999998</v>
      </c>
    </row>
    <row r="1069" spans="1:5">
      <c r="A1069" s="141">
        <v>43678</v>
      </c>
      <c r="B1069" s="2599">
        <v>19784.89</v>
      </c>
      <c r="C1069" s="2599">
        <v>212.63</v>
      </c>
      <c r="D1069" s="2599">
        <v>9110.16</v>
      </c>
      <c r="E1069" s="2599">
        <v>2340.12</v>
      </c>
    </row>
    <row r="1070" spans="1:5">
      <c r="A1070" s="141">
        <v>43677</v>
      </c>
      <c r="B1070" s="2599">
        <v>19938.27</v>
      </c>
      <c r="C1070" s="2599">
        <v>213.1</v>
      </c>
      <c r="D1070" s="2599">
        <v>9169.82</v>
      </c>
      <c r="E1070" s="2599">
        <v>2368.23</v>
      </c>
    </row>
    <row r="1071" spans="1:5">
      <c r="A1071" s="141">
        <v>43676</v>
      </c>
      <c r="B1071" s="2599">
        <v>19933.84</v>
      </c>
      <c r="C1071" s="2599">
        <v>212.43</v>
      </c>
      <c r="D1071" s="2599">
        <v>9235.84</v>
      </c>
      <c r="E1071" s="2599">
        <v>2381.9299999999998</v>
      </c>
    </row>
    <row r="1072" spans="1:5">
      <c r="A1072" s="141">
        <v>43675</v>
      </c>
      <c r="B1072" s="2599">
        <v>20033.05</v>
      </c>
      <c r="C1072" s="2599">
        <v>215.36</v>
      </c>
      <c r="D1072" s="2599">
        <v>9273.24</v>
      </c>
      <c r="E1072" s="2599">
        <v>2387.61</v>
      </c>
    </row>
    <row r="1073" spans="1:5">
      <c r="A1073" s="141">
        <v>43674</v>
      </c>
      <c r="B1073" s="2599"/>
      <c r="C1073" s="2599"/>
      <c r="D1073" s="2599"/>
      <c r="E1073" s="2599"/>
    </row>
    <row r="1074" spans="1:5">
      <c r="A1074" s="141">
        <v>43673</v>
      </c>
      <c r="B1074" s="2599"/>
      <c r="C1074" s="2599"/>
      <c r="D1074" s="2599"/>
      <c r="E1074" s="2599"/>
    </row>
    <row r="1075" spans="1:5">
      <c r="A1075" s="141">
        <v>43672</v>
      </c>
      <c r="B1075" s="2599">
        <v>20032.689999999999</v>
      </c>
      <c r="C1075" s="2599">
        <v>216.08</v>
      </c>
      <c r="D1075" s="2599">
        <v>9286.5400000000009</v>
      </c>
      <c r="E1075" s="2599">
        <v>2394.14</v>
      </c>
    </row>
    <row r="1076" spans="1:5">
      <c r="A1076" s="141">
        <v>43671</v>
      </c>
      <c r="B1076" s="2599">
        <v>20120.61</v>
      </c>
      <c r="C1076" s="2599">
        <v>216.08</v>
      </c>
      <c r="D1076" s="2599">
        <v>9249.4699999999993</v>
      </c>
      <c r="E1076" s="2599">
        <v>2406.9499999999998</v>
      </c>
    </row>
    <row r="1077" spans="1:5">
      <c r="A1077" s="141">
        <v>43670</v>
      </c>
      <c r="B1077" s="2599">
        <v>20028.939999999999</v>
      </c>
      <c r="C1077" s="2599">
        <v>214.98</v>
      </c>
      <c r="D1077" s="2599">
        <v>9294.57</v>
      </c>
      <c r="E1077" s="2599">
        <v>2407.94</v>
      </c>
    </row>
    <row r="1078" spans="1:5">
      <c r="A1078" s="141">
        <v>43669</v>
      </c>
      <c r="B1078" s="2599">
        <v>20037.900000000001</v>
      </c>
      <c r="C1078" s="2599">
        <v>213.68</v>
      </c>
      <c r="D1078" s="2599">
        <v>9259.89</v>
      </c>
      <c r="E1078" s="2599">
        <v>2408.0500000000002</v>
      </c>
    </row>
    <row r="1079" spans="1:5">
      <c r="A1079" s="141">
        <v>43668</v>
      </c>
      <c r="B1079" s="2599">
        <v>20027.2</v>
      </c>
      <c r="C1079" s="2599">
        <v>213.31</v>
      </c>
      <c r="D1079" s="2599">
        <v>9209.86</v>
      </c>
      <c r="E1079" s="2599">
        <v>2404.13</v>
      </c>
    </row>
    <row r="1080" spans="1:5">
      <c r="A1080" s="141">
        <v>43667</v>
      </c>
      <c r="B1080" s="2599"/>
      <c r="C1080" s="2599"/>
      <c r="D1080" s="2599"/>
      <c r="E1080" s="2599"/>
    </row>
    <row r="1081" spans="1:5">
      <c r="A1081" s="141">
        <v>43666</v>
      </c>
      <c r="B1081" s="2599"/>
      <c r="C1081" s="2599"/>
      <c r="D1081" s="2599"/>
      <c r="E1081" s="2599"/>
    </row>
    <row r="1082" spans="1:5">
      <c r="A1082" s="141">
        <v>43665</v>
      </c>
      <c r="B1082" s="2599">
        <v>19883.45</v>
      </c>
      <c r="C1082" s="2599">
        <v>211.6</v>
      </c>
      <c r="D1082" s="2599">
        <v>9196.6299999999992</v>
      </c>
      <c r="E1082" s="2599">
        <v>2412.33</v>
      </c>
    </row>
    <row r="1083" spans="1:5">
      <c r="A1083" s="141">
        <v>43664</v>
      </c>
      <c r="B1083" s="2599">
        <v>19740.32</v>
      </c>
      <c r="C1083" s="2599">
        <v>210.01</v>
      </c>
      <c r="D1083" s="2599">
        <v>9212.25</v>
      </c>
      <c r="E1083" s="2599">
        <v>2398.75</v>
      </c>
    </row>
    <row r="1084" spans="1:5">
      <c r="A1084" s="141">
        <v>43663</v>
      </c>
      <c r="B1084" s="2599">
        <v>19785.38</v>
      </c>
      <c r="C1084" s="2599">
        <v>211.31</v>
      </c>
      <c r="D1084" s="2599">
        <v>9209.76</v>
      </c>
      <c r="E1084" s="2599">
        <v>2405.83</v>
      </c>
    </row>
    <row r="1085" spans="1:5">
      <c r="A1085" s="141">
        <v>43662</v>
      </c>
      <c r="B1085" s="2599">
        <v>19886.650000000001</v>
      </c>
      <c r="C1085" s="2599">
        <v>211.65</v>
      </c>
      <c r="D1085" s="2599">
        <v>9252.2099999999991</v>
      </c>
      <c r="E1085" s="2599">
        <v>2416.4299999999998</v>
      </c>
    </row>
    <row r="1086" spans="1:5">
      <c r="A1086" s="141">
        <v>43661</v>
      </c>
      <c r="B1086" s="2599">
        <v>19844.62</v>
      </c>
      <c r="C1086" s="2599">
        <v>211.06</v>
      </c>
      <c r="D1086" s="2599">
        <v>9278.23</v>
      </c>
      <c r="E1086" s="2599">
        <v>2410.16</v>
      </c>
    </row>
    <row r="1087" spans="1:5">
      <c r="A1087" s="141">
        <v>43660</v>
      </c>
      <c r="B1087" s="2599"/>
      <c r="C1087" s="2599"/>
      <c r="D1087" s="2599"/>
      <c r="E1087" s="2599"/>
    </row>
    <row r="1088" spans="1:5">
      <c r="A1088" s="141">
        <v>43659</v>
      </c>
      <c r="B1088" s="2599"/>
      <c r="C1088" s="2599"/>
      <c r="D1088" s="2599"/>
      <c r="E1088" s="2599"/>
    </row>
    <row r="1089" spans="1:5">
      <c r="A1089" s="141">
        <v>43658</v>
      </c>
      <c r="B1089" s="2599">
        <v>19728.580000000002</v>
      </c>
      <c r="C1089" s="2599">
        <v>209.43</v>
      </c>
      <c r="D1089" s="2599">
        <v>9271.1200000000008</v>
      </c>
      <c r="E1089" s="2599">
        <v>2394.08</v>
      </c>
    </row>
    <row r="1090" spans="1:5">
      <c r="A1090" s="141">
        <v>43657</v>
      </c>
      <c r="B1090" s="2599">
        <v>19757.53</v>
      </c>
      <c r="C1090" s="2599">
        <v>209.46</v>
      </c>
      <c r="D1090" s="2599">
        <v>9239.99</v>
      </c>
      <c r="E1090" s="2599">
        <v>2403.4699999999998</v>
      </c>
    </row>
    <row r="1091" spans="1:5">
      <c r="A1091" s="141">
        <v>43656</v>
      </c>
      <c r="B1091" s="2599">
        <v>19645.53</v>
      </c>
      <c r="C1091" s="2599">
        <v>208.53</v>
      </c>
      <c r="D1091" s="2599">
        <v>9222.2800000000007</v>
      </c>
      <c r="E1091" s="2599">
        <v>2388.71</v>
      </c>
    </row>
    <row r="1092" spans="1:5">
      <c r="A1092" s="141">
        <v>43655</v>
      </c>
      <c r="B1092" s="2599">
        <v>19465.86</v>
      </c>
      <c r="C1092" s="2599">
        <v>207.36</v>
      </c>
      <c r="D1092" s="2599">
        <v>9190.76</v>
      </c>
      <c r="E1092" s="2599">
        <v>2373.85</v>
      </c>
    </row>
    <row r="1093" spans="1:5">
      <c r="A1093" s="141">
        <v>43654</v>
      </c>
      <c r="B1093" s="2599">
        <v>19532.87</v>
      </c>
      <c r="C1093" s="2599">
        <v>208.2</v>
      </c>
      <c r="D1093" s="2599">
        <v>9192.98</v>
      </c>
      <c r="E1093" s="2599">
        <v>2382.11</v>
      </c>
    </row>
    <row r="1094" spans="1:5">
      <c r="A1094" s="141">
        <v>43653</v>
      </c>
      <c r="B1094" s="2599"/>
      <c r="C1094" s="2599"/>
      <c r="D1094" s="2599"/>
      <c r="E1094" s="2599"/>
    </row>
    <row r="1095" spans="1:5">
      <c r="A1095" s="141">
        <v>43652</v>
      </c>
      <c r="B1095" s="2599"/>
      <c r="C1095" s="2599"/>
      <c r="D1095" s="2599"/>
      <c r="E1095" s="2599"/>
    </row>
    <row r="1096" spans="1:5">
      <c r="A1096" s="141">
        <v>43651</v>
      </c>
      <c r="B1096" s="2599">
        <v>19566.46</v>
      </c>
      <c r="C1096" s="2599">
        <v>208.45</v>
      </c>
      <c r="D1096" s="2599">
        <v>9238.65</v>
      </c>
      <c r="E1096" s="2599">
        <v>2412.06</v>
      </c>
    </row>
    <row r="1097" spans="1:5">
      <c r="A1097" s="141">
        <v>43650</v>
      </c>
      <c r="B1097" s="2599">
        <v>19544.38</v>
      </c>
      <c r="C1097" s="2599">
        <v>207.57</v>
      </c>
      <c r="D1097" s="2599">
        <v>9278.27</v>
      </c>
      <c r="E1097" s="2599">
        <v>2422.62</v>
      </c>
    </row>
    <row r="1098" spans="1:5">
      <c r="A1098" s="141">
        <v>43649</v>
      </c>
      <c r="B1098" s="2599">
        <v>19448.419999999998</v>
      </c>
      <c r="C1098" s="2599">
        <v>206.01</v>
      </c>
      <c r="D1098" s="2599">
        <v>9270.5400000000009</v>
      </c>
      <c r="E1098" s="2599">
        <v>2410.02</v>
      </c>
    </row>
    <row r="1099" spans="1:5">
      <c r="A1099" s="141">
        <v>43648</v>
      </c>
      <c r="B1099" s="2599">
        <v>19637.41</v>
      </c>
      <c r="C1099" s="2599">
        <v>207.2</v>
      </c>
      <c r="D1099" s="2599">
        <v>9207.0499999999993</v>
      </c>
      <c r="E1099" s="2599">
        <v>2418.62</v>
      </c>
    </row>
    <row r="1100" spans="1:5">
      <c r="A1100" s="141">
        <v>43647</v>
      </c>
      <c r="B1100" s="2599">
        <v>19650.990000000002</v>
      </c>
      <c r="C1100" s="2599">
        <v>206.08</v>
      </c>
      <c r="D1100" s="2599">
        <v>9180.3799999999992</v>
      </c>
      <c r="E1100" s="2599">
        <v>2416.92</v>
      </c>
    </row>
  </sheetData>
  <phoneticPr fontId="28"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pageSetUpPr fitToPage="1"/>
  </sheetPr>
  <dimension ref="A1:R79"/>
  <sheetViews>
    <sheetView zoomScaleNormal="100" workbookViewId="0">
      <pane xSplit="3" ySplit="5" topLeftCell="D27" activePane="bottomRight" state="frozen"/>
      <selection activeCell="A125" sqref="A1:XFD1048576"/>
      <selection pane="topRight" activeCell="A125" sqref="A1:XFD1048576"/>
      <selection pane="bottomLeft" activeCell="A125" sqref="A1:XFD1048576"/>
      <selection pane="bottomRight" activeCell="A125" sqref="A1:XFD1048576"/>
    </sheetView>
  </sheetViews>
  <sheetFormatPr defaultColWidth="15.625" defaultRowHeight="0" customHeight="1" zeroHeight="1"/>
  <cols>
    <col min="1" max="1" width="5.625" style="87" customWidth="1"/>
    <col min="2" max="2" width="15.625" style="87" customWidth="1"/>
    <col min="3" max="3" width="45.625" style="87" customWidth="1"/>
    <col min="4" max="16384" width="15.625" style="87"/>
  </cols>
  <sheetData>
    <row r="1" spans="1:17" ht="16.5">
      <c r="A1" s="2367" t="s">
        <v>2637</v>
      </c>
      <c r="B1" s="2368"/>
      <c r="C1" s="2368"/>
    </row>
    <row r="2" spans="1:17" ht="16.5">
      <c r="A2" s="2369" t="s">
        <v>7637</v>
      </c>
      <c r="B2" s="2370"/>
      <c r="C2" s="2370"/>
      <c r="M2" s="2371"/>
      <c r="N2" s="2371"/>
      <c r="O2" s="2371"/>
      <c r="P2" s="2371"/>
      <c r="Q2" s="2372" t="s">
        <v>5913</v>
      </c>
    </row>
    <row r="3" spans="1:17" ht="16.5">
      <c r="A3" s="2665" t="s">
        <v>5914</v>
      </c>
      <c r="B3" s="2661" t="s">
        <v>7442</v>
      </c>
      <c r="C3" s="2661"/>
      <c r="D3" s="2373" t="s">
        <v>7381</v>
      </c>
      <c r="E3" s="2373"/>
      <c r="F3" s="2373"/>
      <c r="G3" s="2373"/>
      <c r="H3" s="2373" t="s">
        <v>7382</v>
      </c>
      <c r="I3" s="2373"/>
      <c r="J3" s="2373"/>
      <c r="K3" s="2373"/>
      <c r="L3" s="2373" t="s">
        <v>7383</v>
      </c>
      <c r="M3" s="2373"/>
      <c r="N3" s="2373"/>
      <c r="O3" s="2373"/>
      <c r="P3" s="2373"/>
      <c r="Q3" s="2661" t="s">
        <v>3809</v>
      </c>
    </row>
    <row r="4" spans="1:17" ht="49.5">
      <c r="A4" s="2665"/>
      <c r="B4" s="2661"/>
      <c r="C4" s="2661"/>
      <c r="D4" s="2228" t="s">
        <v>7384</v>
      </c>
      <c r="E4" s="2177" t="s">
        <v>7385</v>
      </c>
      <c r="F4" s="544" t="s">
        <v>7386</v>
      </c>
      <c r="G4" s="544" t="s">
        <v>7387</v>
      </c>
      <c r="H4" s="2228" t="s">
        <v>7384</v>
      </c>
      <c r="I4" s="2177" t="s">
        <v>7385</v>
      </c>
      <c r="J4" s="544" t="s">
        <v>7386</v>
      </c>
      <c r="K4" s="544" t="s">
        <v>7387</v>
      </c>
      <c r="L4" s="2228" t="s">
        <v>7384</v>
      </c>
      <c r="M4" s="2177" t="s">
        <v>7385</v>
      </c>
      <c r="N4" s="544" t="s">
        <v>7386</v>
      </c>
      <c r="O4" s="544" t="s">
        <v>7387</v>
      </c>
      <c r="P4" s="2177" t="s">
        <v>7638</v>
      </c>
      <c r="Q4" s="2662"/>
    </row>
    <row r="5" spans="1:17" ht="15.75">
      <c r="A5" s="2665"/>
      <c r="B5" s="2669" t="s">
        <v>66</v>
      </c>
      <c r="C5" s="2669"/>
      <c r="D5" s="2374" t="s">
        <v>67</v>
      </c>
      <c r="E5" s="2374" t="s">
        <v>68</v>
      </c>
      <c r="F5" s="2374" t="s">
        <v>69</v>
      </c>
      <c r="G5" s="2178" t="s">
        <v>70</v>
      </c>
      <c r="H5" s="2178" t="s">
        <v>71</v>
      </c>
      <c r="I5" s="2178" t="s">
        <v>72</v>
      </c>
      <c r="J5" s="2178" t="s">
        <v>73</v>
      </c>
      <c r="K5" s="2178" t="s">
        <v>74</v>
      </c>
      <c r="L5" s="2179" t="s">
        <v>75</v>
      </c>
      <c r="M5" s="2179" t="s">
        <v>234</v>
      </c>
      <c r="N5" s="2179" t="s">
        <v>235</v>
      </c>
      <c r="O5" s="2179" t="s">
        <v>285</v>
      </c>
      <c r="P5" s="2179" t="s">
        <v>286</v>
      </c>
      <c r="Q5" s="2179" t="s">
        <v>287</v>
      </c>
    </row>
    <row r="6" spans="1:17" ht="16.5">
      <c r="A6" s="2375">
        <v>1</v>
      </c>
      <c r="B6" s="2666" t="s">
        <v>7483</v>
      </c>
      <c r="C6" s="2181" t="s">
        <v>7639</v>
      </c>
      <c r="D6" s="2376"/>
      <c r="E6" s="2376"/>
      <c r="F6" s="2376"/>
      <c r="G6" s="2376"/>
      <c r="H6" s="2376"/>
      <c r="I6" s="2376"/>
      <c r="J6" s="2376"/>
      <c r="K6" s="2376"/>
      <c r="L6" s="2376"/>
      <c r="M6" s="2376"/>
      <c r="N6" s="2376"/>
      <c r="O6" s="2376"/>
      <c r="P6" s="2376"/>
      <c r="Q6" s="2377"/>
    </row>
    <row r="7" spans="1:17" ht="33">
      <c r="A7" s="2375">
        <f>A6+1</f>
        <v>2</v>
      </c>
      <c r="B7" s="2667"/>
      <c r="C7" s="2190" t="s">
        <v>7640</v>
      </c>
      <c r="D7" s="2376"/>
      <c r="E7" s="2376"/>
      <c r="F7" s="2376"/>
      <c r="G7" s="2376"/>
      <c r="H7" s="2376"/>
      <c r="I7" s="2376"/>
      <c r="J7" s="2376"/>
      <c r="K7" s="2376"/>
      <c r="L7" s="2376"/>
      <c r="M7" s="2376"/>
      <c r="N7" s="2376"/>
      <c r="O7" s="2376"/>
      <c r="P7" s="2376"/>
      <c r="Q7" s="2377"/>
    </row>
    <row r="8" spans="1:17" ht="33">
      <c r="A8" s="2375">
        <f>A7+1</f>
        <v>3</v>
      </c>
      <c r="B8" s="2667"/>
      <c r="C8" s="2190" t="s">
        <v>7641</v>
      </c>
      <c r="D8" s="2376"/>
      <c r="E8" s="2376"/>
      <c r="F8" s="2376"/>
      <c r="G8" s="2376"/>
      <c r="H8" s="2376"/>
      <c r="I8" s="2376"/>
      <c r="J8" s="2376"/>
      <c r="K8" s="2376"/>
      <c r="L8" s="2376"/>
      <c r="M8" s="2376"/>
      <c r="N8" s="2376"/>
      <c r="O8" s="2376"/>
      <c r="P8" s="2376"/>
      <c r="Q8" s="2377"/>
    </row>
    <row r="9" spans="1:17" ht="16.5">
      <c r="A9" s="2375">
        <f t="shared" ref="A9:A39" si="0">A8+1</f>
        <v>4</v>
      </c>
      <c r="B9" s="2667"/>
      <c r="C9" s="2190" t="s">
        <v>7642</v>
      </c>
      <c r="D9" s="2376"/>
      <c r="E9" s="2376"/>
      <c r="F9" s="2376"/>
      <c r="G9" s="2376"/>
      <c r="H9" s="2376"/>
      <c r="I9" s="2376"/>
      <c r="J9" s="2376"/>
      <c r="K9" s="2376"/>
      <c r="L9" s="2376"/>
      <c r="M9" s="2376"/>
      <c r="N9" s="2376"/>
      <c r="O9" s="2376"/>
      <c r="P9" s="2376"/>
      <c r="Q9" s="2377"/>
    </row>
    <row r="10" spans="1:17" ht="16.5">
      <c r="A10" s="2375">
        <f t="shared" si="0"/>
        <v>5</v>
      </c>
      <c r="B10" s="2667"/>
      <c r="C10" s="2190" t="s">
        <v>7643</v>
      </c>
      <c r="D10" s="2376"/>
      <c r="E10" s="2376"/>
      <c r="F10" s="2376"/>
      <c r="G10" s="2376"/>
      <c r="H10" s="2376"/>
      <c r="I10" s="2376"/>
      <c r="J10" s="2376"/>
      <c r="K10" s="2376"/>
      <c r="L10" s="2376"/>
      <c r="M10" s="2376"/>
      <c r="N10" s="2376"/>
      <c r="O10" s="2376"/>
      <c r="P10" s="2376"/>
      <c r="Q10" s="2377"/>
    </row>
    <row r="11" spans="1:17" ht="16.5">
      <c r="A11" s="2375">
        <f t="shared" si="0"/>
        <v>6</v>
      </c>
      <c r="B11" s="2667"/>
      <c r="C11" s="2190" t="s">
        <v>7644</v>
      </c>
      <c r="D11" s="2376"/>
      <c r="E11" s="2376"/>
      <c r="F11" s="2376"/>
      <c r="G11" s="2376"/>
      <c r="H11" s="2376"/>
      <c r="I11" s="2376"/>
      <c r="J11" s="2376"/>
      <c r="K11" s="2376"/>
      <c r="L11" s="2376"/>
      <c r="M11" s="2376"/>
      <c r="N11" s="2376"/>
      <c r="O11" s="2376"/>
      <c r="P11" s="2376"/>
      <c r="Q11" s="2377"/>
    </row>
    <row r="12" spans="1:17" ht="16.5">
      <c r="A12" s="2375">
        <f t="shared" si="0"/>
        <v>7</v>
      </c>
      <c r="B12" s="2667"/>
      <c r="C12" s="2190" t="s">
        <v>7645</v>
      </c>
      <c r="D12" s="2376"/>
      <c r="E12" s="2376"/>
      <c r="F12" s="2376"/>
      <c r="G12" s="2376"/>
      <c r="H12" s="2376"/>
      <c r="I12" s="2376"/>
      <c r="J12" s="2376"/>
      <c r="K12" s="2376"/>
      <c r="L12" s="2376"/>
      <c r="M12" s="2376"/>
      <c r="N12" s="2376"/>
      <c r="O12" s="2376"/>
      <c r="P12" s="2376"/>
      <c r="Q12" s="2377"/>
    </row>
    <row r="13" spans="1:17" ht="16.5">
      <c r="A13" s="2375">
        <f t="shared" si="0"/>
        <v>8</v>
      </c>
      <c r="B13" s="2667"/>
      <c r="C13" s="2181" t="s">
        <v>7646</v>
      </c>
      <c r="D13" s="2376"/>
      <c r="E13" s="2376"/>
      <c r="F13" s="2376"/>
      <c r="G13" s="2376"/>
      <c r="H13" s="2376"/>
      <c r="I13" s="2376"/>
      <c r="J13" s="2376"/>
      <c r="K13" s="2376"/>
      <c r="L13" s="2376"/>
      <c r="M13" s="2376"/>
      <c r="N13" s="2376"/>
      <c r="O13" s="2376"/>
      <c r="P13" s="2376"/>
      <c r="Q13" s="2377"/>
    </row>
    <row r="14" spans="1:17" ht="33">
      <c r="A14" s="2375">
        <f t="shared" si="0"/>
        <v>9</v>
      </c>
      <c r="B14" s="2667"/>
      <c r="C14" s="2190" t="s">
        <v>7640</v>
      </c>
      <c r="D14" s="2376"/>
      <c r="E14" s="2376"/>
      <c r="F14" s="2376"/>
      <c r="G14" s="2376"/>
      <c r="H14" s="2376"/>
      <c r="I14" s="2376"/>
      <c r="J14" s="2376"/>
      <c r="K14" s="2376"/>
      <c r="L14" s="2376"/>
      <c r="M14" s="2376"/>
      <c r="N14" s="2376"/>
      <c r="O14" s="2376"/>
      <c r="P14" s="2376"/>
      <c r="Q14" s="2377"/>
    </row>
    <row r="15" spans="1:17" ht="33">
      <c r="A15" s="2375">
        <f t="shared" si="0"/>
        <v>10</v>
      </c>
      <c r="B15" s="2667"/>
      <c r="C15" s="2190" t="s">
        <v>7641</v>
      </c>
      <c r="D15" s="2376"/>
      <c r="E15" s="2376"/>
      <c r="F15" s="2376"/>
      <c r="G15" s="2376"/>
      <c r="H15" s="2376"/>
      <c r="I15" s="2376"/>
      <c r="J15" s="2376"/>
      <c r="K15" s="2376"/>
      <c r="L15" s="2376"/>
      <c r="M15" s="2376"/>
      <c r="N15" s="2376"/>
      <c r="O15" s="2376"/>
      <c r="P15" s="2376"/>
      <c r="Q15" s="2377"/>
    </row>
    <row r="16" spans="1:17" ht="16.5">
      <c r="A16" s="2375">
        <f t="shared" si="0"/>
        <v>11</v>
      </c>
      <c r="B16" s="2667"/>
      <c r="C16" s="2190" t="s">
        <v>7642</v>
      </c>
      <c r="D16" s="2376"/>
      <c r="E16" s="2376"/>
      <c r="F16" s="2376"/>
      <c r="G16" s="2376"/>
      <c r="H16" s="2376"/>
      <c r="I16" s="2376"/>
      <c r="J16" s="2376"/>
      <c r="K16" s="2376"/>
      <c r="L16" s="2376"/>
      <c r="M16" s="2376"/>
      <c r="N16" s="2376"/>
      <c r="O16" s="2376"/>
      <c r="P16" s="2376"/>
      <c r="Q16" s="2377"/>
    </row>
    <row r="17" spans="1:17" ht="16.5">
      <c r="A17" s="2375">
        <f t="shared" si="0"/>
        <v>12</v>
      </c>
      <c r="B17" s="2667"/>
      <c r="C17" s="2190" t="s">
        <v>7643</v>
      </c>
      <c r="D17" s="2376"/>
      <c r="E17" s="2376"/>
      <c r="F17" s="2376"/>
      <c r="G17" s="2376"/>
      <c r="H17" s="2376"/>
      <c r="I17" s="2376"/>
      <c r="J17" s="2376"/>
      <c r="K17" s="2376"/>
      <c r="L17" s="2376"/>
      <c r="M17" s="2376"/>
      <c r="N17" s="2376"/>
      <c r="O17" s="2376"/>
      <c r="P17" s="2376"/>
      <c r="Q17" s="2377"/>
    </row>
    <row r="18" spans="1:17" ht="16.5">
      <c r="A18" s="2375">
        <f t="shared" si="0"/>
        <v>13</v>
      </c>
      <c r="B18" s="2667"/>
      <c r="C18" s="2190" t="s">
        <v>7644</v>
      </c>
      <c r="D18" s="2376"/>
      <c r="E18" s="2376"/>
      <c r="F18" s="2376"/>
      <c r="G18" s="2376"/>
      <c r="H18" s="2376"/>
      <c r="I18" s="2376"/>
      <c r="J18" s="2376"/>
      <c r="K18" s="2376"/>
      <c r="L18" s="2376"/>
      <c r="M18" s="2376"/>
      <c r="N18" s="2376"/>
      <c r="O18" s="2376"/>
      <c r="P18" s="2376"/>
      <c r="Q18" s="2377"/>
    </row>
    <row r="19" spans="1:17" ht="16.5">
      <c r="A19" s="2375">
        <f t="shared" si="0"/>
        <v>14</v>
      </c>
      <c r="B19" s="2667"/>
      <c r="C19" s="2190" t="s">
        <v>7622</v>
      </c>
      <c r="D19" s="2376"/>
      <c r="E19" s="2376"/>
      <c r="F19" s="2376"/>
      <c r="G19" s="2376"/>
      <c r="H19" s="2376"/>
      <c r="I19" s="2376"/>
      <c r="J19" s="2376"/>
      <c r="K19" s="2376"/>
      <c r="L19" s="2376"/>
      <c r="M19" s="2376"/>
      <c r="N19" s="2376"/>
      <c r="O19" s="2376"/>
      <c r="P19" s="2376"/>
      <c r="Q19" s="2377"/>
    </row>
    <row r="20" spans="1:17" ht="16.5">
      <c r="A20" s="2375">
        <f t="shared" si="0"/>
        <v>15</v>
      </c>
      <c r="B20" s="2668"/>
      <c r="C20" s="2187" t="s">
        <v>7490</v>
      </c>
      <c r="D20" s="2376"/>
      <c r="E20" s="2376"/>
      <c r="F20" s="2376"/>
      <c r="G20" s="2376"/>
      <c r="H20" s="2376"/>
      <c r="I20" s="2376"/>
      <c r="J20" s="2376"/>
      <c r="K20" s="2376"/>
      <c r="L20" s="2376"/>
      <c r="M20" s="2376"/>
      <c r="N20" s="2376"/>
      <c r="O20" s="2376"/>
      <c r="P20" s="2376"/>
      <c r="Q20" s="2377"/>
    </row>
    <row r="21" spans="1:17" ht="16.5">
      <c r="A21" s="2375">
        <f t="shared" si="0"/>
        <v>16</v>
      </c>
      <c r="B21" s="2666" t="s">
        <v>7491</v>
      </c>
      <c r="C21" s="2181" t="s">
        <v>4683</v>
      </c>
      <c r="D21" s="2376"/>
      <c r="E21" s="2376"/>
      <c r="F21" s="2376"/>
      <c r="G21" s="2376"/>
      <c r="H21" s="2376"/>
      <c r="I21" s="2376"/>
      <c r="J21" s="2376"/>
      <c r="K21" s="2376"/>
      <c r="L21" s="2376"/>
      <c r="M21" s="2376"/>
      <c r="N21" s="2376"/>
      <c r="O21" s="2376"/>
      <c r="P21" s="2376"/>
      <c r="Q21" s="2377"/>
    </row>
    <row r="22" spans="1:17" ht="16.5">
      <c r="A22" s="2375">
        <f t="shared" si="0"/>
        <v>17</v>
      </c>
      <c r="B22" s="2667"/>
      <c r="C22" s="2181" t="s">
        <v>3815</v>
      </c>
      <c r="D22" s="2376"/>
      <c r="E22" s="2376"/>
      <c r="F22" s="2376"/>
      <c r="G22" s="2376"/>
      <c r="H22" s="2376"/>
      <c r="I22" s="2376"/>
      <c r="J22" s="2376"/>
      <c r="K22" s="2376"/>
      <c r="L22" s="2376"/>
      <c r="M22" s="2376"/>
      <c r="N22" s="2376"/>
      <c r="O22" s="2376"/>
      <c r="P22" s="2376"/>
      <c r="Q22" s="2377"/>
    </row>
    <row r="23" spans="1:17" ht="16.5">
      <c r="A23" s="2375">
        <f t="shared" si="0"/>
        <v>18</v>
      </c>
      <c r="B23" s="2667"/>
      <c r="C23" s="2181" t="s">
        <v>7647</v>
      </c>
      <c r="D23" s="2376"/>
      <c r="E23" s="2376"/>
      <c r="F23" s="2376"/>
      <c r="G23" s="2376"/>
      <c r="H23" s="2376"/>
      <c r="I23" s="2376"/>
      <c r="J23" s="2376"/>
      <c r="K23" s="2376"/>
      <c r="L23" s="2376"/>
      <c r="M23" s="2376"/>
      <c r="N23" s="2376"/>
      <c r="O23" s="2376"/>
      <c r="P23" s="2376"/>
      <c r="Q23" s="2377"/>
    </row>
    <row r="24" spans="1:17" ht="16.5">
      <c r="A24" s="2375">
        <f t="shared" si="0"/>
        <v>19</v>
      </c>
      <c r="B24" s="2667"/>
      <c r="C24" s="2181" t="s">
        <v>7648</v>
      </c>
      <c r="D24" s="2376"/>
      <c r="E24" s="2376"/>
      <c r="F24" s="2376"/>
      <c r="G24" s="2376"/>
      <c r="H24" s="2376"/>
      <c r="I24" s="2376"/>
      <c r="J24" s="2376"/>
      <c r="K24" s="2376"/>
      <c r="L24" s="2376"/>
      <c r="M24" s="2376"/>
      <c r="N24" s="2376"/>
      <c r="O24" s="2376"/>
      <c r="P24" s="2376"/>
      <c r="Q24" s="2377"/>
    </row>
    <row r="25" spans="1:17" ht="16.5">
      <c r="A25" s="2375">
        <f t="shared" si="0"/>
        <v>20</v>
      </c>
      <c r="B25" s="2668"/>
      <c r="C25" s="2187" t="s">
        <v>7490</v>
      </c>
      <c r="D25" s="2376"/>
      <c r="E25" s="2376"/>
      <c r="F25" s="2376"/>
      <c r="G25" s="2376"/>
      <c r="H25" s="2376"/>
      <c r="I25" s="2376"/>
      <c r="J25" s="2376"/>
      <c r="K25" s="2376"/>
      <c r="L25" s="2376"/>
      <c r="M25" s="2376"/>
      <c r="N25" s="2376"/>
      <c r="O25" s="2376"/>
      <c r="P25" s="2376"/>
      <c r="Q25" s="2377"/>
    </row>
    <row r="26" spans="1:17" ht="15.75" customHeight="1">
      <c r="A26" s="2375">
        <f t="shared" si="0"/>
        <v>21</v>
      </c>
      <c r="B26" s="2663" t="s">
        <v>7649</v>
      </c>
      <c r="C26" s="2664"/>
      <c r="D26" s="2376"/>
      <c r="E26" s="2376"/>
      <c r="F26" s="2376"/>
      <c r="G26" s="2376"/>
      <c r="H26" s="2376"/>
      <c r="I26" s="2376"/>
      <c r="J26" s="2376"/>
      <c r="K26" s="2376"/>
      <c r="L26" s="2376"/>
      <c r="M26" s="2376"/>
      <c r="N26" s="2376"/>
      <c r="O26" s="2376"/>
      <c r="P26" s="2376"/>
      <c r="Q26" s="2377"/>
    </row>
    <row r="27" spans="1:17" ht="15.75" customHeight="1">
      <c r="A27" s="2375">
        <f t="shared" si="0"/>
        <v>22</v>
      </c>
      <c r="B27" s="2663" t="s">
        <v>5854</v>
      </c>
      <c r="C27" s="2664"/>
      <c r="D27" s="2376"/>
      <c r="E27" s="2376"/>
      <c r="F27" s="2376"/>
      <c r="G27" s="2376"/>
      <c r="H27" s="2376"/>
      <c r="I27" s="2376"/>
      <c r="J27" s="2376"/>
      <c r="K27" s="2376"/>
      <c r="L27" s="2376"/>
      <c r="M27" s="2376"/>
      <c r="N27" s="2376"/>
      <c r="O27" s="2376"/>
      <c r="P27" s="2376"/>
      <c r="Q27" s="2377"/>
    </row>
    <row r="28" spans="1:17" ht="15.75" customHeight="1">
      <c r="A28" s="2375">
        <f t="shared" si="0"/>
        <v>23</v>
      </c>
      <c r="B28" s="2663" t="s">
        <v>7650</v>
      </c>
      <c r="C28" s="2664"/>
      <c r="D28" s="2376"/>
      <c r="E28" s="2376"/>
      <c r="F28" s="2376"/>
      <c r="G28" s="2376"/>
      <c r="H28" s="2376"/>
      <c r="I28" s="2376"/>
      <c r="J28" s="2376"/>
      <c r="K28" s="2376"/>
      <c r="L28" s="2376"/>
      <c r="M28" s="2376"/>
      <c r="N28" s="2376"/>
      <c r="O28" s="2376"/>
      <c r="P28" s="2376"/>
      <c r="Q28" s="2377"/>
    </row>
    <row r="29" spans="1:17" ht="15.75" customHeight="1">
      <c r="A29" s="2375">
        <f t="shared" si="0"/>
        <v>24</v>
      </c>
      <c r="B29" s="2663" t="s">
        <v>7651</v>
      </c>
      <c r="C29" s="2664"/>
      <c r="D29" s="2376"/>
      <c r="E29" s="2376"/>
      <c r="F29" s="2376"/>
      <c r="G29" s="2376"/>
      <c r="H29" s="2376"/>
      <c r="I29" s="2376"/>
      <c r="J29" s="2376"/>
      <c r="K29" s="2376"/>
      <c r="L29" s="2376"/>
      <c r="M29" s="2376"/>
      <c r="N29" s="2376"/>
      <c r="O29" s="2376"/>
      <c r="P29" s="2376"/>
      <c r="Q29" s="2377"/>
    </row>
    <row r="30" spans="1:17" ht="15.75" customHeight="1">
      <c r="A30" s="2375">
        <f t="shared" si="0"/>
        <v>25</v>
      </c>
      <c r="B30" s="2663" t="s">
        <v>7652</v>
      </c>
      <c r="C30" s="2664"/>
      <c r="D30" s="2376"/>
      <c r="E30" s="2376"/>
      <c r="F30" s="2376"/>
      <c r="G30" s="2376"/>
      <c r="H30" s="2376"/>
      <c r="I30" s="2376"/>
      <c r="J30" s="2376"/>
      <c r="K30" s="2376"/>
      <c r="L30" s="2376"/>
      <c r="M30" s="2376"/>
      <c r="N30" s="2376"/>
      <c r="O30" s="2376"/>
      <c r="P30" s="2376"/>
      <c r="Q30" s="2377"/>
    </row>
    <row r="31" spans="1:17" ht="15.75" customHeight="1">
      <c r="A31" s="2375">
        <f t="shared" si="0"/>
        <v>26</v>
      </c>
      <c r="B31" s="2663" t="s">
        <v>7653</v>
      </c>
      <c r="C31" s="2664"/>
      <c r="D31" s="2376"/>
      <c r="E31" s="2376"/>
      <c r="F31" s="2376"/>
      <c r="G31" s="2376"/>
      <c r="H31" s="2376"/>
      <c r="I31" s="2376"/>
      <c r="J31" s="2376"/>
      <c r="K31" s="2376"/>
      <c r="L31" s="2376"/>
      <c r="M31" s="2376"/>
      <c r="N31" s="2376"/>
      <c r="O31" s="2376"/>
      <c r="P31" s="2376"/>
      <c r="Q31" s="2377"/>
    </row>
    <row r="32" spans="1:17" ht="15.75" customHeight="1">
      <c r="A32" s="2375">
        <f t="shared" si="0"/>
        <v>27</v>
      </c>
      <c r="B32" s="2663" t="s">
        <v>7654</v>
      </c>
      <c r="C32" s="2664"/>
      <c r="D32" s="2376"/>
      <c r="E32" s="2376"/>
      <c r="F32" s="2376"/>
      <c r="G32" s="2376"/>
      <c r="H32" s="2376"/>
      <c r="I32" s="2376"/>
      <c r="J32" s="2376"/>
      <c r="K32" s="2376"/>
      <c r="L32" s="2376"/>
      <c r="M32" s="2376"/>
      <c r="N32" s="2376"/>
      <c r="O32" s="2376"/>
      <c r="P32" s="2376"/>
      <c r="Q32" s="2377"/>
    </row>
    <row r="33" spans="1:18" ht="15.75" customHeight="1">
      <c r="A33" s="2375">
        <f t="shared" si="0"/>
        <v>28</v>
      </c>
      <c r="B33" s="2663" t="s">
        <v>7655</v>
      </c>
      <c r="C33" s="2664"/>
      <c r="D33" s="2376"/>
      <c r="E33" s="2376"/>
      <c r="F33" s="2376"/>
      <c r="G33" s="2376"/>
      <c r="H33" s="2376"/>
      <c r="I33" s="2376"/>
      <c r="J33" s="2376"/>
      <c r="K33" s="2376"/>
      <c r="L33" s="2376"/>
      <c r="M33" s="2376"/>
      <c r="N33" s="2376"/>
      <c r="O33" s="2376"/>
      <c r="P33" s="2376"/>
      <c r="Q33" s="2377"/>
    </row>
    <row r="34" spans="1:18" ht="16.5" customHeight="1">
      <c r="A34" s="2375">
        <f t="shared" si="0"/>
        <v>29</v>
      </c>
      <c r="B34" s="2670" t="s">
        <v>7656</v>
      </c>
      <c r="C34" s="2181" t="s">
        <v>5944</v>
      </c>
      <c r="D34" s="2376"/>
      <c r="E34" s="2376"/>
      <c r="F34" s="2376"/>
      <c r="G34" s="2376"/>
      <c r="H34" s="2376"/>
      <c r="I34" s="2376"/>
      <c r="J34" s="2376"/>
      <c r="K34" s="2376"/>
      <c r="L34" s="2378"/>
      <c r="M34" s="2376"/>
      <c r="N34" s="2376"/>
      <c r="O34" s="2376"/>
      <c r="P34" s="2376"/>
      <c r="Q34" s="2377"/>
    </row>
    <row r="35" spans="1:18" ht="16.5">
      <c r="A35" s="2375">
        <f t="shared" si="0"/>
        <v>30</v>
      </c>
      <c r="B35" s="2671"/>
      <c r="C35" s="2181" t="s">
        <v>5957</v>
      </c>
      <c r="D35" s="2376"/>
      <c r="E35" s="2376"/>
      <c r="F35" s="2376"/>
      <c r="G35" s="2376"/>
      <c r="H35" s="2376"/>
      <c r="I35" s="2376"/>
      <c r="J35" s="2376"/>
      <c r="K35" s="2376"/>
      <c r="L35" s="2378"/>
      <c r="M35" s="2376"/>
      <c r="N35" s="2376"/>
      <c r="O35" s="2376"/>
      <c r="P35" s="2376"/>
      <c r="Q35" s="2377"/>
    </row>
    <row r="36" spans="1:18" ht="16.5">
      <c r="A36" s="2375">
        <f t="shared" si="0"/>
        <v>31</v>
      </c>
      <c r="B36" s="2671"/>
      <c r="C36" s="2190" t="s">
        <v>7657</v>
      </c>
      <c r="D36" s="2376"/>
      <c r="E36" s="2376"/>
      <c r="F36" s="2376"/>
      <c r="G36" s="2376"/>
      <c r="H36" s="2379"/>
      <c r="I36" s="2379"/>
      <c r="J36" s="2379"/>
      <c r="K36" s="2379"/>
      <c r="L36" s="2378"/>
      <c r="M36" s="2376"/>
      <c r="N36" s="2376"/>
      <c r="O36" s="2376"/>
      <c r="P36" s="2376"/>
      <c r="Q36" s="2377"/>
    </row>
    <row r="37" spans="1:18" ht="16.5">
      <c r="A37" s="2375">
        <f t="shared" si="0"/>
        <v>32</v>
      </c>
      <c r="B37" s="2671"/>
      <c r="C37" s="2190" t="s">
        <v>5855</v>
      </c>
      <c r="D37" s="2376"/>
      <c r="E37" s="2376"/>
      <c r="F37" s="2376"/>
      <c r="G37" s="2376"/>
      <c r="H37" s="2379"/>
      <c r="I37" s="2379"/>
      <c r="J37" s="2379"/>
      <c r="K37" s="2379"/>
      <c r="L37" s="2378"/>
      <c r="M37" s="2376"/>
      <c r="N37" s="2376"/>
      <c r="O37" s="2376"/>
      <c r="P37" s="2376"/>
      <c r="Q37" s="2377"/>
    </row>
    <row r="38" spans="1:18" ht="16.5">
      <c r="A38" s="2375">
        <f t="shared" si="0"/>
        <v>33</v>
      </c>
      <c r="B38" s="2672"/>
      <c r="C38" s="2181" t="s">
        <v>7658</v>
      </c>
      <c r="D38" s="2376"/>
      <c r="E38" s="2376"/>
      <c r="F38" s="2376"/>
      <c r="G38" s="2376"/>
      <c r="H38" s="2376"/>
      <c r="I38" s="2376"/>
      <c r="J38" s="2376"/>
      <c r="K38" s="2376"/>
      <c r="L38" s="2378"/>
      <c r="M38" s="2376"/>
      <c r="N38" s="2376"/>
      <c r="O38" s="2376"/>
      <c r="P38" s="2376"/>
      <c r="Q38" s="2377"/>
    </row>
    <row r="39" spans="1:18" ht="15.75" customHeight="1">
      <c r="A39" s="2375">
        <f t="shared" si="0"/>
        <v>34</v>
      </c>
      <c r="B39" s="2673" t="s">
        <v>7659</v>
      </c>
      <c r="C39" s="2674"/>
      <c r="D39" s="2376"/>
      <c r="E39" s="2376"/>
      <c r="F39" s="2376"/>
      <c r="G39" s="2376"/>
      <c r="H39" s="2376"/>
      <c r="I39" s="2376"/>
      <c r="J39" s="2376"/>
      <c r="K39" s="2376"/>
      <c r="L39" s="2376"/>
      <c r="M39" s="2376"/>
      <c r="N39" s="2376"/>
      <c r="O39" s="2376"/>
      <c r="P39" s="2376"/>
      <c r="Q39" s="2377"/>
    </row>
    <row r="40" spans="1:18" ht="15.75">
      <c r="A40" s="2380"/>
      <c r="B40" s="2381"/>
      <c r="C40" s="2381"/>
      <c r="D40" s="2382"/>
      <c r="E40" s="2382"/>
      <c r="F40" s="2382"/>
      <c r="G40" s="2382"/>
      <c r="H40" s="2382"/>
      <c r="I40" s="2382"/>
      <c r="J40" s="2382"/>
      <c r="K40" s="2382"/>
      <c r="L40" s="2382"/>
      <c r="M40" s="2382"/>
      <c r="N40" s="2382"/>
      <c r="O40" s="2382"/>
      <c r="P40" s="2382"/>
      <c r="Q40" s="2383"/>
    </row>
    <row r="41" spans="1:18" ht="16.5">
      <c r="A41" s="2384" t="s">
        <v>5958</v>
      </c>
      <c r="B41" s="2385"/>
      <c r="C41" s="2368"/>
      <c r="D41" s="2368"/>
      <c r="E41" s="2368"/>
      <c r="F41" s="2368"/>
      <c r="G41" s="2368"/>
      <c r="H41" s="2368"/>
      <c r="I41" s="2368"/>
      <c r="J41" s="2368"/>
      <c r="K41" s="2368"/>
      <c r="L41" s="2368"/>
      <c r="M41" s="2368"/>
      <c r="N41" s="2368"/>
      <c r="O41" s="2368"/>
      <c r="P41" s="2368"/>
      <c r="Q41" s="2368"/>
    </row>
    <row r="42" spans="1:18" ht="16.5">
      <c r="A42" s="2386">
        <v>1</v>
      </c>
      <c r="B42" s="2387" t="s">
        <v>7660</v>
      </c>
      <c r="C42" s="2385"/>
      <c r="D42" s="2385"/>
      <c r="E42" s="2385"/>
      <c r="F42" s="2385"/>
      <c r="G42" s="2385"/>
      <c r="H42" s="2385"/>
      <c r="I42" s="2385"/>
      <c r="J42" s="2385"/>
      <c r="K42" s="2385"/>
      <c r="L42" s="2385"/>
      <c r="M42" s="2385"/>
      <c r="N42" s="2385"/>
      <c r="O42" s="2385"/>
      <c r="P42" s="2385"/>
      <c r="Q42" s="2385"/>
      <c r="R42" s="2388"/>
    </row>
    <row r="43" spans="1:18" ht="15.75" customHeight="1">
      <c r="A43" s="2386">
        <v>2</v>
      </c>
      <c r="B43" s="2249" t="s">
        <v>7661</v>
      </c>
      <c r="C43" s="2249"/>
      <c r="D43" s="2368"/>
      <c r="E43" s="2368"/>
      <c r="F43" s="2368"/>
      <c r="G43" s="2368"/>
      <c r="H43" s="2368"/>
      <c r="I43" s="2368"/>
      <c r="J43" s="2368"/>
      <c r="K43" s="2368"/>
      <c r="L43" s="2368"/>
      <c r="M43" s="2368"/>
      <c r="N43" s="2368"/>
      <c r="O43" s="2368"/>
      <c r="P43" s="2368"/>
      <c r="Q43" s="2368"/>
    </row>
    <row r="44" spans="1:18" ht="16.5">
      <c r="A44" s="2389">
        <v>3</v>
      </c>
      <c r="B44" s="692" t="s">
        <v>7662</v>
      </c>
      <c r="C44" s="2385"/>
      <c r="D44" s="2385"/>
      <c r="E44" s="2385"/>
      <c r="F44" s="2385"/>
      <c r="G44" s="2385"/>
      <c r="H44" s="2385"/>
      <c r="I44" s="2385"/>
      <c r="J44" s="2385"/>
      <c r="K44" s="2385"/>
      <c r="L44" s="2385"/>
      <c r="M44" s="2385"/>
      <c r="N44" s="2385"/>
      <c r="O44" s="2385"/>
      <c r="P44" s="2385"/>
      <c r="Q44" s="2368"/>
    </row>
    <row r="45" spans="1:18" ht="16.5">
      <c r="A45" s="2389">
        <v>4</v>
      </c>
      <c r="B45" s="2249" t="s">
        <v>6533</v>
      </c>
      <c r="C45" s="2368"/>
      <c r="D45" s="2368"/>
      <c r="E45" s="2368"/>
      <c r="F45" s="2368"/>
      <c r="G45" s="2368"/>
      <c r="H45" s="2368"/>
      <c r="I45" s="2368"/>
      <c r="J45" s="2368"/>
      <c r="K45" s="2368"/>
      <c r="L45" s="2368"/>
      <c r="M45" s="2368"/>
      <c r="N45" s="2368"/>
      <c r="O45" s="2368"/>
      <c r="P45" s="2368"/>
      <c r="Q45" s="2368"/>
    </row>
    <row r="46" spans="1:18" ht="15.75" customHeight="1">
      <c r="A46" s="2389">
        <v>5</v>
      </c>
      <c r="B46" s="2249" t="s">
        <v>7663</v>
      </c>
      <c r="C46" s="692"/>
      <c r="D46" s="692"/>
      <c r="E46" s="692"/>
      <c r="F46" s="692"/>
      <c r="G46" s="692"/>
      <c r="H46" s="692"/>
      <c r="I46" s="692"/>
      <c r="J46" s="692"/>
      <c r="K46" s="692"/>
      <c r="L46" s="692"/>
      <c r="M46" s="692"/>
      <c r="N46" s="692"/>
      <c r="O46" s="692"/>
      <c r="P46" s="692"/>
      <c r="Q46" s="692"/>
    </row>
    <row r="47" spans="1:18" ht="15.75"/>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B34:B38"/>
    <mergeCell ref="B39:C39"/>
    <mergeCell ref="B32:C32"/>
    <mergeCell ref="B28:C28"/>
    <mergeCell ref="B31:C31"/>
    <mergeCell ref="B33:C33"/>
    <mergeCell ref="B30:C30"/>
    <mergeCell ref="B29:C29"/>
    <mergeCell ref="Q3:Q4"/>
    <mergeCell ref="B27:C27"/>
    <mergeCell ref="B26:C26"/>
    <mergeCell ref="A3:A5"/>
    <mergeCell ref="B6:B20"/>
    <mergeCell ref="B5:C5"/>
    <mergeCell ref="B3:C4"/>
    <mergeCell ref="B21:B25"/>
  </mergeCells>
  <phoneticPr fontId="30"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49" orientation="landscape"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80</vt:i4>
      </vt:variant>
      <vt:variant>
        <vt:lpstr>具名範圍</vt:lpstr>
      </vt:variant>
      <vt:variant>
        <vt:i4>36</vt:i4>
      </vt:variant>
    </vt:vector>
  </HeadingPairs>
  <TitlesOfParts>
    <vt:vector size="116"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表30-5-3</vt:lpstr>
      <vt:lpstr>表30-6</vt:lpstr>
      <vt:lpstr>表30-6-1</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'表30-14-1'!Print_Area</vt:lpstr>
      <vt:lpstr>'表30-14-2'!Print_Area</vt:lpstr>
      <vt:lpstr>'表30-2'!Print_Area</vt:lpstr>
      <vt:lpstr>'表30-4-1'!Print_Area</vt:lpstr>
      <vt:lpstr>'表30-4-2'!Print_Area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張琪華</cp:lastModifiedBy>
  <cp:lastPrinted>2022-05-25T05:59:27Z</cp:lastPrinted>
  <dcterms:created xsi:type="dcterms:W3CDTF">2009-03-06T03:10:17Z</dcterms:created>
  <dcterms:modified xsi:type="dcterms:W3CDTF">2022-07-05T07:38:45Z</dcterms:modified>
</cp:coreProperties>
</file>