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ar\Seminar\IIRFA\IIRFA 2018\IIRFA 2018 - Market Update\Work for 2019\"/>
    </mc:Choice>
  </mc:AlternateContent>
  <bookViews>
    <workbookView xWindow="0" yWindow="0" windowWidth="20490" windowHeight="7755" tabRatio="557" firstSheet="1" activeTab="1"/>
  </bookViews>
  <sheets>
    <sheet name="Life and Nonlife_" sheetId="1" state="hidden" r:id="rId1"/>
    <sheet name="Life and Nonlife" sheetId="12" r:id="rId2"/>
    <sheet name="No. of Company_" sheetId="6" state="hidden" r:id="rId3"/>
    <sheet name="No. of Company" sheetId="9" r:id="rId4"/>
    <sheet name="GI Overview " sheetId="8" r:id="rId5"/>
    <sheet name="IPRB GI Prem Loss_" sheetId="7" state="hidden" r:id="rId6"/>
    <sheet name="GI Prem Loss" sheetId="11" r:id="rId7"/>
    <sheet name="GI Line of biz" sheetId="5" r:id="rId8"/>
    <sheet name="IPRB Line of biz data" sheetId="10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5" l="1"/>
  <c r="N89" i="5"/>
  <c r="L89" i="5"/>
  <c r="K89" i="5"/>
  <c r="J89" i="5"/>
  <c r="D89" i="5"/>
  <c r="N101" i="5" l="1"/>
  <c r="L101" i="5"/>
  <c r="K101" i="5"/>
  <c r="J101" i="5"/>
  <c r="D101" i="5"/>
  <c r="F101" i="5"/>
  <c r="G101" i="5"/>
  <c r="E101" i="5"/>
  <c r="N77" i="5"/>
  <c r="N58" i="5"/>
  <c r="N59" i="5"/>
  <c r="N47" i="5"/>
  <c r="N40" i="5"/>
  <c r="O14" i="5"/>
  <c r="O25" i="5"/>
  <c r="N25" i="5"/>
  <c r="N14" i="5"/>
  <c r="M59" i="5"/>
  <c r="H59" i="5"/>
  <c r="L59" i="5"/>
  <c r="K59" i="5"/>
  <c r="J59" i="5"/>
  <c r="F59" i="5"/>
  <c r="G59" i="5"/>
  <c r="E59" i="5"/>
  <c r="L40" i="5" l="1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0" i="5"/>
  <c r="D40" i="5"/>
  <c r="H26" i="5"/>
  <c r="K25" i="5"/>
  <c r="L25" i="5"/>
  <c r="I25" i="5"/>
  <c r="D25" i="5"/>
  <c r="I14" i="5"/>
  <c r="D14" i="5"/>
  <c r="I6" i="5"/>
  <c r="D6" i="5"/>
  <c r="D15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26" i="5"/>
  <c r="E40" i="5"/>
  <c r="K40" i="5"/>
  <c r="E26" i="11"/>
  <c r="J25" i="5" l="1"/>
  <c r="F25" i="5"/>
  <c r="G25" i="5"/>
  <c r="E25" i="5"/>
  <c r="K14" i="5" l="1"/>
  <c r="L14" i="5"/>
  <c r="J14" i="5"/>
  <c r="F14" i="5"/>
  <c r="G14" i="5"/>
  <c r="E14" i="5"/>
  <c r="G47" i="5"/>
  <c r="L47" i="5"/>
  <c r="K47" i="5"/>
  <c r="J47" i="5"/>
  <c r="O47" i="5" s="1"/>
  <c r="F47" i="5"/>
  <c r="E47" i="5"/>
  <c r="N41" i="5"/>
  <c r="N6" i="5" l="1"/>
  <c r="D14" i="12"/>
  <c r="H14" i="12"/>
  <c r="L95" i="5" l="1"/>
  <c r="K95" i="5"/>
  <c r="J95" i="5"/>
  <c r="F95" i="5"/>
  <c r="G95" i="5"/>
  <c r="E95" i="5"/>
  <c r="L90" i="5"/>
  <c r="K90" i="5"/>
  <c r="J90" i="5"/>
  <c r="F90" i="5"/>
  <c r="G90" i="5"/>
  <c r="E90" i="5"/>
  <c r="L83" i="5"/>
  <c r="K83" i="5"/>
  <c r="J83" i="5"/>
  <c r="L78" i="5"/>
  <c r="K78" i="5"/>
  <c r="J78" i="5"/>
  <c r="E89" i="5"/>
  <c r="F83" i="5"/>
  <c r="G83" i="5"/>
  <c r="E83" i="5"/>
  <c r="G78" i="5"/>
  <c r="F78" i="5"/>
  <c r="E78" i="5"/>
  <c r="L15" i="5"/>
  <c r="K15" i="5"/>
  <c r="J15" i="5"/>
  <c r="L20" i="5"/>
  <c r="K20" i="5"/>
  <c r="J20" i="5"/>
  <c r="F20" i="5"/>
  <c r="G20" i="5"/>
  <c r="E20" i="5"/>
  <c r="F15" i="5"/>
  <c r="G15" i="5"/>
  <c r="E15" i="5"/>
  <c r="O62" i="5"/>
  <c r="O63" i="5"/>
  <c r="O64" i="5"/>
  <c r="O65" i="5"/>
  <c r="O66" i="5"/>
  <c r="O67" i="5"/>
  <c r="O68" i="5"/>
  <c r="O69" i="5"/>
  <c r="O70" i="5"/>
  <c r="O72" i="5"/>
  <c r="O73" i="5"/>
  <c r="O74" i="5"/>
  <c r="O75" i="5"/>
  <c r="O76" i="5"/>
  <c r="O61" i="5"/>
  <c r="N62" i="5"/>
  <c r="N63" i="5"/>
  <c r="N65" i="5"/>
  <c r="N66" i="5"/>
  <c r="N67" i="5"/>
  <c r="N68" i="5"/>
  <c r="N69" i="5"/>
  <c r="N70" i="5"/>
  <c r="N72" i="5"/>
  <c r="N73" i="5"/>
  <c r="N74" i="5"/>
  <c r="N75" i="5"/>
  <c r="N76" i="5"/>
  <c r="N61" i="5"/>
  <c r="H61" i="5"/>
  <c r="H62" i="5"/>
  <c r="H63" i="5"/>
  <c r="H65" i="5"/>
  <c r="H66" i="5"/>
  <c r="H67" i="5"/>
  <c r="H68" i="5"/>
  <c r="H69" i="5"/>
  <c r="H70" i="5"/>
  <c r="H72" i="5"/>
  <c r="H73" i="5"/>
  <c r="H74" i="5"/>
  <c r="H75" i="5"/>
  <c r="H76" i="5"/>
  <c r="M61" i="5"/>
  <c r="M62" i="5"/>
  <c r="M63" i="5"/>
  <c r="M65" i="5"/>
  <c r="M66" i="5"/>
  <c r="M67" i="5"/>
  <c r="M68" i="5"/>
  <c r="M69" i="5"/>
  <c r="M70" i="5"/>
  <c r="M72" i="5"/>
  <c r="M73" i="5"/>
  <c r="M74" i="5"/>
  <c r="M75" i="5"/>
  <c r="M76" i="5"/>
  <c r="L71" i="5"/>
  <c r="M71" i="5" s="1"/>
  <c r="K71" i="5"/>
  <c r="J71" i="5"/>
  <c r="N71" i="5" s="1"/>
  <c r="L64" i="5"/>
  <c r="M64" i="5" s="1"/>
  <c r="K64" i="5"/>
  <c r="J64" i="5"/>
  <c r="N64" i="5" s="1"/>
  <c r="L60" i="5"/>
  <c r="L77" i="5" s="1"/>
  <c r="K60" i="5"/>
  <c r="K77" i="5" s="1"/>
  <c r="J60" i="5"/>
  <c r="F71" i="5"/>
  <c r="G71" i="5"/>
  <c r="H71" i="5" s="1"/>
  <c r="F64" i="5"/>
  <c r="F77" i="5" s="1"/>
  <c r="G64" i="5"/>
  <c r="H64" i="5" s="1"/>
  <c r="F60" i="5"/>
  <c r="G60" i="5"/>
  <c r="H60" i="5" s="1"/>
  <c r="E71" i="5"/>
  <c r="E64" i="5"/>
  <c r="E60" i="5"/>
  <c r="G46" i="11"/>
  <c r="G45" i="11"/>
  <c r="G44" i="11"/>
  <c r="G43" i="11"/>
  <c r="G42" i="11"/>
  <c r="G41" i="11"/>
  <c r="F47" i="11"/>
  <c r="G47" i="11" s="1"/>
  <c r="E47" i="11"/>
  <c r="D47" i="11"/>
  <c r="D14" i="9"/>
  <c r="E14" i="9"/>
  <c r="F14" i="9"/>
  <c r="G14" i="9"/>
  <c r="H14" i="9"/>
  <c r="I14" i="9"/>
  <c r="C14" i="9"/>
  <c r="I14" i="12"/>
  <c r="J14" i="12"/>
  <c r="G14" i="12" s="1"/>
  <c r="C6" i="12" s="1"/>
  <c r="M77" i="5" l="1"/>
  <c r="J77" i="5"/>
  <c r="I64" i="5"/>
  <c r="M60" i="5"/>
  <c r="O60" i="5"/>
  <c r="O71" i="5"/>
  <c r="N60" i="5"/>
  <c r="E77" i="5"/>
  <c r="D61" i="5" s="1"/>
  <c r="G77" i="5"/>
  <c r="H77" i="5" s="1"/>
  <c r="D60" i="5"/>
  <c r="D76" i="5"/>
  <c r="D72" i="5"/>
  <c r="D75" i="5"/>
  <c r="D71" i="5"/>
  <c r="D74" i="5"/>
  <c r="D70" i="5"/>
  <c r="D65" i="5"/>
  <c r="O77" i="5" l="1"/>
  <c r="I62" i="5"/>
  <c r="I66" i="5"/>
  <c r="I70" i="5"/>
  <c r="I74" i="5"/>
  <c r="I65" i="5"/>
  <c r="I63" i="5"/>
  <c r="I67" i="5"/>
  <c r="I75" i="5"/>
  <c r="I73" i="5"/>
  <c r="I68" i="5"/>
  <c r="I72" i="5"/>
  <c r="I76" i="5"/>
  <c r="I61" i="5"/>
  <c r="I69" i="5"/>
  <c r="D62" i="5"/>
  <c r="D63" i="5"/>
  <c r="D64" i="5"/>
  <c r="D69" i="5"/>
  <c r="D66" i="5"/>
  <c r="D67" i="5"/>
  <c r="D68" i="5"/>
  <c r="D73" i="5"/>
  <c r="I71" i="5"/>
  <c r="I60" i="5"/>
  <c r="I77" i="5" s="1"/>
  <c r="D77" i="5"/>
  <c r="O39" i="5" l="1"/>
  <c r="M40" i="5"/>
  <c r="J40" i="5"/>
  <c r="O40" i="5" s="1"/>
  <c r="F40" i="5"/>
  <c r="G40" i="5"/>
  <c r="H40" i="5" s="1"/>
  <c r="M27" i="5"/>
  <c r="N27" i="5"/>
  <c r="O27" i="5"/>
  <c r="M28" i="5"/>
  <c r="N28" i="5"/>
  <c r="O28" i="5"/>
  <c r="M29" i="5"/>
  <c r="N29" i="5"/>
  <c r="O29" i="5"/>
  <c r="M30" i="5"/>
  <c r="N30" i="5"/>
  <c r="O30" i="5"/>
  <c r="M31" i="5"/>
  <c r="N31" i="5"/>
  <c r="O31" i="5"/>
  <c r="M32" i="5"/>
  <c r="N32" i="5"/>
  <c r="O32" i="5"/>
  <c r="M33" i="5"/>
  <c r="N33" i="5"/>
  <c r="O33" i="5"/>
  <c r="M34" i="5"/>
  <c r="N34" i="5"/>
  <c r="O34" i="5"/>
  <c r="M35" i="5"/>
  <c r="N35" i="5"/>
  <c r="O35" i="5"/>
  <c r="M36" i="5"/>
  <c r="N36" i="5"/>
  <c r="O36" i="5"/>
  <c r="M37" i="5"/>
  <c r="N37" i="5"/>
  <c r="O37" i="5"/>
  <c r="M38" i="5"/>
  <c r="N38" i="5"/>
  <c r="O38" i="5"/>
  <c r="M39" i="5"/>
  <c r="N39" i="5"/>
  <c r="O26" i="5"/>
  <c r="N26" i="5"/>
  <c r="M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G26" i="11"/>
  <c r="F26" i="11"/>
  <c r="D26" i="11"/>
  <c r="G20" i="11"/>
  <c r="G21" i="11"/>
  <c r="G22" i="11"/>
  <c r="G23" i="11"/>
  <c r="G24" i="11"/>
  <c r="G25" i="11"/>
  <c r="N80" i="5" l="1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79" i="5"/>
  <c r="O79" i="5" s="1"/>
  <c r="N78" i="5"/>
  <c r="O78" i="5" s="1"/>
  <c r="O90" i="5"/>
  <c r="O91" i="5"/>
  <c r="O92" i="5"/>
  <c r="O93" i="5"/>
  <c r="O94" i="5"/>
  <c r="O95" i="5"/>
  <c r="O96" i="5"/>
  <c r="O97" i="5"/>
  <c r="O98" i="5"/>
  <c r="O99" i="5"/>
  <c r="O100" i="5"/>
  <c r="O101" i="5"/>
  <c r="O89" i="5"/>
  <c r="F89" i="5"/>
  <c r="G89" i="5"/>
  <c r="M78" i="5"/>
  <c r="M88" i="5"/>
  <c r="M87" i="5"/>
  <c r="M86" i="5"/>
  <c r="M85" i="5"/>
  <c r="M84" i="5"/>
  <c r="M83" i="5"/>
  <c r="M82" i="5"/>
  <c r="M81" i="5"/>
  <c r="M80" i="5"/>
  <c r="M79" i="5"/>
  <c r="I79" i="5"/>
  <c r="I83" i="5"/>
  <c r="I88" i="5"/>
  <c r="H79" i="5"/>
  <c r="H80" i="5"/>
  <c r="H81" i="5"/>
  <c r="H82" i="5"/>
  <c r="H83" i="5"/>
  <c r="H84" i="5"/>
  <c r="H85" i="5"/>
  <c r="H86" i="5"/>
  <c r="H87" i="5"/>
  <c r="H88" i="5"/>
  <c r="H78" i="5"/>
  <c r="G54" i="11"/>
  <c r="E54" i="11"/>
  <c r="F54" i="11"/>
  <c r="D54" i="11"/>
  <c r="G53" i="11"/>
  <c r="G52" i="11"/>
  <c r="G51" i="11"/>
  <c r="G50" i="11"/>
  <c r="G49" i="11"/>
  <c r="G48" i="11"/>
  <c r="F14" i="12"/>
  <c r="E14" i="12"/>
  <c r="I87" i="5" l="1"/>
  <c r="I84" i="5"/>
  <c r="I80" i="5"/>
  <c r="I78" i="5"/>
  <c r="I89" i="5" s="1"/>
  <c r="I86" i="5"/>
  <c r="I82" i="5"/>
  <c r="I85" i="5"/>
  <c r="I81" i="5"/>
  <c r="H89" i="5"/>
  <c r="M89" i="5"/>
  <c r="D83" i="5"/>
  <c r="D86" i="5"/>
  <c r="D82" i="5"/>
  <c r="D88" i="5"/>
  <c r="D84" i="5"/>
  <c r="D80" i="5"/>
  <c r="D87" i="5"/>
  <c r="D79" i="5"/>
  <c r="D78" i="5"/>
  <c r="D85" i="5"/>
  <c r="D81" i="5"/>
  <c r="N57" i="5" l="1"/>
  <c r="N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O57" i="5"/>
  <c r="O48" i="5"/>
  <c r="M58" i="5"/>
  <c r="M57" i="5"/>
  <c r="M56" i="5"/>
  <c r="M55" i="5"/>
  <c r="M54" i="5"/>
  <c r="M53" i="5"/>
  <c r="M52" i="5"/>
  <c r="M51" i="5"/>
  <c r="M50" i="5"/>
  <c r="M49" i="5"/>
  <c r="M48" i="5"/>
  <c r="I48" i="5"/>
  <c r="H49" i="5"/>
  <c r="H50" i="5"/>
  <c r="H51" i="5"/>
  <c r="H52" i="5"/>
  <c r="H53" i="5"/>
  <c r="H54" i="5"/>
  <c r="H55" i="5"/>
  <c r="H56" i="5"/>
  <c r="H57" i="5"/>
  <c r="H58" i="5"/>
  <c r="H48" i="5"/>
  <c r="D50" i="5"/>
  <c r="G39" i="11"/>
  <c r="G38" i="11"/>
  <c r="G37" i="11"/>
  <c r="G36" i="11"/>
  <c r="G35" i="11"/>
  <c r="G34" i="11"/>
  <c r="F40" i="11"/>
  <c r="G40" i="11" s="1"/>
  <c r="E40" i="11"/>
  <c r="D40" i="11"/>
  <c r="D52" i="5" l="1"/>
  <c r="D53" i="5"/>
  <c r="D57" i="5"/>
  <c r="D49" i="5"/>
  <c r="D56" i="5"/>
  <c r="I55" i="5"/>
  <c r="I51" i="5"/>
  <c r="O59" i="5"/>
  <c r="I58" i="5"/>
  <c r="I50" i="5"/>
  <c r="D48" i="5"/>
  <c r="D59" i="5" s="1"/>
  <c r="D55" i="5"/>
  <c r="D51" i="5"/>
  <c r="I57" i="5"/>
  <c r="I53" i="5"/>
  <c r="I49" i="5"/>
  <c r="I59" i="5" s="1"/>
  <c r="I54" i="5"/>
  <c r="D58" i="5"/>
  <c r="D54" i="5"/>
  <c r="I56" i="5"/>
  <c r="I52" i="5"/>
  <c r="O41" i="5"/>
  <c r="N42" i="5"/>
  <c r="O42" i="5"/>
  <c r="N43" i="5"/>
  <c r="O43" i="5"/>
  <c r="N44" i="5"/>
  <c r="O44" i="5"/>
  <c r="N45" i="5"/>
  <c r="O45" i="5"/>
  <c r="N46" i="5"/>
  <c r="O46" i="5"/>
  <c r="N15" i="5"/>
  <c r="O15" i="5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/>
  <c r="N22" i="5"/>
  <c r="O22" i="5" s="1"/>
  <c r="N23" i="5"/>
  <c r="O23" i="5" s="1"/>
  <c r="N24" i="5"/>
  <c r="O24" i="5" s="1"/>
  <c r="M15" i="5"/>
  <c r="M16" i="5"/>
  <c r="M17" i="5"/>
  <c r="M18" i="5"/>
  <c r="M19" i="5"/>
  <c r="M20" i="5"/>
  <c r="M21" i="5"/>
  <c r="M22" i="5"/>
  <c r="M23" i="5"/>
  <c r="M24" i="5"/>
  <c r="I18" i="5"/>
  <c r="H16" i="5"/>
  <c r="H17" i="5"/>
  <c r="H18" i="5"/>
  <c r="H19" i="5"/>
  <c r="H20" i="5"/>
  <c r="H21" i="5"/>
  <c r="H22" i="5"/>
  <c r="H23" i="5"/>
  <c r="H24" i="5"/>
  <c r="H15" i="5"/>
  <c r="D18" i="5"/>
  <c r="G18" i="11"/>
  <c r="G17" i="11"/>
  <c r="G16" i="11"/>
  <c r="G15" i="11"/>
  <c r="G14" i="11"/>
  <c r="G13" i="11"/>
  <c r="F19" i="11"/>
  <c r="G19" i="11" s="1"/>
  <c r="E19" i="11"/>
  <c r="D19" i="11"/>
  <c r="I15" i="5" l="1"/>
  <c r="I16" i="5"/>
  <c r="I21" i="5"/>
  <c r="I20" i="5"/>
  <c r="H25" i="5"/>
  <c r="I24" i="5"/>
  <c r="I19" i="5"/>
  <c r="I23" i="5"/>
  <c r="I17" i="5"/>
  <c r="M25" i="5"/>
  <c r="D21" i="5"/>
  <c r="D17" i="5"/>
  <c r="I22" i="5"/>
  <c r="D24" i="5"/>
  <c r="D20" i="5"/>
  <c r="D16" i="5"/>
  <c r="D23" i="5"/>
  <c r="D19" i="5"/>
  <c r="D22" i="5"/>
  <c r="N7" i="5" l="1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O6" i="5"/>
  <c r="D9" i="5"/>
  <c r="I6" i="9"/>
  <c r="I11" i="5" l="1"/>
  <c r="I13" i="5"/>
  <c r="I10" i="5"/>
  <c r="I7" i="5"/>
  <c r="D12" i="5"/>
  <c r="D8" i="5"/>
  <c r="D11" i="5"/>
  <c r="D7" i="5"/>
  <c r="D10" i="5"/>
  <c r="I9" i="5"/>
  <c r="D13" i="5"/>
  <c r="I12" i="5"/>
  <c r="I8" i="5"/>
  <c r="D33" i="11" l="1"/>
  <c r="F33" i="11"/>
  <c r="E33" i="11"/>
  <c r="F61" i="11"/>
  <c r="E61" i="11"/>
  <c r="D61" i="11"/>
  <c r="G60" i="11"/>
  <c r="G59" i="11"/>
  <c r="G58" i="11"/>
  <c r="G57" i="11"/>
  <c r="G56" i="11"/>
  <c r="G55" i="11"/>
  <c r="G7" i="12"/>
  <c r="K12" i="12"/>
  <c r="K13" i="12"/>
  <c r="K6" i="12"/>
  <c r="K7" i="12"/>
  <c r="K8" i="12"/>
  <c r="K9" i="12"/>
  <c r="I12" i="12"/>
  <c r="I13" i="12"/>
  <c r="I6" i="12"/>
  <c r="I7" i="12"/>
  <c r="I8" i="12"/>
  <c r="I9" i="12"/>
  <c r="G8" i="12"/>
  <c r="G9" i="12"/>
  <c r="G11" i="12"/>
  <c r="G12" i="12"/>
  <c r="G13" i="12"/>
  <c r="G6" i="12"/>
  <c r="D8" i="12"/>
  <c r="D9" i="12"/>
  <c r="D11" i="12"/>
  <c r="D12" i="12"/>
  <c r="D13" i="12"/>
  <c r="D6" i="12"/>
  <c r="D7" i="12"/>
  <c r="D43" i="5" l="1"/>
  <c r="D42" i="5"/>
  <c r="D41" i="5"/>
  <c r="D46" i="5"/>
  <c r="I44" i="5"/>
  <c r="D45" i="5"/>
  <c r="I41" i="5"/>
  <c r="I43" i="5"/>
  <c r="D44" i="5"/>
  <c r="I46" i="5"/>
  <c r="I42" i="5"/>
  <c r="I45" i="5"/>
  <c r="G61" i="11"/>
  <c r="D47" i="5" l="1"/>
  <c r="I47" i="5"/>
  <c r="I13" i="9"/>
  <c r="I12" i="9"/>
  <c r="I11" i="9"/>
  <c r="I10" i="9"/>
  <c r="I9" i="9"/>
  <c r="I8" i="9"/>
  <c r="I7" i="9"/>
  <c r="D10" i="12" l="1"/>
  <c r="I91" i="5"/>
  <c r="I92" i="5"/>
  <c r="I93" i="5"/>
  <c r="I94" i="5"/>
  <c r="I95" i="5"/>
  <c r="I96" i="5"/>
  <c r="I97" i="5"/>
  <c r="I98" i="5"/>
  <c r="I99" i="5"/>
  <c r="I100" i="5"/>
  <c r="I90" i="5"/>
  <c r="I101" i="5" s="1"/>
  <c r="D91" i="5"/>
  <c r="D92" i="5"/>
  <c r="D93" i="5"/>
  <c r="D94" i="5"/>
  <c r="D95" i="5"/>
  <c r="D96" i="5"/>
  <c r="D97" i="5"/>
  <c r="D98" i="5"/>
  <c r="D99" i="5"/>
  <c r="D100" i="5"/>
  <c r="D90" i="5"/>
  <c r="H101" i="5"/>
  <c r="N100" i="5"/>
  <c r="M100" i="5"/>
  <c r="H100" i="5"/>
  <c r="N99" i="5"/>
  <c r="M99" i="5"/>
  <c r="H99" i="5"/>
  <c r="N98" i="5"/>
  <c r="M98" i="5"/>
  <c r="H98" i="5"/>
  <c r="N97" i="5"/>
  <c r="M97" i="5"/>
  <c r="H97" i="5"/>
  <c r="N96" i="5"/>
  <c r="M96" i="5"/>
  <c r="H96" i="5"/>
  <c r="N95" i="5"/>
  <c r="M95" i="5"/>
  <c r="H95" i="5"/>
  <c r="N94" i="5"/>
  <c r="M94" i="5"/>
  <c r="H94" i="5"/>
  <c r="N93" i="5"/>
  <c r="M93" i="5"/>
  <c r="H93" i="5"/>
  <c r="N92" i="5"/>
  <c r="M92" i="5"/>
  <c r="H92" i="5"/>
  <c r="N91" i="5"/>
  <c r="M91" i="5"/>
  <c r="H91" i="5"/>
  <c r="N90" i="5"/>
  <c r="M90" i="5"/>
  <c r="H90" i="5"/>
  <c r="F12" i="11"/>
  <c r="D12" i="11"/>
  <c r="G10" i="12" l="1"/>
  <c r="I10" i="12"/>
  <c r="K10" i="12"/>
  <c r="F11" i="7"/>
  <c r="J12" i="8"/>
  <c r="K14" i="12" l="1"/>
  <c r="G7" i="10"/>
  <c r="C10" i="12" l="1"/>
  <c r="C13" i="12"/>
  <c r="C8" i="12"/>
  <c r="C12" i="12"/>
  <c r="C9" i="12"/>
  <c r="C7" i="12"/>
  <c r="C11" i="12"/>
  <c r="I11" i="12"/>
  <c r="K11" i="12"/>
  <c r="M9" i="10"/>
  <c r="K40" i="10"/>
  <c r="K6" i="10"/>
  <c r="J23" i="10"/>
  <c r="J24" i="10"/>
  <c r="J25" i="10"/>
  <c r="J26" i="10"/>
  <c r="J27" i="10"/>
  <c r="J28" i="10"/>
  <c r="J29" i="10"/>
  <c r="J30" i="10"/>
  <c r="J31" i="10"/>
  <c r="J32" i="10"/>
  <c r="J33" i="10"/>
  <c r="J22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K25" i="10"/>
  <c r="L24" i="10"/>
  <c r="K24" i="10"/>
  <c r="L23" i="10"/>
  <c r="K23" i="10"/>
  <c r="L22" i="10"/>
  <c r="K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G22" i="10"/>
  <c r="F22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3" i="10"/>
  <c r="L42" i="10" s="1"/>
  <c r="K43" i="10"/>
  <c r="K42" i="10" s="1"/>
  <c r="J43" i="10"/>
  <c r="J42" i="10" s="1"/>
  <c r="L41" i="10"/>
  <c r="K41" i="10"/>
  <c r="J41" i="10"/>
  <c r="L40" i="10"/>
  <c r="L25" i="10" s="1"/>
  <c r="J40" i="10"/>
  <c r="L39" i="10"/>
  <c r="K39" i="10"/>
  <c r="J39" i="10"/>
  <c r="L38" i="10"/>
  <c r="K38" i="10"/>
  <c r="J38" i="10"/>
  <c r="L37" i="10"/>
  <c r="K37" i="10"/>
  <c r="J37" i="10"/>
  <c r="J48" i="10" s="1"/>
  <c r="F43" i="10"/>
  <c r="G43" i="10"/>
  <c r="F44" i="10"/>
  <c r="F42" i="10" s="1"/>
  <c r="F48" i="10" s="1"/>
  <c r="G44" i="10"/>
  <c r="G42" i="10" s="1"/>
  <c r="G48" i="10" s="1"/>
  <c r="F45" i="10"/>
  <c r="G45" i="10"/>
  <c r="F46" i="10"/>
  <c r="G46" i="10"/>
  <c r="F47" i="10"/>
  <c r="G47" i="10"/>
  <c r="E48" i="10"/>
  <c r="E42" i="10"/>
  <c r="E47" i="10"/>
  <c r="E44" i="10"/>
  <c r="E45" i="10"/>
  <c r="E46" i="10"/>
  <c r="E43" i="10"/>
  <c r="F41" i="10"/>
  <c r="G41" i="10"/>
  <c r="E41" i="10"/>
  <c r="F40" i="10"/>
  <c r="G40" i="10"/>
  <c r="E40" i="10"/>
  <c r="F37" i="10"/>
  <c r="G37" i="10"/>
  <c r="F38" i="10"/>
  <c r="G38" i="10"/>
  <c r="F39" i="10"/>
  <c r="G39" i="10"/>
  <c r="E39" i="10"/>
  <c r="E38" i="10"/>
  <c r="E37" i="10"/>
  <c r="F74" i="10"/>
  <c r="G74" i="10"/>
  <c r="E74" i="10"/>
  <c r="C14" i="12" l="1"/>
  <c r="L48" i="10"/>
  <c r="L33" i="10" s="1"/>
  <c r="K48" i="10"/>
  <c r="K33" i="10" s="1"/>
  <c r="C7" i="10" l="1"/>
  <c r="C8" i="10"/>
  <c r="C9" i="10"/>
  <c r="C10" i="10"/>
  <c r="C11" i="10"/>
  <c r="C12" i="10"/>
  <c r="C13" i="10"/>
  <c r="C14" i="10"/>
  <c r="C15" i="10"/>
  <c r="C16" i="10"/>
  <c r="C6" i="10"/>
  <c r="K17" i="10"/>
  <c r="L11" i="10"/>
  <c r="K11" i="10"/>
  <c r="G16" i="10"/>
  <c r="F11" i="10"/>
  <c r="G11" i="10"/>
  <c r="G17" i="10"/>
  <c r="F17" i="10"/>
  <c r="K16" i="10"/>
  <c r="L15" i="10"/>
  <c r="K15" i="10"/>
  <c r="F15" i="10"/>
  <c r="L14" i="10"/>
  <c r="K14" i="10"/>
  <c r="G14" i="10"/>
  <c r="F14" i="10"/>
  <c r="L13" i="10"/>
  <c r="G13" i="10"/>
  <c r="F13" i="10"/>
  <c r="G12" i="10"/>
  <c r="L10" i="10"/>
  <c r="K10" i="10"/>
  <c r="G10" i="10"/>
  <c r="F10" i="10"/>
  <c r="L9" i="10"/>
  <c r="K9" i="10"/>
  <c r="F9" i="10"/>
  <c r="L8" i="10"/>
  <c r="G8" i="10"/>
  <c r="F8" i="10"/>
  <c r="K7" i="10"/>
  <c r="F7" i="10"/>
  <c r="L6" i="10"/>
  <c r="G6" i="10"/>
  <c r="F6" i="10"/>
  <c r="O17" i="10"/>
  <c r="N17" i="10"/>
  <c r="I17" i="10"/>
  <c r="D17" i="10"/>
  <c r="O16" i="10"/>
  <c r="N16" i="10"/>
  <c r="I16" i="10"/>
  <c r="D16" i="10"/>
  <c r="O15" i="10"/>
  <c r="N15" i="10"/>
  <c r="I15" i="10"/>
  <c r="G15" i="10"/>
  <c r="H15" i="10" s="1"/>
  <c r="D15" i="10"/>
  <c r="O14" i="10"/>
  <c r="N14" i="10"/>
  <c r="I14" i="10"/>
  <c r="D14" i="10"/>
  <c r="O13" i="10"/>
  <c r="N13" i="10"/>
  <c r="K13" i="10"/>
  <c r="I13" i="10"/>
  <c r="D13" i="10"/>
  <c r="O12" i="10"/>
  <c r="N12" i="10"/>
  <c r="L12" i="10"/>
  <c r="K12" i="10"/>
  <c r="I12" i="10"/>
  <c r="F12" i="10"/>
  <c r="D12" i="10"/>
  <c r="O11" i="10"/>
  <c r="N11" i="10"/>
  <c r="I11" i="10"/>
  <c r="D11" i="10"/>
  <c r="O10" i="10"/>
  <c r="N10" i="10"/>
  <c r="I10" i="10"/>
  <c r="D10" i="10"/>
  <c r="O9" i="10"/>
  <c r="N9" i="10"/>
  <c r="I9" i="10"/>
  <c r="G9" i="10"/>
  <c r="D9" i="10"/>
  <c r="O8" i="10"/>
  <c r="N8" i="10"/>
  <c r="K8" i="10"/>
  <c r="I8" i="10"/>
  <c r="D8" i="10"/>
  <c r="O7" i="10"/>
  <c r="N7" i="10"/>
  <c r="L7" i="10"/>
  <c r="I7" i="10"/>
  <c r="D7" i="10"/>
  <c r="O6" i="10"/>
  <c r="N6" i="10"/>
  <c r="I6" i="10"/>
  <c r="D6" i="10"/>
  <c r="M7" i="10" l="1"/>
  <c r="M12" i="10"/>
  <c r="H8" i="10"/>
  <c r="M13" i="10"/>
  <c r="M14" i="10"/>
  <c r="M6" i="10"/>
  <c r="M10" i="10"/>
  <c r="H13" i="10"/>
  <c r="M8" i="10"/>
  <c r="H9" i="10"/>
  <c r="H12" i="10"/>
  <c r="H6" i="10"/>
  <c r="H10" i="10"/>
  <c r="L17" i="10"/>
  <c r="M17" i="10" s="1"/>
  <c r="M11" i="10"/>
  <c r="H7" i="10"/>
  <c r="H17" i="10"/>
  <c r="H11" i="10"/>
  <c r="M15" i="10"/>
  <c r="H14" i="10"/>
  <c r="F16" i="10"/>
  <c r="H16" i="10" s="1"/>
  <c r="L16" i="10"/>
  <c r="M16" i="10" s="1"/>
  <c r="E11" i="7" l="1"/>
  <c r="G11" i="7" s="1"/>
  <c r="D11" i="7"/>
  <c r="Q44" i="6" l="1"/>
  <c r="O44" i="6"/>
  <c r="M44" i="6"/>
  <c r="K44" i="6"/>
  <c r="I44" i="6"/>
  <c r="G44" i="6"/>
  <c r="E44" i="6"/>
  <c r="C44" i="6"/>
  <c r="I33" i="6"/>
  <c r="I31" i="6"/>
  <c r="I29" i="6"/>
  <c r="I27" i="6"/>
  <c r="I25" i="6"/>
  <c r="I23" i="6"/>
  <c r="I21" i="6"/>
  <c r="I19" i="6"/>
  <c r="G8" i="7"/>
  <c r="G7" i="7"/>
  <c r="G6" i="7"/>
  <c r="I8" i="6"/>
  <c r="I9" i="6"/>
  <c r="I10" i="6"/>
  <c r="I11" i="6"/>
  <c r="I12" i="6"/>
  <c r="I5" i="6"/>
  <c r="I6" i="6"/>
  <c r="I7" i="6"/>
</calcChain>
</file>

<file path=xl/sharedStrings.xml><?xml version="1.0" encoding="utf-8"?>
<sst xmlns="http://schemas.openxmlformats.org/spreadsheetml/2006/main" count="579" uniqueCount="227">
  <si>
    <t>Country</t>
  </si>
  <si>
    <t xml:space="preserve">Market Share (%) </t>
  </si>
  <si>
    <t>2016 (US$ million)</t>
  </si>
  <si>
    <t>2017 (US$ million)</t>
  </si>
  <si>
    <t>Total Premiums</t>
  </si>
  <si>
    <t>Life Premiums</t>
  </si>
  <si>
    <t>Non-Life Premiums</t>
  </si>
  <si>
    <t>Life Premiums (%YoY)</t>
  </si>
  <si>
    <t>Non-Life Premiums (%YoY)</t>
  </si>
  <si>
    <t>China</t>
  </si>
  <si>
    <t>Japan</t>
  </si>
  <si>
    <t>(-8.06%)</t>
  </si>
  <si>
    <t>(-2.09%)</t>
  </si>
  <si>
    <t>Korea</t>
  </si>
  <si>
    <t>(-1.39%)</t>
  </si>
  <si>
    <t>Taiwan</t>
  </si>
  <si>
    <t>(-3.32%)</t>
  </si>
  <si>
    <t>India</t>
  </si>
  <si>
    <t>Thailand</t>
  </si>
  <si>
    <t>Indonesia</t>
  </si>
  <si>
    <t>Malaysia</t>
  </si>
  <si>
    <t>(-0.06%)</t>
  </si>
  <si>
    <t>IIRFA Members Total Premiums</t>
  </si>
  <si>
    <t>Total Life and Non-Life Insurance Premiums of IIRFA Members</t>
  </si>
  <si>
    <t>No.</t>
  </si>
  <si>
    <t>Line of Business</t>
  </si>
  <si>
    <t>Organization</t>
  </si>
  <si>
    <t>Direct Premiums</t>
  </si>
  <si>
    <t>Total</t>
  </si>
  <si>
    <t>IPRB</t>
  </si>
  <si>
    <t>Countries</t>
  </si>
  <si>
    <t>Takaful</t>
  </si>
  <si>
    <t>Reinsurance</t>
  </si>
  <si>
    <t>-</t>
  </si>
  <si>
    <t>Life Insurance</t>
  </si>
  <si>
    <t>Non-life Insurance</t>
  </si>
  <si>
    <t>Composite Insurance</t>
  </si>
  <si>
    <t>Health Insurance</t>
  </si>
  <si>
    <t>Year</t>
  </si>
  <si>
    <t>Earned Premiums</t>
  </si>
  <si>
    <t>Loss Incurred</t>
  </si>
  <si>
    <t>Loss Ratio</t>
  </si>
  <si>
    <t>*Currency at 31/12/2017</t>
  </si>
  <si>
    <t>General Insurance Industry</t>
  </si>
  <si>
    <t>Direct Premiums and Loss Ratio (2012-2017)</t>
  </si>
  <si>
    <t>1. Motor Insurance</t>
  </si>
  <si>
    <t>2. Fire Insurance</t>
  </si>
  <si>
    <t>3. Marine Insurance</t>
  </si>
  <si>
    <t>4. Miscellaneous</t>
  </si>
  <si>
    <t xml:space="preserve">    4.1 Industrial All Risks</t>
  </si>
  <si>
    <t xml:space="preserve">    4.2 Public Liability</t>
  </si>
  <si>
    <t xml:space="preserve">    4.3 Personal Accident</t>
  </si>
  <si>
    <t xml:space="preserve">    4.4 Health</t>
  </si>
  <si>
    <t xml:space="preserve">    4.5 Others</t>
  </si>
  <si>
    <t>Number of Insurance Company</t>
  </si>
  <si>
    <t>Remark: data as of October 2018</t>
  </si>
  <si>
    <t>1.1 Motor Compulsory</t>
  </si>
  <si>
    <t>1.2 Motor Voluntary</t>
  </si>
  <si>
    <t>Unit: Million US$</t>
  </si>
  <si>
    <t>Market share (%)</t>
  </si>
  <si>
    <t>Direct Premiums (Million US$)</t>
  </si>
  <si>
    <t>Annual Growth (%)</t>
  </si>
  <si>
    <t>Change (Million US$)</t>
  </si>
  <si>
    <t>Loss Ratio(%)</t>
  </si>
  <si>
    <t>Earned Premium (Million US$)</t>
  </si>
  <si>
    <t>Incurred Claims (Million US$)</t>
  </si>
  <si>
    <t>General Insurance by Line of Business in 2017 and 2016</t>
  </si>
  <si>
    <t>Market Update</t>
  </si>
  <si>
    <t>IAC</t>
  </si>
  <si>
    <t>IIB</t>
  </si>
  <si>
    <t>OJK</t>
  </si>
  <si>
    <t>GIROJ</t>
  </si>
  <si>
    <t>KIDI</t>
  </si>
  <si>
    <t>ISM</t>
  </si>
  <si>
    <t>TII</t>
  </si>
  <si>
    <t>General Insurance Overview in 2017</t>
  </si>
  <si>
    <t>Incurred Claims</t>
  </si>
  <si>
    <t>ประเภทของการประกันภัย</t>
  </si>
  <si>
    <t>ไตรมาส 4 ปี 2560</t>
  </si>
  <si>
    <t>1. การประกันอัคคีภัย</t>
  </si>
  <si>
    <t>รวม</t>
  </si>
  <si>
    <t>2. การประกันภัยทางทะเลและขนส่ง</t>
  </si>
  <si>
    <t>2.1 การประกันภัยตัวเรือ</t>
  </si>
  <si>
    <t>2.2 การประกันภัยสินค้า</t>
  </si>
  <si>
    <t>3. การประกันภัยรถ</t>
  </si>
  <si>
    <t>3.1 การประกันภัยรถโดยข้อบังคับแห่งกฎหมาย</t>
  </si>
  <si>
    <t>3.2 การประกันภัยรถโดยสมัครใจ</t>
  </si>
  <si>
    <t>4. การประกันภัยเบ็ดเตล็ด</t>
  </si>
  <si>
    <t>4.1 การประกันความเสี่ยงภัยทุกชนิดและการประกันภัยทรัพย์สิน</t>
  </si>
  <si>
    <t>4.2 การประกันภัยความรับผิดตามกฎหมาย</t>
  </si>
  <si>
    <t>4.3 การประกันภัยอุบัติเหตุ</t>
  </si>
  <si>
    <t>4.4 การประกันภัยสุขภาพ</t>
  </si>
  <si>
    <t>4.5 การประกันภัยการเดินทาง</t>
  </si>
  <si>
    <t>4.6 การประกันภัยอิสรภาพ</t>
  </si>
  <si>
    <t>4.7 การประกันภัยอื่น</t>
  </si>
  <si>
    <t>รวมการรับประกันภัยทุกประเภท</t>
  </si>
  <si>
    <t>ค่าสินไหมทดแทนที่เกิดขึ้นระหว่างปี</t>
  </si>
  <si>
    <t>Earned Premium</t>
  </si>
  <si>
    <t>Direct Premium</t>
  </si>
  <si>
    <t>2016 Million Baht</t>
  </si>
  <si>
    <t>2017 Million Baht</t>
  </si>
  <si>
    <t>เบี้ยประกันภัยที่ถือเป็นรายได้</t>
  </si>
  <si>
    <t>เบี้ยประกันภัย</t>
  </si>
  <si>
    <t>ปี 2559</t>
  </si>
  <si>
    <t>1. Direct Premiums</t>
  </si>
  <si>
    <t>2. Annual Growth of Direct Premiums</t>
  </si>
  <si>
    <t>3. Net Earned Premiums</t>
  </si>
  <si>
    <t>4. Loss Ratio</t>
  </si>
  <si>
    <t>5. General Operating Expenses Ratio</t>
  </si>
  <si>
    <t>6. Expense Ratio</t>
  </si>
  <si>
    <t>Thailand - IPRB</t>
  </si>
  <si>
    <t>Million Baht</t>
  </si>
  <si>
    <t>Please fill here</t>
  </si>
  <si>
    <t>Number of Insurance Company in 2017</t>
  </si>
  <si>
    <t>Direct Premium (Million US$)</t>
  </si>
  <si>
    <t>Loss Incurred (Million US$)</t>
  </si>
  <si>
    <t>Loss Ratio (%)</t>
  </si>
  <si>
    <t xml:space="preserve">7. Combined Ratio [ 4+6 ] </t>
  </si>
  <si>
    <t>8 Total Number of General Insurance Company</t>
  </si>
  <si>
    <t>Definitions</t>
  </si>
  <si>
    <t>Remarks:</t>
  </si>
  <si>
    <t>1. Source from General Insurance Association of Japan, Financial Services Agency</t>
  </si>
  <si>
    <t>2. Loss ratio = (Net claims paid + Loss adjustment expenses) / Net premiums written</t>
  </si>
  <si>
    <t>IAC:</t>
  </si>
  <si>
    <t>GIROJ:</t>
  </si>
  <si>
    <r>
      <rPr>
        <b/>
        <sz val="8"/>
        <color theme="1"/>
        <rFont val="Tahoma"/>
        <family val="2"/>
      </rPr>
      <t>1. Loss Ratio</t>
    </r>
    <r>
      <rPr>
        <sz val="8"/>
        <color theme="1"/>
        <rFont val="Tahoma"/>
        <family val="2"/>
      </rPr>
      <t xml:space="preserve"> = Loss Incurred after Deduction/Net Earned Premiums (EP)</t>
    </r>
  </si>
  <si>
    <r>
      <rPr>
        <b/>
        <sz val="8"/>
        <color theme="1"/>
        <rFont val="Tahoma"/>
        <family val="2"/>
      </rPr>
      <t>Loss Incurred after Deduction</t>
    </r>
    <r>
      <rPr>
        <sz val="8"/>
        <color theme="1"/>
        <rFont val="Tahoma"/>
        <family val="2"/>
      </rPr>
      <t xml:space="preserve"> = Loss Incurred - Recovery</t>
    </r>
  </si>
  <si>
    <r>
      <rPr>
        <b/>
        <sz val="8"/>
        <color theme="1"/>
        <rFont val="Tahoma"/>
        <family val="2"/>
      </rPr>
      <t>5. General Operating Expense (GOE) Ratio</t>
    </r>
    <r>
      <rPr>
        <sz val="8"/>
        <color theme="1"/>
        <rFont val="Tahoma"/>
        <family val="2"/>
      </rPr>
      <t xml:space="preserve"> = [Underwriting Expense + Operating Expenses]/EP</t>
    </r>
  </si>
  <si>
    <r>
      <rPr>
        <b/>
        <sz val="8"/>
        <color theme="1"/>
        <rFont val="Tahoma"/>
        <family val="2"/>
      </rPr>
      <t>6. Expense Ratio</t>
    </r>
    <r>
      <rPr>
        <sz val="8"/>
        <color theme="1"/>
        <rFont val="Tahoma"/>
        <family val="2"/>
      </rPr>
      <t xml:space="preserve"> = [ GOE + Net Commission and Brokerage]/EP</t>
    </r>
  </si>
  <si>
    <r>
      <rPr>
        <b/>
        <sz val="8"/>
        <color theme="1"/>
        <rFont val="Tahoma"/>
        <family val="2"/>
      </rPr>
      <t>7. Combined Ratio</t>
    </r>
    <r>
      <rPr>
        <sz val="8"/>
        <color theme="1"/>
        <rFont val="Tahoma"/>
        <family val="2"/>
      </rPr>
      <t xml:space="preserve"> = Loss Ratio + Expense Ratio</t>
    </r>
  </si>
  <si>
    <r>
      <rPr>
        <b/>
        <sz val="8"/>
        <color theme="1"/>
        <rFont val="Tahoma"/>
        <family val="2"/>
      </rPr>
      <t>8. Total  Number of General Insurance Company</t>
    </r>
    <r>
      <rPr>
        <sz val="8"/>
        <color theme="1"/>
        <rFont val="Tahoma"/>
        <family val="2"/>
      </rPr>
      <t xml:space="preserve"> =  Non-Life Insurers + Health Insurers + Agriculture Insurers + Reinsurers</t>
    </r>
  </si>
  <si>
    <t xml:space="preserve"> 1. Fire</t>
  </si>
  <si>
    <t xml:space="preserve"> 2. Marine &amp; Inland Transit</t>
  </si>
  <si>
    <t xml:space="preserve"> 3. Voluntary Automobile</t>
  </si>
  <si>
    <t xml:space="preserve"> 4. Personal Accident</t>
  </si>
  <si>
    <t xml:space="preserve"> 5. Miscellaneous</t>
  </si>
  <si>
    <t xml:space="preserve"> 6. Compulsory Automobile Liability</t>
  </si>
  <si>
    <t>2. Commercial property Insurance</t>
  </si>
  <si>
    <t>3. Cargo insurance</t>
  </si>
  <si>
    <t>4. Liability insurance</t>
  </si>
  <si>
    <t>5. Agriculture insurance</t>
  </si>
  <si>
    <t>6. Credit insurance</t>
  </si>
  <si>
    <t>7. Surety insurance</t>
  </si>
  <si>
    <t>8. Others</t>
  </si>
  <si>
    <t>Remarks</t>
  </si>
  <si>
    <t>9*</t>
  </si>
  <si>
    <t>IIB:</t>
  </si>
  <si>
    <t>N/A</t>
  </si>
  <si>
    <t>For all statistics in this file, year 2012 refers to Indian Financial Year 2011-12 i.e Apr-March and so on.</t>
  </si>
  <si>
    <t xml:space="preserve"> Incurred Claims are from claim payments</t>
  </si>
  <si>
    <t>Financial year is from April to March and hence wherever an year is mentioned - for instance 2017 it would mean that the figures are from 1.4.2017 to 31.3.2018.</t>
  </si>
  <si>
    <t>1.1 Motor Compulsory(TP)</t>
  </si>
  <si>
    <t>1.2 Motor Voluntary(OD)</t>
  </si>
  <si>
    <t xml:space="preserve">    4.1 Engineering</t>
  </si>
  <si>
    <t xml:space="preserve">    4.2 Liability</t>
  </si>
  <si>
    <t xml:space="preserve">    4.3 Health</t>
  </si>
  <si>
    <t xml:space="preserve">    4.4 Others</t>
  </si>
  <si>
    <t xml:space="preserve">KIDI: </t>
  </si>
  <si>
    <t>Source from sigma world insurance in 2017, Swiss Re Institute</t>
  </si>
  <si>
    <t>KIDI:</t>
  </si>
  <si>
    <t>General Insurance includes Long-term Non-Life Insurance in Korea.</t>
  </si>
  <si>
    <t>As one FY changed to January 1st ~ December 31st from April 1st ~ March 31st in 2013, FY'13 became only nine months(April 1st ~ December 31st)</t>
  </si>
  <si>
    <t>1. Fire</t>
  </si>
  <si>
    <t>2. Marine</t>
  </si>
  <si>
    <t>3. Motor</t>
  </si>
  <si>
    <t>4. Guarantee</t>
  </si>
  <si>
    <t>5. Casualty</t>
  </si>
  <si>
    <t>6. Overseas Direct</t>
  </si>
  <si>
    <t>7. Long-Term</t>
  </si>
  <si>
    <t>8. Annuity</t>
  </si>
  <si>
    <t>9. Retirement Pension</t>
  </si>
  <si>
    <t>10. Asset-Linked</t>
  </si>
  <si>
    <t>11. Others</t>
  </si>
  <si>
    <t>In Korea, Earned Premium reflects assumed and ceded premium along with changes in unearned premium.</t>
  </si>
  <si>
    <t>1. Property</t>
  </si>
  <si>
    <t>2. Motor Vehicle</t>
  </si>
  <si>
    <t>3. Marine Cargo</t>
  </si>
  <si>
    <t>4. Marine Hull</t>
  </si>
  <si>
    <t>5. Aviation</t>
  </si>
  <si>
    <t>6. satellite</t>
  </si>
  <si>
    <t>7. Energy on Shore</t>
  </si>
  <si>
    <t>8. Energy off Shore</t>
  </si>
  <si>
    <t>9. Engineering</t>
  </si>
  <si>
    <t>10. Liability</t>
  </si>
  <si>
    <t>11. Personal Accident &amp; Health and Life Insurance</t>
  </si>
  <si>
    <t>12. Credit</t>
  </si>
  <si>
    <t>13. Suretyship</t>
  </si>
  <si>
    <t>14. Others</t>
  </si>
  <si>
    <t>IIRFA Members Total Insurances</t>
  </si>
  <si>
    <t>ISM:</t>
  </si>
  <si>
    <t>1. Motor</t>
  </si>
  <si>
    <t>1.1 Motor 'Act'</t>
  </si>
  <si>
    <t>1.2 Motor 'Others'</t>
  </si>
  <si>
    <t>2. Fire</t>
  </si>
  <si>
    <t>3. Marine, Aviation and Transit</t>
  </si>
  <si>
    <t xml:space="preserve">    3.1 Marine Cargo</t>
  </si>
  <si>
    <t xml:space="preserve">    3.2 Marine Hull</t>
  </si>
  <si>
    <t xml:space="preserve">    3.3 Aviation</t>
  </si>
  <si>
    <t xml:space="preserve">    3.4 Offshore Oil-Related</t>
  </si>
  <si>
    <t>4. Medical and Health</t>
  </si>
  <si>
    <t>5. Personal Accident</t>
  </si>
  <si>
    <t>6. Miscellaneous</t>
  </si>
  <si>
    <t xml:space="preserve">    6.1 Bonds</t>
  </si>
  <si>
    <t xml:space="preserve">    6.2 Contractors' All Risk and Engineering</t>
  </si>
  <si>
    <t xml:space="preserve">    6.3 Liability</t>
  </si>
  <si>
    <t xml:space="preserve">    6.4 Workmen's Compensation and Employers' Liability</t>
  </si>
  <si>
    <t xml:space="preserve">    6.5 Others</t>
  </si>
  <si>
    <t>1. Net Earned Premiums and General Operating Expenses Ratio are not included</t>
  </si>
  <si>
    <t>from AnBang Property &amp; Casualty Insurance Co.,Ltd.</t>
  </si>
  <si>
    <t>1. Source from General Insurance Association of Japan</t>
  </si>
  <si>
    <t>1. Loss Incurred is from claim payment only</t>
  </si>
  <si>
    <t>2. In 2014 not contain Huahai Property Insurance Co.,Ltd.</t>
  </si>
  <si>
    <t>3. In 2016 not contain CCB Property &amp; Casualty Insurance Co.,Ltd.</t>
  </si>
  <si>
    <t>4. In 2017 not contain AnBang Property &amp; Casualty Insurance Co.,Ltd.</t>
  </si>
  <si>
    <t xml:space="preserve"> Please note that figures are based on financial year basis</t>
  </si>
  <si>
    <t>3. Using Net Premium instead of Earned Premiums</t>
  </si>
  <si>
    <t>4. Using Net Claims instead of Loss Incurred</t>
  </si>
  <si>
    <t>3. Expense ratio = (Underwriting expenses + Operating expenses + agency commission and brokerage) / Net premiums written</t>
  </si>
  <si>
    <t>4. Using Net Written Premiums instead of Net Earned Premiums</t>
  </si>
  <si>
    <t>Financial year is from April to March and hence wherever an year is mentioned</t>
  </si>
  <si>
    <t xml:space="preserve"> for instance 2017 it would mean that the figures are from 1.4.2017 to 31.3.2018.</t>
  </si>
  <si>
    <t>not contain Reinsurance Company</t>
  </si>
  <si>
    <t>Reinsurance includes 7 Foreign Reinsurer's Branches and LLOYD'S INDIA</t>
  </si>
  <si>
    <t>5. Loss Ratio(%) is not calculated numbers; queried from 《YEARBOOK OF CHINA'S INSURANCE》 (2013-2018)</t>
  </si>
  <si>
    <t>Source: General Insurance Association of Japan</t>
  </si>
  <si>
    <t>Source: The Financial Services Agency of Japan</t>
  </si>
  <si>
    <t>Source: Hoken Kenkyujo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</si>
</sst>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2060"/>
      <name val="Tahoma"/>
      <family val="2"/>
    </font>
    <font>
      <sz val="10"/>
      <color rgb="FFFF0000"/>
      <name val="Tahoma"/>
      <family val="2"/>
    </font>
    <font>
      <sz val="10"/>
      <color rgb="FF1F4E79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0"/>
      <color theme="4" tint="-0.499984740745262"/>
      <name val="Tahoma"/>
      <family val="2"/>
    </font>
    <font>
      <b/>
      <sz val="14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0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0" fontId="9" fillId="0" borderId="0" xfId="0" applyNumberFormat="1" applyFont="1" applyBorder="1" applyAlignment="1">
      <alignment horizontal="right" vertical="center" wrapText="1"/>
    </xf>
    <xf numFmtId="10" fontId="3" fillId="0" borderId="0" xfId="0" applyNumberFormat="1" applyFont="1" applyBorder="1" applyAlignment="1">
      <alignment horizontal="right" vertical="center" wrapText="1"/>
    </xf>
    <xf numFmtId="0" fontId="10" fillId="0" borderId="0" xfId="0" applyFont="1"/>
    <xf numFmtId="10" fontId="0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164" fontId="6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0" fillId="0" borderId="0" xfId="0" applyBorder="1"/>
    <xf numFmtId="17" fontId="0" fillId="0" borderId="0" xfId="0" applyNumberFormat="1"/>
    <xf numFmtId="0" fontId="6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6" fillId="0" borderId="6" xfId="0" applyFont="1" applyBorder="1"/>
    <xf numFmtId="164" fontId="6" fillId="0" borderId="0" xfId="1" applyNumberFormat="1" applyFont="1" applyBorder="1"/>
    <xf numFmtId="165" fontId="6" fillId="0" borderId="12" xfId="2" applyNumberFormat="1" applyFont="1" applyBorder="1"/>
    <xf numFmtId="0" fontId="6" fillId="2" borderId="0" xfId="0" applyFont="1" applyFill="1"/>
    <xf numFmtId="10" fontId="6" fillId="0" borderId="0" xfId="2" applyNumberFormat="1" applyFont="1"/>
    <xf numFmtId="0" fontId="6" fillId="0" borderId="8" xfId="0" applyFont="1" applyBorder="1"/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6" fillId="0" borderId="0" xfId="2" applyNumberFormat="1" applyFont="1" applyBorder="1"/>
    <xf numFmtId="0" fontId="10" fillId="0" borderId="0" xfId="0" applyFont="1" applyBorder="1" applyAlignment="1">
      <alignment vertical="center"/>
    </xf>
    <xf numFmtId="0" fontId="6" fillId="0" borderId="0" xfId="0" applyFont="1" applyFill="1" applyBorder="1"/>
    <xf numFmtId="0" fontId="13" fillId="0" borderId="0" xfId="0" applyFont="1"/>
    <xf numFmtId="0" fontId="0" fillId="0" borderId="0" xfId="0" applyFont="1"/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indent="2"/>
    </xf>
    <xf numFmtId="0" fontId="6" fillId="0" borderId="14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wrapText="1" readingOrder="1"/>
    </xf>
    <xf numFmtId="0" fontId="14" fillId="0" borderId="0" xfId="0" applyFont="1"/>
    <xf numFmtId="0" fontId="14" fillId="2" borderId="0" xfId="0" applyFont="1" applyFill="1" applyBorder="1"/>
    <xf numFmtId="0" fontId="14" fillId="2" borderId="0" xfId="0" applyFont="1" applyFill="1"/>
    <xf numFmtId="0" fontId="10" fillId="2" borderId="2" xfId="0" applyFont="1" applyFill="1" applyBorder="1" applyAlignment="1">
      <alignment vertical="center"/>
    </xf>
    <xf numFmtId="165" fontId="6" fillId="0" borderId="0" xfId="2" applyNumberFormat="1" applyFont="1"/>
    <xf numFmtId="164" fontId="6" fillId="0" borderId="0" xfId="0" applyNumberFormat="1" applyFont="1"/>
    <xf numFmtId="164" fontId="6" fillId="0" borderId="0" xfId="1" applyNumberFormat="1" applyFont="1"/>
    <xf numFmtId="43" fontId="6" fillId="0" borderId="0" xfId="0" applyNumberFormat="1" applyFont="1"/>
    <xf numFmtId="43" fontId="0" fillId="0" borderId="0" xfId="1" applyNumberFormat="1" applyFont="1"/>
    <xf numFmtId="165" fontId="0" fillId="0" borderId="0" xfId="2" applyNumberFormat="1" applyFont="1"/>
    <xf numFmtId="10" fontId="6" fillId="2" borderId="0" xfId="2" applyNumberFormat="1" applyFont="1" applyFill="1"/>
    <xf numFmtId="164" fontId="6" fillId="2" borderId="0" xfId="1" applyNumberFormat="1" applyFont="1" applyFill="1" applyBorder="1"/>
    <xf numFmtId="164" fontId="0" fillId="2" borderId="0" xfId="1" applyNumberFormat="1" applyFont="1" applyFill="1"/>
    <xf numFmtId="165" fontId="0" fillId="2" borderId="0" xfId="2" applyNumberFormat="1" applyFont="1" applyFill="1"/>
    <xf numFmtId="43" fontId="0" fillId="2" borderId="0" xfId="1" applyNumberFormat="1" applyFont="1" applyFill="1"/>
    <xf numFmtId="164" fontId="6" fillId="2" borderId="0" xfId="0" applyNumberFormat="1" applyFont="1" applyFill="1"/>
    <xf numFmtId="165" fontId="6" fillId="2" borderId="11" xfId="2" applyNumberFormat="1" applyFont="1" applyFill="1" applyBorder="1"/>
    <xf numFmtId="165" fontId="6" fillId="2" borderId="12" xfId="2" applyNumberFormat="1" applyFont="1" applyFill="1" applyBorder="1"/>
    <xf numFmtId="10" fontId="6" fillId="3" borderId="14" xfId="2" applyNumberFormat="1" applyFont="1" applyFill="1" applyBorder="1"/>
    <xf numFmtId="164" fontId="6" fillId="3" borderId="14" xfId="0" applyNumberFormat="1" applyFont="1" applyFill="1" applyBorder="1"/>
    <xf numFmtId="164" fontId="0" fillId="3" borderId="14" xfId="1" applyNumberFormat="1" applyFont="1" applyFill="1" applyBorder="1"/>
    <xf numFmtId="165" fontId="0" fillId="3" borderId="14" xfId="2" applyNumberFormat="1" applyFont="1" applyFill="1" applyBorder="1"/>
    <xf numFmtId="165" fontId="6" fillId="3" borderId="4" xfId="2" applyNumberFormat="1" applyFont="1" applyFill="1" applyBorder="1"/>
    <xf numFmtId="0" fontId="10" fillId="2" borderId="5" xfId="0" applyFont="1" applyFill="1" applyBorder="1"/>
    <xf numFmtId="0" fontId="10" fillId="2" borderId="7" xfId="0" applyFont="1" applyFill="1" applyBorder="1"/>
    <xf numFmtId="164" fontId="0" fillId="0" borderId="0" xfId="1" applyNumberFormat="1" applyFont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indent="2"/>
    </xf>
    <xf numFmtId="0" fontId="10" fillId="0" borderId="7" xfId="0" applyFont="1" applyFill="1" applyBorder="1"/>
    <xf numFmtId="0" fontId="10" fillId="0" borderId="10" xfId="0" applyFont="1" applyFill="1" applyBorder="1"/>
    <xf numFmtId="43" fontId="6" fillId="0" borderId="0" xfId="1" applyFont="1"/>
    <xf numFmtId="0" fontId="10" fillId="0" borderId="0" xfId="0" applyFont="1" applyBorder="1" applyAlignment="1"/>
    <xf numFmtId="3" fontId="6" fillId="0" borderId="0" xfId="0" applyNumberFormat="1" applyFont="1" applyAlignment="1">
      <alignment vertical="center"/>
    </xf>
    <xf numFmtId="0" fontId="10" fillId="0" borderId="0" xfId="0" applyFont="1" applyBorder="1"/>
    <xf numFmtId="10" fontId="15" fillId="0" borderId="0" xfId="2" applyNumberFormat="1" applyFont="1" applyBorder="1" applyAlignment="1">
      <alignment horizontal="right" vertical="center" wrapText="1"/>
    </xf>
    <xf numFmtId="10" fontId="15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6" fillId="0" borderId="9" xfId="1" applyNumberFormat="1" applyFont="1" applyBorder="1"/>
    <xf numFmtId="0" fontId="10" fillId="0" borderId="1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6" fillId="0" borderId="7" xfId="1" applyNumberFormat="1" applyFont="1" applyBorder="1"/>
    <xf numFmtId="164" fontId="10" fillId="0" borderId="10" xfId="0" applyNumberFormat="1" applyFont="1" applyBorder="1"/>
    <xf numFmtId="165" fontId="10" fillId="0" borderId="15" xfId="2" applyNumberFormat="1" applyFont="1" applyBorder="1"/>
    <xf numFmtId="0" fontId="12" fillId="0" borderId="0" xfId="0" applyFont="1" applyFill="1" applyBorder="1"/>
    <xf numFmtId="3" fontId="6" fillId="0" borderId="0" xfId="0" applyNumberFormat="1" applyFont="1" applyFill="1" applyBorder="1"/>
    <xf numFmtId="164" fontId="6" fillId="0" borderId="0" xfId="1" applyNumberFormat="1" applyFont="1" applyFill="1" applyBorder="1"/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165" fontId="10" fillId="0" borderId="4" xfId="2" applyNumberFormat="1" applyFont="1" applyBorder="1"/>
    <xf numFmtId="164" fontId="10" fillId="0" borderId="15" xfId="0" applyNumberFormat="1" applyFont="1" applyBorder="1"/>
    <xf numFmtId="0" fontId="10" fillId="0" borderId="7" xfId="0" applyFont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7" fillId="0" borderId="0" xfId="0" applyFont="1"/>
    <xf numFmtId="0" fontId="6" fillId="0" borderId="1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 vertical="center" wrapText="1"/>
    </xf>
    <xf numFmtId="0" fontId="17" fillId="4" borderId="2" xfId="0" applyFont="1" applyFill="1" applyBorder="1"/>
    <xf numFmtId="0" fontId="17" fillId="4" borderId="11" xfId="0" applyFont="1" applyFill="1" applyBorder="1"/>
    <xf numFmtId="0" fontId="20" fillId="4" borderId="6" xfId="0" applyFont="1" applyFill="1" applyBorder="1" applyAlignment="1">
      <alignment horizontal="left"/>
    </xf>
    <xf numFmtId="0" fontId="17" fillId="4" borderId="0" xfId="0" applyFont="1" applyFill="1" applyBorder="1"/>
    <xf numFmtId="0" fontId="17" fillId="4" borderId="12" xfId="0" applyFont="1" applyFill="1" applyBorder="1"/>
    <xf numFmtId="0" fontId="20" fillId="4" borderId="6" xfId="0" applyFont="1" applyFill="1" applyBorder="1" applyAlignment="1">
      <alignment horizontal="right"/>
    </xf>
    <xf numFmtId="0" fontId="20" fillId="4" borderId="6" xfId="0" applyFont="1" applyFill="1" applyBorder="1"/>
    <xf numFmtId="0" fontId="17" fillId="0" borderId="0" xfId="0" applyFont="1" applyBorder="1"/>
    <xf numFmtId="0" fontId="17" fillId="4" borderId="6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6" xfId="0" applyFont="1" applyFill="1" applyBorder="1"/>
    <xf numFmtId="0" fontId="21" fillId="4" borderId="0" xfId="0" applyFont="1" applyFill="1" applyBorder="1"/>
    <xf numFmtId="0" fontId="18" fillId="4" borderId="1" xfId="0" applyFont="1" applyFill="1" applyBorder="1"/>
    <xf numFmtId="0" fontId="21" fillId="4" borderId="8" xfId="0" applyFont="1" applyFill="1" applyBorder="1"/>
    <xf numFmtId="0" fontId="21" fillId="4" borderId="9" xfId="0" applyFont="1" applyFill="1" applyBorder="1"/>
    <xf numFmtId="0" fontId="21" fillId="4" borderId="13" xfId="0" applyFont="1" applyFill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4" borderId="0" xfId="0" applyFont="1" applyFill="1"/>
    <xf numFmtId="0" fontId="22" fillId="4" borderId="0" xfId="0" applyFont="1" applyFill="1"/>
    <xf numFmtId="0" fontId="6" fillId="4" borderId="0" xfId="0" applyFont="1" applyFill="1"/>
    <xf numFmtId="0" fontId="0" fillId="4" borderId="0" xfId="0" applyFill="1"/>
    <xf numFmtId="3" fontId="19" fillId="0" borderId="0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vertical="center"/>
    </xf>
    <xf numFmtId="164" fontId="19" fillId="0" borderId="7" xfId="1" applyNumberFormat="1" applyFont="1" applyBorder="1" applyAlignment="1">
      <alignment vertical="center"/>
    </xf>
    <xf numFmtId="0" fontId="19" fillId="0" borderId="10" xfId="0" applyNumberFormat="1" applyFont="1" applyBorder="1" applyAlignment="1">
      <alignment vertical="center"/>
    </xf>
    <xf numFmtId="0" fontId="20" fillId="4" borderId="0" xfId="0" applyFont="1" applyFill="1"/>
    <xf numFmtId="0" fontId="18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top"/>
    </xf>
    <xf numFmtId="164" fontId="12" fillId="0" borderId="0" xfId="1" applyNumberFormat="1" applyFont="1" applyFill="1" applyBorder="1"/>
    <xf numFmtId="0" fontId="10" fillId="0" borderId="9" xfId="0" applyFont="1" applyBorder="1" applyAlignment="1">
      <alignment horizontal="left" vertical="center"/>
    </xf>
    <xf numFmtId="165" fontId="19" fillId="0" borderId="0" xfId="0" applyNumberFormat="1" applyFont="1" applyBorder="1" applyAlignment="1">
      <alignment horizontal="right" vertical="center"/>
    </xf>
    <xf numFmtId="165" fontId="19" fillId="0" borderId="7" xfId="2" applyNumberFormat="1" applyFont="1" applyBorder="1" applyAlignment="1">
      <alignment vertical="center"/>
    </xf>
    <xf numFmtId="165" fontId="19" fillId="0" borderId="7" xfId="2" applyNumberFormat="1" applyFont="1" applyBorder="1" applyAlignment="1">
      <alignment horizontal="right" vertical="center"/>
    </xf>
    <xf numFmtId="0" fontId="12" fillId="0" borderId="0" xfId="0" applyFont="1" applyBorder="1"/>
    <xf numFmtId="0" fontId="22" fillId="4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Fill="1" applyBorder="1"/>
    <xf numFmtId="165" fontId="19" fillId="0" borderId="0" xfId="2" applyNumberFormat="1" applyFont="1" applyBorder="1" applyAlignment="1">
      <alignment horizontal="right" vertical="center" wrapText="1"/>
    </xf>
    <xf numFmtId="164" fontId="19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right" vertical="center"/>
    </xf>
    <xf numFmtId="164" fontId="19" fillId="0" borderId="0" xfId="0" applyNumberFormat="1" applyFont="1" applyBorder="1" applyAlignment="1">
      <alignment horizontal="center" vertical="center" wrapText="1"/>
    </xf>
    <xf numFmtId="165" fontId="18" fillId="0" borderId="14" xfId="2" applyNumberFormat="1" applyFont="1" applyBorder="1" applyAlignment="1">
      <alignment horizontal="right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43" fontId="19" fillId="0" borderId="14" xfId="1" applyFont="1" applyBorder="1" applyAlignment="1">
      <alignment horizontal="right" vertical="center"/>
    </xf>
    <xf numFmtId="165" fontId="18" fillId="0" borderId="4" xfId="2" applyNumberFormat="1" applyFont="1" applyBorder="1" applyAlignment="1">
      <alignment horizontal="right" vertical="center" wrapText="1"/>
    </xf>
    <xf numFmtId="165" fontId="19" fillId="0" borderId="0" xfId="2" applyNumberFormat="1" applyFont="1"/>
    <xf numFmtId="0" fontId="18" fillId="0" borderId="15" xfId="0" applyFont="1" applyFill="1" applyBorder="1" applyAlignment="1">
      <alignment horizontal="center" vertical="center"/>
    </xf>
    <xf numFmtId="165" fontId="18" fillId="0" borderId="14" xfId="2" applyNumberFormat="1" applyFont="1" applyBorder="1"/>
    <xf numFmtId="165" fontId="19" fillId="0" borderId="0" xfId="2" applyNumberFormat="1" applyFont="1" applyFill="1" applyBorder="1"/>
    <xf numFmtId="164" fontId="19" fillId="0" borderId="0" xfId="1" applyNumberFormat="1" applyFont="1" applyFill="1" applyBorder="1"/>
    <xf numFmtId="164" fontId="19" fillId="0" borderId="0" xfId="0" applyNumberFormat="1" applyFont="1" applyFill="1" applyBorder="1"/>
    <xf numFmtId="165" fontId="18" fillId="0" borderId="16" xfId="2" applyNumberFormat="1" applyFont="1" applyFill="1" applyBorder="1"/>
    <xf numFmtId="164" fontId="18" fillId="0" borderId="16" xfId="0" applyNumberFormat="1" applyFont="1" applyFill="1" applyBorder="1"/>
    <xf numFmtId="165" fontId="18" fillId="0" borderId="17" xfId="2" applyNumberFormat="1" applyFont="1" applyFill="1" applyBorder="1"/>
    <xf numFmtId="164" fontId="19" fillId="0" borderId="0" xfId="1" applyNumberFormat="1" applyFont="1" applyBorder="1"/>
    <xf numFmtId="165" fontId="19" fillId="0" borderId="0" xfId="2" applyNumberFormat="1" applyFont="1" applyBorder="1"/>
    <xf numFmtId="164" fontId="18" fillId="0" borderId="14" xfId="0" applyNumberFormat="1" applyFont="1" applyFill="1" applyBorder="1"/>
    <xf numFmtId="165" fontId="18" fillId="0" borderId="14" xfId="2" applyNumberFormat="1" applyFont="1" applyFill="1" applyBorder="1"/>
    <xf numFmtId="165" fontId="18" fillId="0" borderId="4" xfId="2" applyNumberFormat="1" applyFont="1" applyFill="1" applyBorder="1"/>
    <xf numFmtId="164" fontId="19" fillId="0" borderId="0" xfId="1" applyNumberFormat="1" applyFont="1"/>
    <xf numFmtId="164" fontId="19" fillId="0" borderId="0" xfId="1" applyNumberFormat="1" applyFont="1" applyBorder="1" applyAlignment="1"/>
    <xf numFmtId="164" fontId="19" fillId="2" borderId="0" xfId="1" applyNumberFormat="1" applyFont="1" applyFill="1" applyBorder="1"/>
    <xf numFmtId="164" fontId="19" fillId="2" borderId="0" xfId="1" applyNumberFormat="1" applyFont="1" applyFill="1"/>
    <xf numFmtId="165" fontId="19" fillId="2" borderId="0" xfId="2" applyNumberFormat="1" applyFont="1" applyFill="1"/>
    <xf numFmtId="164" fontId="19" fillId="2" borderId="0" xfId="0" applyNumberFormat="1" applyFont="1" applyFill="1"/>
    <xf numFmtId="165" fontId="19" fillId="2" borderId="11" xfId="2" applyNumberFormat="1" applyFont="1" applyFill="1" applyBorder="1"/>
    <xf numFmtId="0" fontId="19" fillId="0" borderId="7" xfId="0" applyFont="1" applyBorder="1" applyAlignment="1">
      <alignment horizontal="left" indent="2"/>
    </xf>
    <xf numFmtId="164" fontId="19" fillId="0" borderId="0" xfId="0" applyNumberFormat="1" applyFont="1"/>
    <xf numFmtId="165" fontId="19" fillId="0" borderId="12" xfId="2" applyNumberFormat="1" applyFont="1" applyBorder="1"/>
    <xf numFmtId="0" fontId="19" fillId="2" borderId="7" xfId="0" applyFont="1" applyFill="1" applyBorder="1"/>
    <xf numFmtId="165" fontId="19" fillId="2" borderId="12" xfId="2" applyNumberFormat="1" applyFont="1" applyFill="1" applyBorder="1"/>
    <xf numFmtId="0" fontId="19" fillId="0" borderId="7" xfId="0" applyFont="1" applyBorder="1"/>
    <xf numFmtId="43" fontId="19" fillId="0" borderId="0" xfId="1" applyNumberFormat="1" applyFont="1"/>
    <xf numFmtId="165" fontId="19" fillId="0" borderId="0" xfId="2" applyNumberFormat="1" applyFont="1" applyFill="1"/>
    <xf numFmtId="164" fontId="18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19" fillId="0" borderId="2" xfId="2" applyNumberFormat="1" applyFont="1" applyBorder="1" applyAlignment="1">
      <alignment horizontal="right" vertical="center" wrapText="1"/>
    </xf>
    <xf numFmtId="164" fontId="19" fillId="0" borderId="2" xfId="1" applyNumberFormat="1" applyFont="1" applyBorder="1" applyAlignment="1">
      <alignment horizontal="center" vertical="center"/>
    </xf>
    <xf numFmtId="164" fontId="19" fillId="0" borderId="2" xfId="1" applyNumberFormat="1" applyFont="1" applyBorder="1" applyAlignment="1">
      <alignment horizontal="right" vertical="center"/>
    </xf>
    <xf numFmtId="43" fontId="19" fillId="0" borderId="2" xfId="1" applyFont="1" applyBorder="1" applyAlignment="1">
      <alignment horizontal="right" vertical="center"/>
    </xf>
    <xf numFmtId="164" fontId="19" fillId="0" borderId="2" xfId="0" applyNumberFormat="1" applyFont="1" applyBorder="1" applyAlignment="1">
      <alignment horizontal="center" vertical="center" wrapText="1"/>
    </xf>
    <xf numFmtId="165" fontId="19" fillId="0" borderId="11" xfId="2" applyNumberFormat="1" applyFont="1" applyBorder="1" applyAlignment="1">
      <alignment horizontal="right" vertical="center" wrapText="1"/>
    </xf>
    <xf numFmtId="165" fontId="19" fillId="0" borderId="12" xfId="2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/>
    </xf>
    <xf numFmtId="0" fontId="20" fillId="4" borderId="0" xfId="0" applyFont="1" applyFill="1" applyBorder="1"/>
    <xf numFmtId="165" fontId="19" fillId="0" borderId="2" xfId="2" applyNumberFormat="1" applyFont="1" applyBorder="1"/>
    <xf numFmtId="165" fontId="19" fillId="0" borderId="2" xfId="2" applyNumberFormat="1" applyFont="1" applyFill="1" applyBorder="1"/>
    <xf numFmtId="164" fontId="19" fillId="0" borderId="2" xfId="1" applyNumberFormat="1" applyFont="1" applyFill="1" applyBorder="1"/>
    <xf numFmtId="43" fontId="19" fillId="0" borderId="2" xfId="1" applyNumberFormat="1" applyFont="1" applyFill="1" applyBorder="1"/>
    <xf numFmtId="164" fontId="19" fillId="0" borderId="2" xfId="0" applyNumberFormat="1" applyFont="1" applyFill="1" applyBorder="1"/>
    <xf numFmtId="165" fontId="19" fillId="0" borderId="11" xfId="2" applyNumberFormat="1" applyFont="1" applyFill="1" applyBorder="1"/>
    <xf numFmtId="165" fontId="19" fillId="0" borderId="12" xfId="2" applyNumberFormat="1" applyFont="1" applyFill="1" applyBorder="1"/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165" fontId="18" fillId="0" borderId="18" xfId="2" applyNumberFormat="1" applyFont="1" applyFill="1" applyBorder="1"/>
    <xf numFmtId="164" fontId="18" fillId="0" borderId="18" xfId="0" applyNumberFormat="1" applyFont="1" applyFill="1" applyBorder="1"/>
    <xf numFmtId="164" fontId="18" fillId="0" borderId="18" xfId="1" applyNumberFormat="1" applyFont="1" applyFill="1" applyBorder="1"/>
    <xf numFmtId="165" fontId="18" fillId="0" borderId="19" xfId="2" applyNumberFormat="1" applyFont="1" applyFill="1" applyBorder="1"/>
    <xf numFmtId="164" fontId="19" fillId="0" borderId="2" xfId="1" applyNumberFormat="1" applyFont="1" applyBorder="1"/>
    <xf numFmtId="0" fontId="16" fillId="0" borderId="8" xfId="0" applyFont="1" applyBorder="1" applyAlignment="1">
      <alignment horizontal="left" vertical="center"/>
    </xf>
    <xf numFmtId="165" fontId="18" fillId="0" borderId="14" xfId="2" applyNumberFormat="1" applyFont="1" applyBorder="1" applyAlignment="1">
      <alignment vertical="center"/>
    </xf>
    <xf numFmtId="165" fontId="18" fillId="0" borderId="4" xfId="2" applyNumberFormat="1" applyFont="1" applyBorder="1" applyAlignment="1">
      <alignment vertical="center"/>
    </xf>
    <xf numFmtId="165" fontId="19" fillId="2" borderId="2" xfId="2" applyNumberFormat="1" applyFont="1" applyFill="1" applyBorder="1"/>
    <xf numFmtId="164" fontId="19" fillId="2" borderId="2" xfId="1" applyNumberFormat="1" applyFont="1" applyFill="1" applyBorder="1"/>
    <xf numFmtId="164" fontId="19" fillId="2" borderId="2" xfId="0" applyNumberFormat="1" applyFont="1" applyFill="1" applyBorder="1"/>
    <xf numFmtId="165" fontId="19" fillId="2" borderId="0" xfId="2" applyNumberFormat="1" applyFont="1" applyFill="1" applyBorder="1"/>
    <xf numFmtId="164" fontId="19" fillId="2" borderId="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right" vertical="center"/>
    </xf>
    <xf numFmtId="165" fontId="19" fillId="0" borderId="7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164" fontId="6" fillId="0" borderId="2" xfId="1" applyNumberFormat="1" applyFont="1" applyBorder="1"/>
    <xf numFmtId="0" fontId="6" fillId="0" borderId="9" xfId="0" applyFont="1" applyBorder="1"/>
    <xf numFmtId="165" fontId="6" fillId="0" borderId="11" xfId="2" applyNumberFormat="1" applyFont="1" applyBorder="1"/>
    <xf numFmtId="165" fontId="6" fillId="0" borderId="13" xfId="2" applyNumberFormat="1" applyFont="1" applyBorder="1"/>
    <xf numFmtId="0" fontId="10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9" fillId="0" borderId="5" xfId="0" applyFont="1" applyFill="1" applyBorder="1"/>
    <xf numFmtId="0" fontId="19" fillId="0" borderId="7" xfId="0" applyFont="1" applyFill="1" applyBorder="1" applyAlignment="1">
      <alignment horizontal="left"/>
    </xf>
    <xf numFmtId="0" fontId="19" fillId="0" borderId="7" xfId="0" applyFont="1" applyFill="1" applyBorder="1"/>
    <xf numFmtId="0" fontId="18" fillId="0" borderId="20" xfId="0" applyFont="1" applyFill="1" applyBorder="1" applyAlignment="1">
      <alignment horizontal="center" vertical="center"/>
    </xf>
    <xf numFmtId="0" fontId="19" fillId="0" borderId="5" xfId="0" applyFont="1" applyBorder="1"/>
    <xf numFmtId="0" fontId="18" fillId="0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indent="1"/>
    </xf>
    <xf numFmtId="0" fontId="19" fillId="2" borderId="11" xfId="0" applyFont="1" applyFill="1" applyBorder="1"/>
    <xf numFmtId="0" fontId="19" fillId="2" borderId="12" xfId="0" applyFont="1" applyFill="1" applyBorder="1"/>
    <xf numFmtId="0" fontId="19" fillId="0" borderId="12" xfId="0" applyFont="1" applyBorder="1" applyAlignment="1">
      <alignment horizontal="left"/>
    </xf>
    <xf numFmtId="0" fontId="19" fillId="0" borderId="12" xfId="0" applyFont="1" applyBorder="1"/>
    <xf numFmtId="0" fontId="10" fillId="0" borderId="12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64" fontId="6" fillId="0" borderId="6" xfId="1" applyNumberFormat="1" applyFont="1" applyBorder="1"/>
    <xf numFmtId="3" fontId="3" fillId="0" borderId="7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3" fillId="0" borderId="7" xfId="2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wrapText="1"/>
    </xf>
    <xf numFmtId="0" fontId="2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0" fontId="0" fillId="4" borderId="2" xfId="0" applyFill="1" applyBorder="1"/>
    <xf numFmtId="17" fontId="0" fillId="4" borderId="0" xfId="0" applyNumberFormat="1" applyFill="1"/>
    <xf numFmtId="0" fontId="19" fillId="2" borderId="7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5" xfId="0" applyFont="1" applyFill="1" applyBorder="1"/>
    <xf numFmtId="0" fontId="25" fillId="2" borderId="7" xfId="0" applyFont="1" applyFill="1" applyBorder="1"/>
    <xf numFmtId="165" fontId="18" fillId="0" borderId="3" xfId="2" applyNumberFormat="1" applyFont="1" applyBorder="1"/>
    <xf numFmtId="164" fontId="18" fillId="0" borderId="14" xfId="1" applyNumberFormat="1" applyFont="1" applyBorder="1"/>
    <xf numFmtId="0" fontId="19" fillId="0" borderId="5" xfId="0" applyFont="1" applyFill="1" applyBorder="1" applyAlignment="1">
      <alignment horizontal="left" vertical="center"/>
    </xf>
    <xf numFmtId="165" fontId="0" fillId="0" borderId="2" xfId="2" applyNumberFormat="1" applyFont="1" applyFill="1" applyBorder="1"/>
    <xf numFmtId="164" fontId="6" fillId="0" borderId="2" xfId="0" applyNumberFormat="1" applyFont="1" applyFill="1" applyBorder="1"/>
    <xf numFmtId="165" fontId="6" fillId="0" borderId="11" xfId="2" applyNumberFormat="1" applyFont="1" applyFill="1" applyBorder="1"/>
    <xf numFmtId="165" fontId="0" fillId="0" borderId="0" xfId="2" applyNumberFormat="1" applyFont="1" applyFill="1" applyBorder="1"/>
    <xf numFmtId="164" fontId="6" fillId="0" borderId="0" xfId="0" applyNumberFormat="1" applyFont="1" applyFill="1" applyBorder="1"/>
    <xf numFmtId="165" fontId="6" fillId="0" borderId="12" xfId="2" applyNumberFormat="1" applyFont="1" applyFill="1" applyBorder="1"/>
    <xf numFmtId="0" fontId="19" fillId="0" borderId="10" xfId="0" applyFont="1" applyFill="1" applyBorder="1" applyAlignment="1">
      <alignment horizontal="left" vertical="center"/>
    </xf>
    <xf numFmtId="165" fontId="19" fillId="0" borderId="9" xfId="2" applyNumberFormat="1" applyFont="1" applyFill="1" applyBorder="1"/>
    <xf numFmtId="164" fontId="19" fillId="0" borderId="9" xfId="0" applyNumberFormat="1" applyFont="1" applyBorder="1" applyAlignment="1">
      <alignment horizontal="center" vertical="center" wrapText="1"/>
    </xf>
    <xf numFmtId="164" fontId="19" fillId="0" borderId="9" xfId="0" applyNumberFormat="1" applyFont="1" applyFill="1" applyBorder="1"/>
    <xf numFmtId="165" fontId="19" fillId="0" borderId="13" xfId="2" applyNumberFormat="1" applyFont="1" applyFill="1" applyBorder="1"/>
    <xf numFmtId="165" fontId="19" fillId="2" borderId="2" xfId="2" applyNumberFormat="1" applyFont="1" applyFill="1" applyBorder="1" applyAlignment="1">
      <alignment horizontal="right" vertical="center" wrapText="1"/>
    </xf>
    <xf numFmtId="164" fontId="19" fillId="2" borderId="2" xfId="1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 wrapText="1"/>
    </xf>
    <xf numFmtId="165" fontId="19" fillId="2" borderId="11" xfId="2" applyNumberFormat="1" applyFont="1" applyFill="1" applyBorder="1" applyAlignment="1">
      <alignment horizontal="right" vertical="center" wrapText="1"/>
    </xf>
    <xf numFmtId="164" fontId="19" fillId="2" borderId="0" xfId="1" applyNumberFormat="1" applyFont="1" applyFill="1" applyBorder="1" applyAlignment="1">
      <alignment horizontal="center" vertical="center"/>
    </xf>
    <xf numFmtId="165" fontId="19" fillId="2" borderId="0" xfId="2" applyNumberFormat="1" applyFont="1" applyFill="1" applyBorder="1" applyAlignment="1">
      <alignment horizontal="right" vertical="center" wrapText="1"/>
    </xf>
    <xf numFmtId="164" fontId="19" fillId="2" borderId="0" xfId="1" applyNumberFormat="1" applyFont="1" applyFill="1" applyBorder="1" applyAlignment="1">
      <alignment horizontal="right" vertical="center"/>
    </xf>
    <xf numFmtId="164" fontId="19" fillId="2" borderId="0" xfId="0" applyNumberFormat="1" applyFont="1" applyFill="1" applyBorder="1" applyAlignment="1">
      <alignment horizontal="center" vertical="center" wrapText="1"/>
    </xf>
    <xf numFmtId="165" fontId="19" fillId="2" borderId="12" xfId="2" applyNumberFormat="1" applyFont="1" applyFill="1" applyBorder="1" applyAlignment="1">
      <alignment horizontal="right" vertical="center" wrapText="1"/>
    </xf>
    <xf numFmtId="164" fontId="19" fillId="0" borderId="7" xfId="1" applyNumberFormat="1" applyFont="1" applyBorder="1" applyAlignment="1">
      <alignment horizontal="right" vertical="center"/>
    </xf>
    <xf numFmtId="165" fontId="10" fillId="0" borderId="15" xfId="2" applyNumberFormat="1" applyFont="1" applyBorder="1" applyAlignment="1">
      <alignment horizontal="right"/>
    </xf>
    <xf numFmtId="0" fontId="20" fillId="4" borderId="6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8" fillId="4" borderId="1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right" vertical="center"/>
    </xf>
    <xf numFmtId="0" fontId="17" fillId="4" borderId="6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 indent="1"/>
    </xf>
    <xf numFmtId="0" fontId="20" fillId="4" borderId="0" xfId="0" applyFont="1" applyFill="1" applyBorder="1" applyAlignment="1">
      <alignment horizontal="left"/>
    </xf>
    <xf numFmtId="165" fontId="15" fillId="0" borderId="12" xfId="0" applyNumberFormat="1" applyFont="1" applyBorder="1" applyAlignment="1">
      <alignment horizontal="right" vertical="center" wrapText="1"/>
    </xf>
    <xf numFmtId="165" fontId="15" fillId="0" borderId="4" xfId="0" applyNumberFormat="1" applyFont="1" applyBorder="1" applyAlignment="1">
      <alignment horizontal="right" vertical="center" wrapText="1"/>
    </xf>
    <xf numFmtId="165" fontId="3" fillId="0" borderId="15" xfId="2" applyNumberFormat="1" applyFont="1" applyBorder="1" applyAlignment="1">
      <alignment horizontal="right" vertical="center" wrapText="1"/>
    </xf>
    <xf numFmtId="0" fontId="19" fillId="0" borderId="6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Alignment="1">
      <alignment horizontal="left" vertical="center" indent="2"/>
    </xf>
    <xf numFmtId="0" fontId="10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6" fillId="0" borderId="12" xfId="2" applyNumberFormat="1" applyFont="1" applyBorder="1" applyAlignment="1">
      <alignment horizontal="right"/>
    </xf>
    <xf numFmtId="165" fontId="10" fillId="0" borderId="4" xfId="2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0" fillId="4" borderId="2" xfId="0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19" sqref="B19"/>
    </sheetView>
  </sheetViews>
  <sheetFormatPr defaultRowHeight="15"/>
  <cols>
    <col min="1" max="1" width="4.140625" customWidth="1"/>
    <col min="2" max="2" width="14.28515625" customWidth="1"/>
    <col min="4" max="4" width="10.140625" bestFit="1" customWidth="1"/>
    <col min="5" max="5" width="10.28515625" customWidth="1"/>
    <col min="6" max="6" width="10.7109375" customWidth="1"/>
    <col min="7" max="7" width="10.140625" bestFit="1" customWidth="1"/>
    <col min="8" max="8" width="13.28515625" bestFit="1" customWidth="1"/>
    <col min="10" max="10" width="11.5703125" bestFit="1" customWidth="1"/>
  </cols>
  <sheetData>
    <row r="1" spans="1:11" ht="15.75">
      <c r="A1" s="16" t="s">
        <v>67</v>
      </c>
    </row>
    <row r="2" spans="1:11">
      <c r="A2" s="10" t="s">
        <v>23</v>
      </c>
    </row>
    <row r="3" spans="1:11">
      <c r="A3" s="363" t="s">
        <v>24</v>
      </c>
      <c r="B3" s="362" t="s">
        <v>0</v>
      </c>
      <c r="C3" s="1">
        <v>2017</v>
      </c>
      <c r="D3" s="362" t="s">
        <v>2</v>
      </c>
      <c r="E3" s="362"/>
      <c r="F3" s="362"/>
      <c r="G3" s="362" t="s">
        <v>3</v>
      </c>
      <c r="H3" s="362"/>
      <c r="I3" s="362"/>
      <c r="J3" s="362"/>
      <c r="K3" s="362"/>
    </row>
    <row r="4" spans="1:11" ht="38.25">
      <c r="A4" s="363"/>
      <c r="B4" s="362"/>
      <c r="C4" s="1" t="s">
        <v>1</v>
      </c>
      <c r="D4" s="1" t="s">
        <v>4</v>
      </c>
      <c r="E4" s="1" t="s">
        <v>5</v>
      </c>
      <c r="F4" s="1" t="s">
        <v>6</v>
      </c>
      <c r="G4" s="1" t="s">
        <v>4</v>
      </c>
      <c r="H4" s="362" t="s">
        <v>7</v>
      </c>
      <c r="I4" s="362"/>
      <c r="J4" s="362" t="s">
        <v>8</v>
      </c>
      <c r="K4" s="362"/>
    </row>
    <row r="5" spans="1:11">
      <c r="A5">
        <v>1</v>
      </c>
      <c r="B5" s="2" t="s">
        <v>9</v>
      </c>
      <c r="C5" s="3">
        <v>38.03</v>
      </c>
      <c r="D5" s="4">
        <v>466131</v>
      </c>
      <c r="E5" s="5">
        <v>262616</v>
      </c>
      <c r="F5" s="5">
        <v>203515</v>
      </c>
      <c r="G5" s="4">
        <v>541446</v>
      </c>
      <c r="H5" s="5">
        <v>317570</v>
      </c>
      <c r="I5" s="6">
        <v>-0.20930000000000001</v>
      </c>
      <c r="J5" s="5">
        <v>223876</v>
      </c>
      <c r="K5" s="94">
        <v>-0.1</v>
      </c>
    </row>
    <row r="6" spans="1:11">
      <c r="A6">
        <v>2</v>
      </c>
      <c r="B6" s="2" t="s">
        <v>10</v>
      </c>
      <c r="C6" s="3">
        <v>29.65</v>
      </c>
      <c r="D6" s="4">
        <v>451433</v>
      </c>
      <c r="E6" s="5">
        <v>334161</v>
      </c>
      <c r="F6" s="5">
        <v>117272</v>
      </c>
      <c r="G6" s="4">
        <v>422050</v>
      </c>
      <c r="H6" s="5">
        <v>307232</v>
      </c>
      <c r="I6" s="7" t="s">
        <v>11</v>
      </c>
      <c r="J6" s="5">
        <v>114818</v>
      </c>
      <c r="K6" s="7" t="s">
        <v>12</v>
      </c>
    </row>
    <row r="7" spans="1:11">
      <c r="A7">
        <v>3</v>
      </c>
      <c r="B7" s="2" t="s">
        <v>13</v>
      </c>
      <c r="C7" s="3">
        <v>12.73</v>
      </c>
      <c r="D7" s="4">
        <v>176909</v>
      </c>
      <c r="E7" s="5">
        <v>104284</v>
      </c>
      <c r="F7" s="5">
        <v>72625</v>
      </c>
      <c r="G7" s="4">
        <v>181217</v>
      </c>
      <c r="H7" s="5">
        <v>102839</v>
      </c>
      <c r="I7" s="7" t="s">
        <v>14</v>
      </c>
      <c r="J7" s="5">
        <v>78378</v>
      </c>
      <c r="K7" s="94">
        <v>-7.9200000000000007E-2</v>
      </c>
    </row>
    <row r="8" spans="1:11">
      <c r="A8">
        <v>4</v>
      </c>
      <c r="B8" s="2" t="s">
        <v>15</v>
      </c>
      <c r="C8" s="3">
        <v>8.25</v>
      </c>
      <c r="D8" s="4">
        <v>104018</v>
      </c>
      <c r="E8" s="5">
        <v>84496</v>
      </c>
      <c r="F8" s="5">
        <v>19522</v>
      </c>
      <c r="G8" s="4">
        <v>117475</v>
      </c>
      <c r="H8" s="5">
        <v>98602</v>
      </c>
      <c r="I8" s="8">
        <v>-0.16689999999999999</v>
      </c>
      <c r="J8" s="5">
        <v>18873</v>
      </c>
      <c r="K8" s="7" t="s">
        <v>16</v>
      </c>
    </row>
    <row r="9" spans="1:11">
      <c r="A9">
        <v>5</v>
      </c>
      <c r="B9" s="2" t="s">
        <v>17</v>
      </c>
      <c r="C9" s="3">
        <v>6.88</v>
      </c>
      <c r="D9" s="4">
        <v>79327</v>
      </c>
      <c r="E9" s="5">
        <v>62375</v>
      </c>
      <c r="F9" s="5">
        <v>16952</v>
      </c>
      <c r="G9" s="4">
        <v>98004</v>
      </c>
      <c r="H9" s="5">
        <v>73240</v>
      </c>
      <c r="I9" s="8">
        <v>-0.17419999999999999</v>
      </c>
      <c r="J9" s="5">
        <v>24764</v>
      </c>
      <c r="K9" s="94">
        <v>-0.46079999999999999</v>
      </c>
    </row>
    <row r="10" spans="1:11">
      <c r="A10">
        <v>6</v>
      </c>
      <c r="B10" s="2" t="s">
        <v>18</v>
      </c>
      <c r="C10" s="3"/>
      <c r="D10" s="95">
        <v>23039.852941176501</v>
      </c>
      <c r="E10" s="15">
        <v>16694.911764705881</v>
      </c>
      <c r="F10" s="15">
        <v>6344.9411764705883</v>
      </c>
      <c r="G10" s="4">
        <v>17902.013475709347</v>
      </c>
      <c r="H10" s="15">
        <v>17901.941176470587</v>
      </c>
      <c r="I10" s="93">
        <v>7.229923876066513E-2</v>
      </c>
      <c r="J10" s="15">
        <v>6424.5294117647063</v>
      </c>
      <c r="K10" s="93">
        <v>1.2543573388711815E-2</v>
      </c>
    </row>
    <row r="11" spans="1:11">
      <c r="A11">
        <v>7</v>
      </c>
      <c r="B11" s="2" t="s">
        <v>19</v>
      </c>
      <c r="C11" s="3">
        <v>1.68</v>
      </c>
      <c r="D11" s="4">
        <v>19106</v>
      </c>
      <c r="E11" s="5">
        <v>14762</v>
      </c>
      <c r="F11" s="5">
        <v>4344</v>
      </c>
      <c r="G11" s="4">
        <v>23961</v>
      </c>
      <c r="H11" s="5">
        <v>19312</v>
      </c>
      <c r="I11" s="8">
        <v>-0.30819999999999997</v>
      </c>
      <c r="J11" s="5">
        <v>4649</v>
      </c>
      <c r="K11" s="94">
        <v>-7.0199999999999999E-2</v>
      </c>
    </row>
    <row r="12" spans="1:11">
      <c r="A12">
        <v>8</v>
      </c>
      <c r="B12" s="2" t="s">
        <v>20</v>
      </c>
      <c r="C12" s="3">
        <v>1.08</v>
      </c>
      <c r="D12" s="4">
        <v>14550</v>
      </c>
      <c r="E12" s="5">
        <v>9881</v>
      </c>
      <c r="F12" s="5">
        <v>4669</v>
      </c>
      <c r="G12" s="4">
        <v>15405</v>
      </c>
      <c r="H12" s="5">
        <v>10739</v>
      </c>
      <c r="I12" s="8">
        <v>-8.6800000000000002E-2</v>
      </c>
      <c r="J12" s="5">
        <v>4666</v>
      </c>
      <c r="K12" s="7" t="s">
        <v>21</v>
      </c>
    </row>
    <row r="13" spans="1:11" ht="25.5" customHeight="1">
      <c r="A13" s="361" t="s">
        <v>22</v>
      </c>
      <c r="B13" s="361"/>
      <c r="C13" s="3">
        <v>100</v>
      </c>
      <c r="D13" s="4">
        <v>1333574</v>
      </c>
      <c r="E13" s="4">
        <v>887668</v>
      </c>
      <c r="F13" s="4">
        <v>445906</v>
      </c>
      <c r="G13" s="4">
        <v>1423620</v>
      </c>
      <c r="H13" s="4">
        <v>945886</v>
      </c>
      <c r="I13" s="9">
        <v>-6.5600000000000006E-2</v>
      </c>
      <c r="J13" s="4">
        <v>477734</v>
      </c>
      <c r="K13" s="9">
        <v>-7.1400000000000005E-2</v>
      </c>
    </row>
    <row r="17" spans="4:11">
      <c r="D17" s="13"/>
      <c r="E17" s="12"/>
      <c r="F17" s="12"/>
      <c r="G17" s="13"/>
      <c r="H17" s="12"/>
      <c r="I17" s="11"/>
      <c r="J17" s="12"/>
      <c r="K17" s="11"/>
    </row>
    <row r="18" spans="4:11">
      <c r="D18" s="13"/>
      <c r="E18" s="14"/>
      <c r="F18" s="13"/>
      <c r="G18" s="13"/>
      <c r="H18" s="13"/>
      <c r="I18" s="11"/>
      <c r="J18" s="14"/>
      <c r="K18" s="11"/>
    </row>
    <row r="20" spans="4:11">
      <c r="E20" s="12"/>
      <c r="H20" s="12"/>
      <c r="I20" s="11"/>
    </row>
  </sheetData>
  <mergeCells count="7">
    <mergeCell ref="A13:B13"/>
    <mergeCell ref="B3:B4"/>
    <mergeCell ref="D3:F3"/>
    <mergeCell ref="G3:K3"/>
    <mergeCell ref="H4:I4"/>
    <mergeCell ref="J4:K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6"/>
  <sheetViews>
    <sheetView tabSelected="1" workbookViewId="0">
      <selection activeCell="B26" sqref="B26"/>
    </sheetView>
  </sheetViews>
  <sheetFormatPr defaultRowHeight="15"/>
  <cols>
    <col min="1" max="1" width="4.140625" customWidth="1"/>
    <col min="2" max="2" width="14.28515625" customWidth="1"/>
    <col min="3" max="3" width="15.85546875" customWidth="1"/>
    <col min="4" max="4" width="12.7109375" bestFit="1" customWidth="1"/>
    <col min="5" max="5" width="10.28515625" customWidth="1"/>
    <col min="6" max="6" width="10.7109375" customWidth="1"/>
    <col min="7" max="7" width="12.7109375" bestFit="1" customWidth="1"/>
    <col min="8" max="8" width="15.140625" bestFit="1" customWidth="1"/>
    <col min="9" max="9" width="10" customWidth="1"/>
    <col min="10" max="10" width="13.7109375" bestFit="1" customWidth="1"/>
    <col min="11" max="11" width="10.42578125" customWidth="1"/>
    <col min="12" max="12" width="7.140625" customWidth="1"/>
    <col min="13" max="13" width="63.7109375" customWidth="1"/>
  </cols>
  <sheetData>
    <row r="1" spans="1:13" ht="15.75">
      <c r="A1" s="16" t="s">
        <v>67</v>
      </c>
    </row>
    <row r="2" spans="1:13">
      <c r="A2" s="10" t="s">
        <v>23</v>
      </c>
    </row>
    <row r="3" spans="1:13">
      <c r="A3" s="10"/>
    </row>
    <row r="4" spans="1:13">
      <c r="A4" s="366" t="s">
        <v>24</v>
      </c>
      <c r="B4" s="367" t="s">
        <v>0</v>
      </c>
      <c r="C4" s="283">
        <v>2017</v>
      </c>
      <c r="D4" s="368" t="s">
        <v>2</v>
      </c>
      <c r="E4" s="369"/>
      <c r="F4" s="369"/>
      <c r="G4" s="369" t="s">
        <v>3</v>
      </c>
      <c r="H4" s="369"/>
      <c r="I4" s="369"/>
      <c r="J4" s="369"/>
      <c r="K4" s="369"/>
      <c r="L4" s="296"/>
      <c r="M4" s="297"/>
    </row>
    <row r="5" spans="1:13" ht="25.5">
      <c r="A5" s="366"/>
      <c r="B5" s="367"/>
      <c r="C5" s="285" t="s">
        <v>1</v>
      </c>
      <c r="D5" s="282" t="s">
        <v>4</v>
      </c>
      <c r="E5" s="246" t="s">
        <v>5</v>
      </c>
      <c r="F5" s="246" t="s">
        <v>6</v>
      </c>
      <c r="G5" s="246" t="s">
        <v>4</v>
      </c>
      <c r="H5" s="369" t="s">
        <v>7</v>
      </c>
      <c r="I5" s="369"/>
      <c r="J5" s="369" t="s">
        <v>8</v>
      </c>
      <c r="K5" s="369"/>
      <c r="L5" s="162" t="s">
        <v>120</v>
      </c>
      <c r="M5" s="154"/>
    </row>
    <row r="6" spans="1:13">
      <c r="A6" s="286">
        <v>1</v>
      </c>
      <c r="B6" s="244" t="s">
        <v>9</v>
      </c>
      <c r="C6" s="288">
        <f>G6/$G$14</f>
        <v>0.40377839010280825</v>
      </c>
      <c r="D6" s="284">
        <f t="shared" ref="D6:D13" si="0">E6+F6</f>
        <v>473800.93797899957</v>
      </c>
      <c r="E6" s="102">
        <v>266937.29418559832</v>
      </c>
      <c r="F6" s="102">
        <v>206863.64379340125</v>
      </c>
      <c r="G6" s="281">
        <f>H6+J6</f>
        <v>559839.11395915574</v>
      </c>
      <c r="H6" s="280">
        <v>328357.94785284606</v>
      </c>
      <c r="I6" s="342">
        <f t="shared" ref="I6:I13" si="1">(H6/E6)-1</f>
        <v>0.23009393968211378</v>
      </c>
      <c r="J6" s="280">
        <v>231481.16610630965</v>
      </c>
      <c r="K6" s="342">
        <f t="shared" ref="K6:K14" si="2">(J6/F6)-1</f>
        <v>0.11900361929955361</v>
      </c>
      <c r="L6" s="151"/>
      <c r="M6" s="151"/>
    </row>
    <row r="7" spans="1:13">
      <c r="A7" s="119">
        <v>2</v>
      </c>
      <c r="B7" s="244" t="s">
        <v>10</v>
      </c>
      <c r="C7" s="288">
        <f t="shared" ref="C7:C13" si="3">G7/$G$14</f>
        <v>0.27861999530592629</v>
      </c>
      <c r="D7" s="284">
        <f t="shared" si="0"/>
        <v>396615.05099999998</v>
      </c>
      <c r="E7" s="102">
        <v>301132.19699999999</v>
      </c>
      <c r="F7" s="102">
        <v>95482.853999999992</v>
      </c>
      <c r="G7" s="281">
        <f>H7+J7</f>
        <v>386306.88299999997</v>
      </c>
      <c r="H7" s="280">
        <v>291982.446</v>
      </c>
      <c r="I7" s="342">
        <f t="shared" si="1"/>
        <v>-3.0384499203849669E-2</v>
      </c>
      <c r="J7" s="280">
        <v>94324.436999999991</v>
      </c>
      <c r="K7" s="342">
        <f t="shared" si="2"/>
        <v>-1.2132199148550793E-2</v>
      </c>
      <c r="L7" s="159" t="s">
        <v>124</v>
      </c>
      <c r="M7" s="151" t="s">
        <v>226</v>
      </c>
    </row>
    <row r="8" spans="1:13">
      <c r="A8" s="119">
        <v>3</v>
      </c>
      <c r="B8" s="244" t="s">
        <v>13</v>
      </c>
      <c r="C8" s="288">
        <f t="shared" si="3"/>
        <v>0.13070095799808476</v>
      </c>
      <c r="D8" s="284">
        <f t="shared" si="0"/>
        <v>176909</v>
      </c>
      <c r="E8" s="102">
        <v>104284</v>
      </c>
      <c r="F8" s="102">
        <v>72625</v>
      </c>
      <c r="G8" s="281">
        <f t="shared" ref="G8:G13" si="4">H8+J8</f>
        <v>181217</v>
      </c>
      <c r="H8" s="280">
        <v>102839</v>
      </c>
      <c r="I8" s="342">
        <f t="shared" si="1"/>
        <v>-1.3856392159871112E-2</v>
      </c>
      <c r="J8" s="280">
        <v>78378</v>
      </c>
      <c r="K8" s="342">
        <f t="shared" si="2"/>
        <v>7.9215146299483674E-2</v>
      </c>
      <c r="L8" s="159" t="s">
        <v>157</v>
      </c>
      <c r="M8" s="151" t="s">
        <v>158</v>
      </c>
    </row>
    <row r="9" spans="1:13">
      <c r="A9" s="119">
        <v>4</v>
      </c>
      <c r="B9" s="244" t="s">
        <v>15</v>
      </c>
      <c r="C9" s="288">
        <f t="shared" si="3"/>
        <v>8.6921691594457742E-2</v>
      </c>
      <c r="D9" s="284">
        <f t="shared" si="0"/>
        <v>110489.22976689014</v>
      </c>
      <c r="E9" s="102">
        <v>105571.36118598381</v>
      </c>
      <c r="F9" s="102">
        <v>4917.8685809063336</v>
      </c>
      <c r="G9" s="281">
        <f t="shared" si="4"/>
        <v>120517.00635510006</v>
      </c>
      <c r="H9" s="280">
        <v>115236.96091644204</v>
      </c>
      <c r="I9" s="342">
        <f t="shared" si="1"/>
        <v>9.1555130310676303E-2</v>
      </c>
      <c r="J9" s="280">
        <v>5280.0454386580177</v>
      </c>
      <c r="K9" s="342">
        <f t="shared" si="2"/>
        <v>7.3645086645429902E-2</v>
      </c>
      <c r="L9" s="151"/>
      <c r="M9" s="151"/>
    </row>
    <row r="10" spans="1:13">
      <c r="A10" s="119">
        <v>5</v>
      </c>
      <c r="B10" s="244" t="s">
        <v>17</v>
      </c>
      <c r="C10" s="288">
        <f t="shared" si="3"/>
        <v>6.0830142808828334E-2</v>
      </c>
      <c r="D10" s="284">
        <f t="shared" si="0"/>
        <v>71490.643233999988</v>
      </c>
      <c r="E10" s="102">
        <v>56619.304899999996</v>
      </c>
      <c r="F10" s="102">
        <v>14871.338334</v>
      </c>
      <c r="G10" s="281">
        <f>H10+J10</f>
        <v>84341.049662000005</v>
      </c>
      <c r="H10" s="280">
        <v>64570.846799999999</v>
      </c>
      <c r="I10" s="342">
        <f t="shared" si="1"/>
        <v>0.14043870573903861</v>
      </c>
      <c r="J10" s="280">
        <v>19770.202861999998</v>
      </c>
      <c r="K10" s="342">
        <f t="shared" si="2"/>
        <v>0.32941652042169167</v>
      </c>
      <c r="L10" s="328" t="s">
        <v>146</v>
      </c>
      <c r="M10" s="329" t="s">
        <v>150</v>
      </c>
    </row>
    <row r="11" spans="1:13">
      <c r="A11" s="119">
        <v>6</v>
      </c>
      <c r="B11" s="244" t="s">
        <v>18</v>
      </c>
      <c r="C11" s="288">
        <f>G11/$G$14</f>
        <v>1.7545224844217635E-2</v>
      </c>
      <c r="D11" s="284">
        <f t="shared" si="0"/>
        <v>23039.85294117649</v>
      </c>
      <c r="E11" s="102">
        <v>16694.911764705899</v>
      </c>
      <c r="F11" s="102">
        <v>6344.9411764705901</v>
      </c>
      <c r="G11" s="281">
        <f t="shared" si="4"/>
        <v>24326.470588235308</v>
      </c>
      <c r="H11" s="280">
        <v>17901.941176470598</v>
      </c>
      <c r="I11" s="342">
        <f>(H11/E11)-1</f>
        <v>7.2299238760664464E-2</v>
      </c>
      <c r="J11" s="280">
        <v>6424.5294117647099</v>
      </c>
      <c r="K11" s="342">
        <f t="shared" ref="K11" si="5">(J11/F11)-1</f>
        <v>1.2543573388712037E-2</v>
      </c>
      <c r="L11" s="151"/>
      <c r="M11" s="151"/>
    </row>
    <row r="12" spans="1:13">
      <c r="A12" s="119">
        <v>7</v>
      </c>
      <c r="B12" s="244" t="s">
        <v>19</v>
      </c>
      <c r="C12" s="288">
        <f t="shared" si="3"/>
        <v>1.148749359453523E-2</v>
      </c>
      <c r="D12" s="284">
        <f t="shared" si="0"/>
        <v>13926.818974447222</v>
      </c>
      <c r="E12" s="102">
        <v>11337.091926810474</v>
      </c>
      <c r="F12" s="102">
        <v>2589.7270476367489</v>
      </c>
      <c r="G12" s="281">
        <f t="shared" si="4"/>
        <v>15927.420568343467</v>
      </c>
      <c r="H12" s="280">
        <v>13165.510711490057</v>
      </c>
      <c r="I12" s="342">
        <f t="shared" si="1"/>
        <v>0.16127758304187823</v>
      </c>
      <c r="J12" s="280">
        <v>2761.9098568534096</v>
      </c>
      <c r="K12" s="342">
        <f t="shared" si="2"/>
        <v>6.6486855969545511E-2</v>
      </c>
      <c r="L12" s="154"/>
      <c r="M12" s="154"/>
    </row>
    <row r="13" spans="1:13">
      <c r="A13" s="287">
        <v>8</v>
      </c>
      <c r="B13" s="244" t="s">
        <v>20</v>
      </c>
      <c r="C13" s="288">
        <f t="shared" si="3"/>
        <v>1.0116103751141763E-2</v>
      </c>
      <c r="D13" s="284">
        <f t="shared" si="0"/>
        <v>13358.074698394215</v>
      </c>
      <c r="E13" s="102">
        <v>8525.0737771731419</v>
      </c>
      <c r="F13" s="102">
        <v>4833.0009212210725</v>
      </c>
      <c r="G13" s="281">
        <f t="shared" si="4"/>
        <v>14025.987273157705</v>
      </c>
      <c r="H13" s="280">
        <v>9130.1927650336293</v>
      </c>
      <c r="I13" s="342">
        <f t="shared" si="1"/>
        <v>7.0981085170284786E-2</v>
      </c>
      <c r="J13" s="280">
        <v>4895.7945081240769</v>
      </c>
      <c r="K13" s="342">
        <f t="shared" si="2"/>
        <v>1.2992670170470344E-2</v>
      </c>
      <c r="L13" s="221" t="s">
        <v>189</v>
      </c>
      <c r="M13" s="151" t="s">
        <v>214</v>
      </c>
    </row>
    <row r="14" spans="1:13" ht="25.5" customHeight="1">
      <c r="A14" s="364" t="s">
        <v>22</v>
      </c>
      <c r="B14" s="365"/>
      <c r="C14" s="344">
        <f>SUM(C6:C13)</f>
        <v>1</v>
      </c>
      <c r="D14" s="279">
        <f>E14+F14</f>
        <v>1279629.6085939077</v>
      </c>
      <c r="E14" s="126">
        <f>SUM(E6:E13)</f>
        <v>871101.23474027158</v>
      </c>
      <c r="F14" s="126">
        <f>SUM(F6:F13)</f>
        <v>408528.37385363609</v>
      </c>
      <c r="G14" s="126">
        <f>H14+J14</f>
        <v>1386500.9314059922</v>
      </c>
      <c r="H14" s="278">
        <f>SUM(H6:H13)</f>
        <v>943184.84622228239</v>
      </c>
      <c r="I14" s="343">
        <f>(H14/E14)-1</f>
        <v>8.2749981985163146E-2</v>
      </c>
      <c r="J14" s="278">
        <f>SUM(J6:J13)</f>
        <v>443316.08518370986</v>
      </c>
      <c r="K14" s="343">
        <f t="shared" si="2"/>
        <v>8.5153721397420501E-2</v>
      </c>
      <c r="L14" s="154"/>
      <c r="M14" s="154"/>
    </row>
    <row r="16" spans="1:13">
      <c r="M16" s="59"/>
    </row>
    <row r="17" spans="2:12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>
      <c r="E18" s="65"/>
      <c r="F18" s="65"/>
    </row>
    <row r="19" spans="2:12">
      <c r="E19" s="65"/>
      <c r="F19" s="65"/>
      <c r="H19" s="65"/>
      <c r="J19" s="65"/>
    </row>
    <row r="20" spans="2:12">
      <c r="E20" s="65"/>
      <c r="F20" s="65"/>
      <c r="H20" s="65"/>
      <c r="J20" s="65"/>
    </row>
    <row r="21" spans="2:12">
      <c r="E21" s="65"/>
      <c r="F21" s="65"/>
      <c r="H21" s="65"/>
      <c r="J21" s="65"/>
    </row>
    <row r="22" spans="2:12">
      <c r="E22" s="65"/>
      <c r="F22" s="65"/>
      <c r="H22" s="65"/>
      <c r="J22" s="65"/>
    </row>
    <row r="23" spans="2:12">
      <c r="E23" s="65"/>
      <c r="F23" s="65"/>
      <c r="H23" s="65"/>
      <c r="J23" s="65"/>
    </row>
    <row r="24" spans="2:12">
      <c r="E24" s="65"/>
      <c r="F24" s="65"/>
      <c r="H24" s="65"/>
      <c r="J24" s="65"/>
    </row>
    <row r="25" spans="2:12">
      <c r="E25" s="65"/>
      <c r="F25" s="65"/>
      <c r="H25" s="65"/>
      <c r="J25" s="65"/>
    </row>
    <row r="26" spans="2:12">
      <c r="H26" s="65"/>
      <c r="J26" s="65"/>
    </row>
  </sheetData>
  <mergeCells count="7">
    <mergeCell ref="A14:B14"/>
    <mergeCell ref="A4:A5"/>
    <mergeCell ref="B4:B5"/>
    <mergeCell ref="D4:F4"/>
    <mergeCell ref="G4:K4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0" workbookViewId="0">
      <selection activeCell="B4" sqref="B4"/>
    </sheetView>
  </sheetViews>
  <sheetFormatPr defaultRowHeight="15"/>
  <cols>
    <col min="1" max="1" width="12.7109375" customWidth="1"/>
    <col min="2" max="2" width="10" bestFit="1" customWidth="1"/>
    <col min="3" max="3" width="10.28515625" bestFit="1" customWidth="1"/>
    <col min="4" max="4" width="12.28515625" customWidth="1"/>
    <col min="5" max="5" width="12.42578125" customWidth="1"/>
    <col min="6" max="6" width="11.28515625" customWidth="1"/>
    <col min="7" max="7" width="10.7109375" customWidth="1"/>
    <col min="8" max="8" width="13.140625" customWidth="1"/>
  </cols>
  <sheetData>
    <row r="1" spans="1:9" ht="15.75">
      <c r="A1" s="16" t="s">
        <v>67</v>
      </c>
    </row>
    <row r="2" spans="1:9">
      <c r="A2" s="10" t="s">
        <v>54</v>
      </c>
    </row>
    <row r="4" spans="1:9" ht="25.5">
      <c r="B4" s="45" t="s">
        <v>30</v>
      </c>
      <c r="C4" s="42" t="s">
        <v>34</v>
      </c>
      <c r="D4" s="42" t="s">
        <v>35</v>
      </c>
      <c r="E4" s="42" t="s">
        <v>36</v>
      </c>
      <c r="F4" s="42" t="s">
        <v>37</v>
      </c>
      <c r="G4" s="42" t="s">
        <v>31</v>
      </c>
      <c r="H4" s="42" t="s">
        <v>32</v>
      </c>
      <c r="I4" s="43" t="s">
        <v>28</v>
      </c>
    </row>
    <row r="5" spans="1:9">
      <c r="B5" s="48" t="s">
        <v>9</v>
      </c>
      <c r="C5" s="50">
        <v>85</v>
      </c>
      <c r="D5" s="50">
        <v>85</v>
      </c>
      <c r="E5" s="50" t="s">
        <v>33</v>
      </c>
      <c r="F5" s="50" t="s">
        <v>33</v>
      </c>
      <c r="G5" s="50" t="s">
        <v>33</v>
      </c>
      <c r="H5" s="50" t="s">
        <v>33</v>
      </c>
      <c r="I5" s="46">
        <f t="shared" ref="I5:I12" si="0">SUM(C5:H5)</f>
        <v>170</v>
      </c>
    </row>
    <row r="6" spans="1:9">
      <c r="B6" s="48" t="s">
        <v>17</v>
      </c>
      <c r="C6" s="50">
        <v>24</v>
      </c>
      <c r="D6" s="50">
        <v>27</v>
      </c>
      <c r="E6" s="50" t="s">
        <v>33</v>
      </c>
      <c r="F6" s="50">
        <v>7</v>
      </c>
      <c r="G6" s="50" t="s">
        <v>33</v>
      </c>
      <c r="H6" s="50">
        <v>2</v>
      </c>
      <c r="I6" s="46">
        <f t="shared" si="0"/>
        <v>60</v>
      </c>
    </row>
    <row r="7" spans="1:9">
      <c r="B7" s="48" t="s">
        <v>19</v>
      </c>
      <c r="C7" s="44">
        <v>53</v>
      </c>
      <c r="D7" s="44">
        <v>74</v>
      </c>
      <c r="E7" s="50" t="s">
        <v>33</v>
      </c>
      <c r="F7" s="50" t="s">
        <v>33</v>
      </c>
      <c r="G7" s="44">
        <v>13</v>
      </c>
      <c r="H7" s="44">
        <v>6</v>
      </c>
      <c r="I7" s="46">
        <f>SUM(C7:H7)</f>
        <v>146</v>
      </c>
    </row>
    <row r="8" spans="1:9">
      <c r="B8" s="48" t="s">
        <v>10</v>
      </c>
      <c r="C8" s="50" t="s">
        <v>33</v>
      </c>
      <c r="D8" s="50">
        <v>44</v>
      </c>
      <c r="E8" s="50" t="s">
        <v>33</v>
      </c>
      <c r="F8" s="50" t="s">
        <v>33</v>
      </c>
      <c r="G8" s="50" t="s">
        <v>33</v>
      </c>
      <c r="H8" s="50">
        <v>7</v>
      </c>
      <c r="I8" s="46">
        <f t="shared" si="0"/>
        <v>51</v>
      </c>
    </row>
    <row r="9" spans="1:9">
      <c r="B9" s="48" t="s">
        <v>13</v>
      </c>
      <c r="C9" s="50">
        <v>24</v>
      </c>
      <c r="D9" s="50">
        <v>22</v>
      </c>
      <c r="E9" s="50" t="s">
        <v>33</v>
      </c>
      <c r="F9" s="50" t="s">
        <v>33</v>
      </c>
      <c r="G9" s="50" t="s">
        <v>33</v>
      </c>
      <c r="H9" s="50">
        <v>9</v>
      </c>
      <c r="I9" s="46">
        <f t="shared" si="0"/>
        <v>55</v>
      </c>
    </row>
    <row r="10" spans="1:9">
      <c r="B10" s="48" t="s">
        <v>20</v>
      </c>
      <c r="C10" s="50">
        <v>14</v>
      </c>
      <c r="D10" s="50">
        <v>23</v>
      </c>
      <c r="E10" s="50" t="s">
        <v>33</v>
      </c>
      <c r="F10" s="50" t="s">
        <v>33</v>
      </c>
      <c r="G10" s="50">
        <v>11</v>
      </c>
      <c r="H10" s="50" t="s">
        <v>33</v>
      </c>
      <c r="I10" s="46">
        <f t="shared" si="0"/>
        <v>48</v>
      </c>
    </row>
    <row r="11" spans="1:9">
      <c r="B11" s="48" t="s">
        <v>15</v>
      </c>
      <c r="C11" s="50">
        <v>28</v>
      </c>
      <c r="D11" s="50">
        <v>24</v>
      </c>
      <c r="E11" s="50" t="s">
        <v>33</v>
      </c>
      <c r="F11" s="50" t="s">
        <v>33</v>
      </c>
      <c r="G11" s="50" t="s">
        <v>33</v>
      </c>
      <c r="H11" s="50">
        <v>3</v>
      </c>
      <c r="I11" s="46">
        <f t="shared" si="0"/>
        <v>55</v>
      </c>
    </row>
    <row r="12" spans="1:9">
      <c r="B12" s="49" t="s">
        <v>18</v>
      </c>
      <c r="C12" s="51">
        <v>22</v>
      </c>
      <c r="D12" s="51">
        <v>54</v>
      </c>
      <c r="E12" s="51" t="s">
        <v>33</v>
      </c>
      <c r="F12" s="51">
        <v>4</v>
      </c>
      <c r="G12" s="51" t="s">
        <v>33</v>
      </c>
      <c r="H12" s="51">
        <v>2</v>
      </c>
      <c r="I12" s="47">
        <f t="shared" si="0"/>
        <v>82</v>
      </c>
    </row>
    <row r="15" spans="1:9">
      <c r="A15" s="17" t="s">
        <v>55</v>
      </c>
    </row>
    <row r="17" spans="1:9" ht="25.5">
      <c r="C17" s="42" t="s">
        <v>34</v>
      </c>
      <c r="D17" s="42" t="s">
        <v>35</v>
      </c>
      <c r="E17" s="42" t="s">
        <v>36</v>
      </c>
      <c r="F17" s="42" t="s">
        <v>37</v>
      </c>
      <c r="G17" s="42" t="s">
        <v>31</v>
      </c>
      <c r="H17" s="42" t="s">
        <v>32</v>
      </c>
      <c r="I17" s="53" t="s">
        <v>28</v>
      </c>
    </row>
    <row r="18" spans="1:9">
      <c r="A18" s="48" t="s">
        <v>9</v>
      </c>
      <c r="B18" s="52">
        <v>2016</v>
      </c>
    </row>
    <row r="19" spans="1:9">
      <c r="B19" s="52">
        <v>2017</v>
      </c>
      <c r="C19" s="50">
        <v>85</v>
      </c>
      <c r="D19" s="50">
        <v>85</v>
      </c>
      <c r="E19" s="50" t="s">
        <v>33</v>
      </c>
      <c r="F19" s="50" t="s">
        <v>33</v>
      </c>
      <c r="G19" s="50" t="s">
        <v>33</v>
      </c>
      <c r="H19" s="50" t="s">
        <v>33</v>
      </c>
      <c r="I19" s="46">
        <f t="shared" ref="I19" si="1">SUM(C19:H19)</f>
        <v>170</v>
      </c>
    </row>
    <row r="20" spans="1:9">
      <c r="A20" s="48" t="s">
        <v>17</v>
      </c>
      <c r="B20" s="52">
        <v>2016</v>
      </c>
    </row>
    <row r="21" spans="1:9">
      <c r="B21" s="52">
        <v>2017</v>
      </c>
      <c r="C21" s="50">
        <v>24</v>
      </c>
      <c r="D21" s="50">
        <v>27</v>
      </c>
      <c r="E21" s="50" t="s">
        <v>33</v>
      </c>
      <c r="F21" s="50">
        <v>7</v>
      </c>
      <c r="G21" s="50" t="s">
        <v>33</v>
      </c>
      <c r="H21" s="50">
        <v>2</v>
      </c>
      <c r="I21" s="46">
        <f t="shared" ref="I21" si="2">SUM(C21:H21)</f>
        <v>60</v>
      </c>
    </row>
    <row r="22" spans="1:9">
      <c r="A22" s="48" t="s">
        <v>19</v>
      </c>
      <c r="B22" s="52">
        <v>2016</v>
      </c>
    </row>
    <row r="23" spans="1:9">
      <c r="B23" s="52">
        <v>2017</v>
      </c>
      <c r="C23" s="44">
        <v>53</v>
      </c>
      <c r="D23" s="44">
        <v>74</v>
      </c>
      <c r="E23" s="50" t="s">
        <v>33</v>
      </c>
      <c r="F23" s="50" t="s">
        <v>33</v>
      </c>
      <c r="G23" s="44">
        <v>13</v>
      </c>
      <c r="H23" s="44">
        <v>6</v>
      </c>
      <c r="I23" s="46">
        <f>SUM(C23:H23)</f>
        <v>146</v>
      </c>
    </row>
    <row r="24" spans="1:9">
      <c r="A24" s="48" t="s">
        <v>10</v>
      </c>
      <c r="B24" s="52">
        <v>2016</v>
      </c>
    </row>
    <row r="25" spans="1:9">
      <c r="B25" s="52">
        <v>2017</v>
      </c>
      <c r="C25" s="50" t="s">
        <v>33</v>
      </c>
      <c r="D25" s="50">
        <v>44</v>
      </c>
      <c r="E25" s="50" t="s">
        <v>33</v>
      </c>
      <c r="F25" s="50" t="s">
        <v>33</v>
      </c>
      <c r="G25" s="50" t="s">
        <v>33</v>
      </c>
      <c r="H25" s="50">
        <v>7</v>
      </c>
      <c r="I25" s="46">
        <f t="shared" ref="I25" si="3">SUM(C25:H25)</f>
        <v>51</v>
      </c>
    </row>
    <row r="26" spans="1:9">
      <c r="A26" s="48" t="s">
        <v>13</v>
      </c>
      <c r="B26" s="52">
        <v>2016</v>
      </c>
    </row>
    <row r="27" spans="1:9">
      <c r="B27" s="52">
        <v>2017</v>
      </c>
      <c r="C27" s="50">
        <v>24</v>
      </c>
      <c r="D27" s="50">
        <v>22</v>
      </c>
      <c r="E27" s="50" t="s">
        <v>33</v>
      </c>
      <c r="F27" s="50" t="s">
        <v>33</v>
      </c>
      <c r="G27" s="50" t="s">
        <v>33</v>
      </c>
      <c r="H27" s="50">
        <v>9</v>
      </c>
      <c r="I27" s="46">
        <f t="shared" ref="I27" si="4">SUM(C27:H27)</f>
        <v>55</v>
      </c>
    </row>
    <row r="28" spans="1:9">
      <c r="A28" s="48" t="s">
        <v>20</v>
      </c>
      <c r="B28" s="52">
        <v>2016</v>
      </c>
    </row>
    <row r="29" spans="1:9">
      <c r="B29" s="52">
        <v>2017</v>
      </c>
      <c r="C29" s="50">
        <v>14</v>
      </c>
      <c r="D29" s="50">
        <v>23</v>
      </c>
      <c r="E29" s="50" t="s">
        <v>33</v>
      </c>
      <c r="F29" s="50" t="s">
        <v>33</v>
      </c>
      <c r="G29" s="50">
        <v>11</v>
      </c>
      <c r="H29" s="50" t="s">
        <v>33</v>
      </c>
      <c r="I29" s="46">
        <f t="shared" ref="I29" si="5">SUM(C29:H29)</f>
        <v>48</v>
      </c>
    </row>
    <row r="30" spans="1:9">
      <c r="A30" s="48" t="s">
        <v>15</v>
      </c>
      <c r="B30" s="52">
        <v>2016</v>
      </c>
    </row>
    <row r="31" spans="1:9">
      <c r="B31" s="52">
        <v>2017</v>
      </c>
      <c r="C31" s="50">
        <v>28</v>
      </c>
      <c r="D31" s="50">
        <v>24</v>
      </c>
      <c r="E31" s="50" t="s">
        <v>33</v>
      </c>
      <c r="F31" s="50" t="s">
        <v>33</v>
      </c>
      <c r="G31" s="50" t="s">
        <v>33</v>
      </c>
      <c r="H31" s="50">
        <v>3</v>
      </c>
      <c r="I31" s="46">
        <f t="shared" ref="I31" si="6">SUM(C31:H31)</f>
        <v>55</v>
      </c>
    </row>
    <row r="32" spans="1:9">
      <c r="A32" s="49" t="s">
        <v>18</v>
      </c>
      <c r="B32" s="52">
        <v>2016</v>
      </c>
    </row>
    <row r="33" spans="1:17">
      <c r="B33" s="52">
        <v>2017</v>
      </c>
      <c r="C33" s="51">
        <v>22</v>
      </c>
      <c r="D33" s="51">
        <v>54</v>
      </c>
      <c r="E33" s="51" t="s">
        <v>33</v>
      </c>
      <c r="F33" s="51">
        <v>4</v>
      </c>
      <c r="G33" s="51" t="s">
        <v>33</v>
      </c>
      <c r="H33" s="51">
        <v>2</v>
      </c>
      <c r="I33" s="47">
        <f t="shared" ref="I33" si="7">SUM(C33:H33)</f>
        <v>82</v>
      </c>
    </row>
    <row r="34" spans="1:17">
      <c r="B34" s="52"/>
      <c r="C34" s="54"/>
      <c r="D34" s="54"/>
      <c r="E34" s="54"/>
      <c r="F34" s="54"/>
      <c r="G34" s="54"/>
      <c r="H34" s="54"/>
      <c r="I34" s="55"/>
    </row>
    <row r="35" spans="1:17">
      <c r="B35" s="52"/>
      <c r="C35" s="54"/>
      <c r="D35" s="54"/>
      <c r="E35" s="54"/>
      <c r="F35" s="54"/>
      <c r="G35" s="54"/>
      <c r="H35" s="54"/>
      <c r="I35" s="55"/>
    </row>
    <row r="36" spans="1:17">
      <c r="B36" s="48" t="s">
        <v>9</v>
      </c>
      <c r="D36" s="48" t="s">
        <v>17</v>
      </c>
      <c r="F36" s="48" t="s">
        <v>19</v>
      </c>
      <c r="H36" s="48" t="s">
        <v>10</v>
      </c>
      <c r="J36" s="48" t="s">
        <v>13</v>
      </c>
      <c r="L36" s="48" t="s">
        <v>20</v>
      </c>
      <c r="N36" s="48" t="s">
        <v>15</v>
      </c>
      <c r="P36" s="49" t="s">
        <v>18</v>
      </c>
    </row>
    <row r="37" spans="1:17">
      <c r="B37" s="52">
        <v>2016</v>
      </c>
      <c r="C37" s="52">
        <v>2017</v>
      </c>
      <c r="D37" s="52">
        <v>2016</v>
      </c>
      <c r="E37" s="52">
        <v>2017</v>
      </c>
      <c r="F37" s="52">
        <v>2016</v>
      </c>
      <c r="G37" s="52">
        <v>2017</v>
      </c>
      <c r="H37" s="52">
        <v>2016</v>
      </c>
      <c r="I37" s="52">
        <v>2017</v>
      </c>
      <c r="J37" s="52">
        <v>2016</v>
      </c>
      <c r="K37" s="52">
        <v>2017</v>
      </c>
      <c r="L37" s="52">
        <v>2016</v>
      </c>
      <c r="M37" s="52">
        <v>2017</v>
      </c>
      <c r="N37" s="52">
        <v>2016</v>
      </c>
      <c r="O37" s="52">
        <v>2017</v>
      </c>
      <c r="P37" s="52">
        <v>2016</v>
      </c>
      <c r="Q37" s="52">
        <v>2017</v>
      </c>
    </row>
    <row r="38" spans="1:17" ht="25.5">
      <c r="A38" s="42" t="s">
        <v>34</v>
      </c>
      <c r="C38" s="50">
        <v>85</v>
      </c>
      <c r="E38" s="50">
        <v>24</v>
      </c>
      <c r="G38" s="44">
        <v>53</v>
      </c>
      <c r="I38" s="50" t="s">
        <v>33</v>
      </c>
      <c r="K38" s="50">
        <v>24</v>
      </c>
      <c r="M38" s="50">
        <v>14</v>
      </c>
      <c r="O38" s="50">
        <v>28</v>
      </c>
      <c r="Q38" s="51">
        <v>22</v>
      </c>
    </row>
    <row r="39" spans="1:17" ht="25.5">
      <c r="A39" s="42" t="s">
        <v>35</v>
      </c>
      <c r="C39" s="50">
        <v>85</v>
      </c>
      <c r="E39" s="50">
        <v>27</v>
      </c>
      <c r="G39" s="44">
        <v>74</v>
      </c>
      <c r="I39" s="50">
        <v>44</v>
      </c>
      <c r="K39" s="50">
        <v>22</v>
      </c>
      <c r="M39" s="50">
        <v>23</v>
      </c>
      <c r="O39" s="50">
        <v>24</v>
      </c>
      <c r="Q39" s="51">
        <v>54</v>
      </c>
    </row>
    <row r="40" spans="1:17" ht="25.5">
      <c r="A40" s="42" t="s">
        <v>36</v>
      </c>
      <c r="C40" s="50" t="s">
        <v>33</v>
      </c>
      <c r="E40" s="50" t="s">
        <v>33</v>
      </c>
      <c r="G40" s="50" t="s">
        <v>33</v>
      </c>
      <c r="I40" s="50" t="s">
        <v>33</v>
      </c>
      <c r="K40" s="50" t="s">
        <v>33</v>
      </c>
      <c r="M40" s="50" t="s">
        <v>33</v>
      </c>
      <c r="O40" s="50" t="s">
        <v>33</v>
      </c>
      <c r="Q40" s="51" t="s">
        <v>33</v>
      </c>
    </row>
    <row r="41" spans="1:17" ht="25.5">
      <c r="A41" s="42" t="s">
        <v>37</v>
      </c>
      <c r="C41" s="50" t="s">
        <v>33</v>
      </c>
      <c r="E41" s="50">
        <v>7</v>
      </c>
      <c r="G41" s="50" t="s">
        <v>33</v>
      </c>
      <c r="I41" s="50" t="s">
        <v>33</v>
      </c>
      <c r="K41" s="50" t="s">
        <v>33</v>
      </c>
      <c r="M41" s="50" t="s">
        <v>33</v>
      </c>
      <c r="O41" s="50" t="s">
        <v>33</v>
      </c>
      <c r="Q41" s="51">
        <v>4</v>
      </c>
    </row>
    <row r="42" spans="1:17">
      <c r="A42" s="42" t="s">
        <v>31</v>
      </c>
      <c r="C42" s="50" t="s">
        <v>33</v>
      </c>
      <c r="E42" s="50" t="s">
        <v>33</v>
      </c>
      <c r="G42" s="44">
        <v>13</v>
      </c>
      <c r="I42" s="50" t="s">
        <v>33</v>
      </c>
      <c r="K42" s="50" t="s">
        <v>33</v>
      </c>
      <c r="M42" s="50">
        <v>11</v>
      </c>
      <c r="O42" s="50" t="s">
        <v>33</v>
      </c>
      <c r="Q42" s="51" t="s">
        <v>33</v>
      </c>
    </row>
    <row r="43" spans="1:17">
      <c r="A43" s="42" t="s">
        <v>32</v>
      </c>
      <c r="C43" s="50" t="s">
        <v>33</v>
      </c>
      <c r="E43" s="50">
        <v>2</v>
      </c>
      <c r="G43" s="44">
        <v>6</v>
      </c>
      <c r="I43" s="50">
        <v>7</v>
      </c>
      <c r="K43" s="50">
        <v>9</v>
      </c>
      <c r="M43" s="50" t="s">
        <v>33</v>
      </c>
      <c r="O43" s="50">
        <v>3</v>
      </c>
      <c r="Q43" s="51">
        <v>2</v>
      </c>
    </row>
    <row r="44" spans="1:17">
      <c r="A44" s="53" t="s">
        <v>28</v>
      </c>
      <c r="C44" s="46">
        <f>SUM(C38:C43)</f>
        <v>170</v>
      </c>
      <c r="E44" s="46">
        <f>SUM(E38:E43)</f>
        <v>60</v>
      </c>
      <c r="G44" s="46">
        <f>SUM(G38:G43)</f>
        <v>146</v>
      </c>
      <c r="I44" s="46">
        <f>SUM(I38:I43)</f>
        <v>51</v>
      </c>
      <c r="K44" s="46">
        <f>SUM(K38:K43)</f>
        <v>55</v>
      </c>
      <c r="M44" s="46">
        <f>SUM(M38:M43)</f>
        <v>48</v>
      </c>
      <c r="O44" s="46">
        <f>SUM(O38:O43)</f>
        <v>55</v>
      </c>
      <c r="Q44" s="47">
        <f>SUM(Q38:Q43)</f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6"/>
  <sheetViews>
    <sheetView workbookViewId="0">
      <selection activeCell="O17" sqref="O17"/>
    </sheetView>
  </sheetViews>
  <sheetFormatPr defaultRowHeight="15"/>
  <cols>
    <col min="1" max="1" width="5.85546875" customWidth="1"/>
    <col min="2" max="2" width="19" customWidth="1"/>
    <col min="3" max="3" width="12.42578125" customWidth="1"/>
    <col min="4" max="5" width="10.7109375" customWidth="1"/>
    <col min="6" max="6" width="11" customWidth="1"/>
    <col min="8" max="8" width="12.28515625" customWidth="1"/>
    <col min="10" max="10" width="7.28515625" customWidth="1"/>
  </cols>
  <sheetData>
    <row r="1" spans="1:16" ht="15.75">
      <c r="A1" s="16" t="s">
        <v>67</v>
      </c>
    </row>
    <row r="2" spans="1:16">
      <c r="A2" s="10" t="s">
        <v>113</v>
      </c>
    </row>
    <row r="5" spans="1:16" ht="38.25">
      <c r="B5" s="42" t="s">
        <v>30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31</v>
      </c>
      <c r="H5" s="42" t="s">
        <v>32</v>
      </c>
      <c r="I5" s="96" t="s">
        <v>28</v>
      </c>
      <c r="J5" s="347" t="s">
        <v>120</v>
      </c>
    </row>
    <row r="6" spans="1:16">
      <c r="B6" s="294" t="s">
        <v>9</v>
      </c>
      <c r="C6" s="289">
        <v>79</v>
      </c>
      <c r="D6" s="289">
        <v>85</v>
      </c>
      <c r="E6" s="289" t="s">
        <v>33</v>
      </c>
      <c r="F6" s="289">
        <v>6</v>
      </c>
      <c r="G6" s="289" t="s">
        <v>33</v>
      </c>
      <c r="H6" s="289" t="s">
        <v>33</v>
      </c>
      <c r="I6" s="290">
        <f t="shared" ref="I6:I13" si="0">SUM(C6:H6)</f>
        <v>170</v>
      </c>
      <c r="J6" s="159" t="s">
        <v>123</v>
      </c>
      <c r="K6" s="151" t="s">
        <v>221</v>
      </c>
      <c r="L6" s="151"/>
      <c r="M6" s="151"/>
      <c r="N6" s="151"/>
      <c r="O6" s="151"/>
      <c r="P6" s="151"/>
    </row>
    <row r="7" spans="1:16">
      <c r="A7" s="92"/>
      <c r="B7" s="294" t="s">
        <v>17</v>
      </c>
      <c r="C7" s="289">
        <v>24</v>
      </c>
      <c r="D7" s="289">
        <v>23</v>
      </c>
      <c r="E7" s="289" t="s">
        <v>33</v>
      </c>
      <c r="F7" s="289">
        <v>6</v>
      </c>
      <c r="G7" s="289" t="s">
        <v>33</v>
      </c>
      <c r="H7" s="289" t="s">
        <v>145</v>
      </c>
      <c r="I7" s="290">
        <f t="shared" si="0"/>
        <v>53</v>
      </c>
      <c r="J7" s="129" t="s">
        <v>146</v>
      </c>
      <c r="K7" s="130" t="s">
        <v>222</v>
      </c>
      <c r="L7" s="151"/>
      <c r="M7" s="151"/>
      <c r="N7" s="151"/>
      <c r="O7" s="151"/>
      <c r="P7" s="151"/>
    </row>
    <row r="8" spans="1:16">
      <c r="B8" s="294" t="s">
        <v>19</v>
      </c>
      <c r="C8" s="291">
        <v>54</v>
      </c>
      <c r="D8" s="291">
        <v>74</v>
      </c>
      <c r="E8" s="289" t="s">
        <v>33</v>
      </c>
      <c r="F8" s="289" t="s">
        <v>33</v>
      </c>
      <c r="G8" s="291">
        <v>13</v>
      </c>
      <c r="H8" s="291">
        <v>6</v>
      </c>
      <c r="I8" s="290">
        <f t="shared" si="0"/>
        <v>147</v>
      </c>
      <c r="J8" s="151"/>
      <c r="K8" s="151"/>
      <c r="L8" s="151"/>
      <c r="M8" s="151"/>
      <c r="N8" s="151"/>
      <c r="O8" s="151"/>
      <c r="P8" s="151"/>
    </row>
    <row r="9" spans="1:16">
      <c r="B9" s="294" t="s">
        <v>10</v>
      </c>
      <c r="C9" s="289">
        <v>41</v>
      </c>
      <c r="D9" s="289">
        <v>44</v>
      </c>
      <c r="E9" s="289" t="s">
        <v>33</v>
      </c>
      <c r="F9" s="289" t="s">
        <v>33</v>
      </c>
      <c r="G9" s="289" t="s">
        <v>33</v>
      </c>
      <c r="H9" s="289">
        <v>8</v>
      </c>
      <c r="I9" s="290">
        <f t="shared" si="0"/>
        <v>93</v>
      </c>
      <c r="J9" s="159" t="s">
        <v>124</v>
      </c>
      <c r="K9" s="151" t="s">
        <v>224</v>
      </c>
      <c r="L9" s="151"/>
      <c r="M9" s="151"/>
      <c r="N9" s="151"/>
      <c r="O9" s="151"/>
      <c r="P9" s="151"/>
    </row>
    <row r="10" spans="1:16">
      <c r="B10" s="294" t="s">
        <v>13</v>
      </c>
      <c r="C10" s="289">
        <v>24</v>
      </c>
      <c r="D10" s="289">
        <v>22</v>
      </c>
      <c r="E10" s="289" t="s">
        <v>33</v>
      </c>
      <c r="F10" s="289" t="s">
        <v>33</v>
      </c>
      <c r="G10" s="289" t="s">
        <v>33</v>
      </c>
      <c r="H10" s="289">
        <v>9</v>
      </c>
      <c r="I10" s="290">
        <f t="shared" si="0"/>
        <v>55</v>
      </c>
      <c r="J10" s="151"/>
      <c r="K10" s="151" t="s">
        <v>225</v>
      </c>
      <c r="L10" s="151"/>
      <c r="M10" s="151"/>
      <c r="N10" s="151"/>
      <c r="O10" s="151"/>
      <c r="P10" s="151"/>
    </row>
    <row r="11" spans="1:16">
      <c r="B11" s="294" t="s">
        <v>20</v>
      </c>
      <c r="C11" s="289">
        <v>10</v>
      </c>
      <c r="D11" s="289">
        <v>17</v>
      </c>
      <c r="E11" s="289">
        <v>5</v>
      </c>
      <c r="F11" s="289" t="s">
        <v>33</v>
      </c>
      <c r="G11" s="289">
        <v>11</v>
      </c>
      <c r="H11" s="289">
        <v>7</v>
      </c>
      <c r="I11" s="290">
        <f t="shared" si="0"/>
        <v>50</v>
      </c>
      <c r="J11" s="151"/>
      <c r="K11" s="151"/>
      <c r="L11" s="151"/>
      <c r="M11" s="151"/>
      <c r="N11" s="151"/>
      <c r="O11" s="151"/>
      <c r="P11" s="151"/>
    </row>
    <row r="12" spans="1:16">
      <c r="B12" s="294" t="s">
        <v>15</v>
      </c>
      <c r="C12" s="289">
        <v>28</v>
      </c>
      <c r="D12" s="289">
        <v>24</v>
      </c>
      <c r="E12" s="289" t="s">
        <v>33</v>
      </c>
      <c r="F12" s="289" t="s">
        <v>33</v>
      </c>
      <c r="G12" s="289" t="s">
        <v>33</v>
      </c>
      <c r="H12" s="289">
        <v>3</v>
      </c>
      <c r="I12" s="290">
        <f t="shared" si="0"/>
        <v>55</v>
      </c>
      <c r="J12" s="151"/>
      <c r="K12" s="151"/>
      <c r="L12" s="151"/>
      <c r="M12" s="151"/>
      <c r="N12" s="151"/>
      <c r="O12" s="151"/>
      <c r="P12" s="151"/>
    </row>
    <row r="13" spans="1:16">
      <c r="B13" s="295" t="s">
        <v>18</v>
      </c>
      <c r="C13" s="292">
        <v>22</v>
      </c>
      <c r="D13" s="292">
        <v>54</v>
      </c>
      <c r="E13" s="292" t="s">
        <v>33</v>
      </c>
      <c r="F13" s="292">
        <v>4</v>
      </c>
      <c r="G13" s="292" t="s">
        <v>33</v>
      </c>
      <c r="H13" s="292">
        <v>2</v>
      </c>
      <c r="I13" s="293">
        <f t="shared" si="0"/>
        <v>82</v>
      </c>
      <c r="J13" s="151"/>
      <c r="K13" s="151"/>
      <c r="L13" s="151"/>
      <c r="M13" s="151"/>
      <c r="N13" s="151"/>
      <c r="O13" s="151"/>
      <c r="P13" s="151"/>
    </row>
    <row r="14" spans="1:16" ht="25.5">
      <c r="B14" s="245" t="s">
        <v>188</v>
      </c>
      <c r="C14" s="252">
        <f>SUM(C6:C13)</f>
        <v>282</v>
      </c>
      <c r="D14" s="252">
        <f t="shared" ref="D14:I14" si="1">SUM(D6:D13)</f>
        <v>343</v>
      </c>
      <c r="E14" s="252">
        <f t="shared" si="1"/>
        <v>5</v>
      </c>
      <c r="F14" s="252">
        <f t="shared" si="1"/>
        <v>16</v>
      </c>
      <c r="G14" s="252">
        <f t="shared" si="1"/>
        <v>24</v>
      </c>
      <c r="H14" s="252">
        <f t="shared" si="1"/>
        <v>35</v>
      </c>
      <c r="I14" s="252">
        <f t="shared" si="1"/>
        <v>705</v>
      </c>
      <c r="J14" s="151"/>
      <c r="K14" s="151"/>
      <c r="L14" s="151"/>
      <c r="M14" s="151"/>
      <c r="N14" s="151"/>
      <c r="O14" s="151"/>
      <c r="P14" s="151"/>
    </row>
    <row r="16" spans="1:16">
      <c r="B16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31"/>
  <sheetViews>
    <sheetView workbookViewId="0">
      <selection activeCell="F6" sqref="F6"/>
    </sheetView>
  </sheetViews>
  <sheetFormatPr defaultRowHeight="15"/>
  <cols>
    <col min="1" max="1" width="9.7109375" customWidth="1"/>
    <col min="2" max="2" width="36.7109375" style="21" customWidth="1"/>
    <col min="3" max="3" width="9.140625" style="21"/>
    <col min="4" max="4" width="10.5703125" style="21" bestFit="1" customWidth="1"/>
    <col min="5" max="5" width="10.28515625" style="21" customWidth="1"/>
    <col min="6" max="6" width="10.28515625" style="21" bestFit="1" customWidth="1"/>
    <col min="7" max="9" width="9.140625" style="21"/>
    <col min="10" max="10" width="9.5703125" style="21" bestFit="1" customWidth="1"/>
    <col min="11" max="11" width="7.140625" customWidth="1"/>
  </cols>
  <sheetData>
    <row r="1" spans="1:22" ht="15.75">
      <c r="A1" s="16" t="s">
        <v>75</v>
      </c>
    </row>
    <row r="2" spans="1:22">
      <c r="A2" s="10"/>
    </row>
    <row r="3" spans="1:22">
      <c r="D3" s="92"/>
      <c r="J3" s="150" t="s">
        <v>58</v>
      </c>
    </row>
    <row r="4" spans="1:22" ht="15" customHeight="1">
      <c r="B4" s="112" t="s">
        <v>0</v>
      </c>
      <c r="C4" s="110" t="s">
        <v>9</v>
      </c>
      <c r="D4" s="112" t="s">
        <v>17</v>
      </c>
      <c r="E4" s="125" t="s">
        <v>19</v>
      </c>
      <c r="F4" s="125" t="s">
        <v>10</v>
      </c>
      <c r="G4" s="125" t="s">
        <v>13</v>
      </c>
      <c r="H4" s="110" t="s">
        <v>20</v>
      </c>
      <c r="I4" s="125" t="s">
        <v>15</v>
      </c>
      <c r="J4" s="125" t="s">
        <v>18</v>
      </c>
      <c r="K4" s="332" t="s">
        <v>120</v>
      </c>
      <c r="L4" s="333"/>
      <c r="M4" s="333"/>
      <c r="N4" s="333"/>
      <c r="O4" s="333"/>
      <c r="P4" s="333"/>
      <c r="Q4" s="333"/>
      <c r="R4" s="333"/>
      <c r="S4" s="333"/>
      <c r="T4" s="333"/>
      <c r="U4" s="360"/>
      <c r="V4" s="360"/>
    </row>
    <row r="5" spans="1:22">
      <c r="B5" s="113" t="s">
        <v>26</v>
      </c>
      <c r="C5" s="111" t="s">
        <v>68</v>
      </c>
      <c r="D5" s="113" t="s">
        <v>69</v>
      </c>
      <c r="E5" s="113" t="s">
        <v>70</v>
      </c>
      <c r="F5" s="113" t="s">
        <v>71</v>
      </c>
      <c r="G5" s="113" t="s">
        <v>72</v>
      </c>
      <c r="H5" s="111" t="s">
        <v>73</v>
      </c>
      <c r="I5" s="113" t="s">
        <v>74</v>
      </c>
      <c r="J5" s="113" t="s">
        <v>29</v>
      </c>
      <c r="K5" s="335" t="s">
        <v>123</v>
      </c>
      <c r="L5" s="334" t="s">
        <v>207</v>
      </c>
      <c r="M5" s="334"/>
      <c r="N5" s="334"/>
      <c r="O5" s="334"/>
      <c r="P5" s="334"/>
      <c r="Q5" s="334"/>
      <c r="R5" s="334"/>
      <c r="S5" s="334"/>
      <c r="T5" s="334"/>
      <c r="U5" s="331"/>
      <c r="V5" s="331"/>
    </row>
    <row r="6" spans="1:22">
      <c r="B6" s="108" t="s">
        <v>104</v>
      </c>
      <c r="C6" s="155">
        <v>161326.25263695332</v>
      </c>
      <c r="D6" s="157">
        <v>19770.202861999998</v>
      </c>
      <c r="E6" s="253">
        <v>4523.3165042810751</v>
      </c>
      <c r="F6" s="253">
        <v>83510</v>
      </c>
      <c r="G6" s="253">
        <v>82009.714730254491</v>
      </c>
      <c r="H6" s="155">
        <v>4895.7945081240769</v>
      </c>
      <c r="I6" s="253">
        <v>5280.0454386580177</v>
      </c>
      <c r="J6" s="157">
        <v>6424.5242508086476</v>
      </c>
      <c r="K6" s="336"/>
      <c r="L6" s="340" t="s">
        <v>208</v>
      </c>
      <c r="M6" s="334"/>
      <c r="N6" s="334"/>
      <c r="O6" s="334"/>
      <c r="P6" s="334"/>
      <c r="Q6" s="334"/>
      <c r="R6" s="334"/>
      <c r="S6" s="334"/>
      <c r="T6" s="334"/>
      <c r="U6" s="331"/>
      <c r="V6" s="331"/>
    </row>
    <row r="7" spans="1:22">
      <c r="B7" s="108" t="s">
        <v>105</v>
      </c>
      <c r="C7" s="165">
        <v>0.1376</v>
      </c>
      <c r="D7" s="166">
        <v>0.32941652042169167</v>
      </c>
      <c r="E7" s="254">
        <v>2.7086612119794223E-2</v>
      </c>
      <c r="F7" s="254">
        <v>0.03</v>
      </c>
      <c r="G7" s="254">
        <v>4.539776673372331E-2</v>
      </c>
      <c r="H7" s="165">
        <v>1.4215677445344799E-2</v>
      </c>
      <c r="I7" s="254">
        <v>7.3645086645429902E-2</v>
      </c>
      <c r="J7" s="166">
        <v>1.7899999999999999E-2</v>
      </c>
      <c r="K7" s="328"/>
      <c r="L7" s="334"/>
      <c r="M7" s="334"/>
      <c r="N7" s="334"/>
      <c r="O7" s="334"/>
      <c r="P7" s="334"/>
      <c r="Q7" s="334"/>
      <c r="R7" s="334"/>
      <c r="S7" s="334"/>
      <c r="T7" s="334"/>
      <c r="U7" s="331"/>
      <c r="V7" s="331"/>
    </row>
    <row r="8" spans="1:22">
      <c r="B8" s="101" t="s">
        <v>106</v>
      </c>
      <c r="C8" s="155">
        <v>140065</v>
      </c>
      <c r="D8" s="157">
        <v>13690.250527</v>
      </c>
      <c r="E8" s="253">
        <v>2873.4309861234133</v>
      </c>
      <c r="F8" s="326">
        <v>75425</v>
      </c>
      <c r="G8" s="253">
        <v>80455.920323789556</v>
      </c>
      <c r="H8" s="155">
        <v>3678.9955036927622</v>
      </c>
      <c r="I8" s="253">
        <v>3881.8274680559293</v>
      </c>
      <c r="J8" s="157">
        <v>4737.5453235294117</v>
      </c>
      <c r="K8" s="328" t="s">
        <v>124</v>
      </c>
      <c r="L8" s="334" t="s">
        <v>121</v>
      </c>
      <c r="M8" s="334"/>
      <c r="N8" s="334"/>
      <c r="O8" s="334"/>
      <c r="P8" s="334"/>
      <c r="Q8" s="334"/>
      <c r="R8" s="334"/>
      <c r="S8" s="334"/>
      <c r="T8" s="334"/>
      <c r="U8" s="331"/>
      <c r="V8" s="331"/>
    </row>
    <row r="9" spans="1:22">
      <c r="B9" s="101" t="s">
        <v>107</v>
      </c>
      <c r="C9" s="165">
        <v>0.60189999999999999</v>
      </c>
      <c r="D9" s="166">
        <v>0.90912640184732818</v>
      </c>
      <c r="E9" s="254">
        <v>0.62531385707630205</v>
      </c>
      <c r="F9" s="254">
        <v>0.61499999999999999</v>
      </c>
      <c r="G9" s="254">
        <v>0.83088387234860983</v>
      </c>
      <c r="H9" s="165">
        <v>0.57012319684534107</v>
      </c>
      <c r="I9" s="254">
        <v>0.54512515953898921</v>
      </c>
      <c r="J9" s="166">
        <v>0.56155018506422805</v>
      </c>
      <c r="K9" s="337"/>
      <c r="L9" s="329" t="s">
        <v>122</v>
      </c>
      <c r="M9" s="334"/>
      <c r="N9" s="334"/>
      <c r="O9" s="334"/>
      <c r="P9" s="334"/>
      <c r="Q9" s="334"/>
      <c r="R9" s="334"/>
      <c r="S9" s="334"/>
      <c r="T9" s="334"/>
      <c r="U9" s="331"/>
      <c r="V9" s="331"/>
    </row>
    <row r="10" spans="1:22">
      <c r="B10" s="101" t="s">
        <v>108</v>
      </c>
      <c r="C10" s="165">
        <v>0.2271</v>
      </c>
      <c r="D10" s="167" t="s">
        <v>147</v>
      </c>
      <c r="E10" s="254">
        <v>0.95290843441265993</v>
      </c>
      <c r="F10" s="254" t="s">
        <v>33</v>
      </c>
      <c r="G10" s="254">
        <v>0.15456682091418372</v>
      </c>
      <c r="H10" s="165">
        <v>0.75188988813623392</v>
      </c>
      <c r="I10" s="254">
        <v>0.25963601453224666</v>
      </c>
      <c r="J10" s="166">
        <v>0.30048599832837414</v>
      </c>
      <c r="K10" s="337"/>
      <c r="L10" s="329" t="s">
        <v>217</v>
      </c>
      <c r="M10" s="334"/>
      <c r="N10" s="334"/>
      <c r="O10" s="334"/>
      <c r="P10" s="334"/>
      <c r="Q10" s="334"/>
      <c r="R10" s="334"/>
      <c r="S10" s="334"/>
      <c r="T10" s="334"/>
      <c r="U10" s="331"/>
      <c r="V10" s="331"/>
    </row>
    <row r="11" spans="1:22">
      <c r="B11" s="101" t="s">
        <v>109</v>
      </c>
      <c r="C11" s="165">
        <v>0.39579999999999999</v>
      </c>
      <c r="D11" s="166">
        <v>0.36270791179166723</v>
      </c>
      <c r="E11" s="254">
        <v>1.1810024150739329</v>
      </c>
      <c r="F11" s="254">
        <v>0.32600000000000001</v>
      </c>
      <c r="G11" s="254">
        <v>0.18181112295405039</v>
      </c>
      <c r="H11" s="165">
        <v>0.25383039297241605</v>
      </c>
      <c r="I11" s="254">
        <v>0.37985478599340317</v>
      </c>
      <c r="J11" s="166">
        <v>0.40363323648343241</v>
      </c>
      <c r="K11" s="337"/>
      <c r="L11" s="329" t="s">
        <v>218</v>
      </c>
      <c r="M11" s="334"/>
      <c r="N11" s="334"/>
      <c r="O11" s="334"/>
      <c r="P11" s="334"/>
      <c r="Q11" s="334"/>
      <c r="R11" s="334"/>
      <c r="S11" s="334"/>
      <c r="T11" s="334"/>
      <c r="U11" s="331"/>
      <c r="V11" s="331"/>
    </row>
    <row r="12" spans="1:22">
      <c r="B12" s="101" t="s">
        <v>117</v>
      </c>
      <c r="C12" s="165">
        <v>0.99760000000000004</v>
      </c>
      <c r="D12" s="166">
        <v>1.2718343136389954</v>
      </c>
      <c r="E12" s="254">
        <v>2.1339108494865928</v>
      </c>
      <c r="F12" s="254">
        <v>0.94100000000000006</v>
      </c>
      <c r="G12" s="254">
        <v>1.0126949953026603</v>
      </c>
      <c r="H12" s="165">
        <v>0.82395358981775713</v>
      </c>
      <c r="I12" s="254">
        <v>0.92497994553239238</v>
      </c>
      <c r="J12" s="166">
        <f>J9+J11</f>
        <v>0.96518342154766046</v>
      </c>
      <c r="K12" s="337"/>
      <c r="L12" s="338"/>
      <c r="M12" s="334"/>
      <c r="N12" s="334"/>
      <c r="O12" s="334"/>
      <c r="P12" s="334"/>
      <c r="Q12" s="334"/>
      <c r="R12" s="334"/>
      <c r="S12" s="334"/>
      <c r="T12" s="334"/>
      <c r="U12" s="331"/>
      <c r="V12" s="331"/>
    </row>
    <row r="13" spans="1:22" ht="25.5">
      <c r="B13" s="109" t="s">
        <v>118</v>
      </c>
      <c r="C13" s="156">
        <v>85</v>
      </c>
      <c r="D13" s="158">
        <v>29</v>
      </c>
      <c r="E13" s="255">
        <v>86</v>
      </c>
      <c r="F13" s="255">
        <v>52</v>
      </c>
      <c r="G13" s="255">
        <v>31</v>
      </c>
      <c r="H13" s="156">
        <v>28</v>
      </c>
      <c r="I13" s="255">
        <v>25</v>
      </c>
      <c r="J13" s="158">
        <v>60</v>
      </c>
      <c r="K13" s="328" t="s">
        <v>146</v>
      </c>
      <c r="L13" s="329" t="s">
        <v>150</v>
      </c>
      <c r="M13" s="330"/>
      <c r="N13" s="330"/>
      <c r="O13" s="330"/>
      <c r="P13" s="330"/>
      <c r="Q13" s="330"/>
      <c r="R13" s="330"/>
      <c r="S13" s="330"/>
      <c r="T13" s="330"/>
      <c r="U13" s="331"/>
      <c r="V13" s="331"/>
    </row>
    <row r="14" spans="1:22">
      <c r="K14" s="337"/>
      <c r="L14" s="338"/>
      <c r="M14" s="331"/>
      <c r="N14" s="331"/>
      <c r="O14" s="331"/>
      <c r="P14" s="331"/>
      <c r="Q14" s="331"/>
      <c r="R14" s="331"/>
      <c r="S14" s="331"/>
      <c r="T14" s="331"/>
      <c r="U14" s="331"/>
      <c r="V14" s="331"/>
    </row>
    <row r="15" spans="1:22">
      <c r="K15" s="328" t="s">
        <v>159</v>
      </c>
      <c r="L15" s="338" t="s">
        <v>160</v>
      </c>
      <c r="M15" s="331"/>
      <c r="N15" s="331"/>
      <c r="O15" s="331"/>
      <c r="P15" s="331"/>
      <c r="Q15" s="331"/>
      <c r="R15" s="331"/>
      <c r="S15" s="331"/>
      <c r="T15" s="331"/>
      <c r="U15" s="331"/>
      <c r="V15" s="331"/>
    </row>
    <row r="16" spans="1:22">
      <c r="K16" s="339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39" t="s">
        <v>119</v>
      </c>
      <c r="B17" s="127"/>
      <c r="C17" s="127"/>
      <c r="D17" s="127"/>
      <c r="E17" s="127"/>
      <c r="F17" s="127"/>
      <c r="G17" s="127"/>
      <c r="H17" s="127"/>
      <c r="I17" s="127"/>
      <c r="J17" s="128"/>
      <c r="K17" s="328" t="s">
        <v>189</v>
      </c>
      <c r="L17" s="338" t="s">
        <v>214</v>
      </c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32"/>
      <c r="B18" s="130"/>
      <c r="C18" s="130"/>
      <c r="D18" s="130"/>
      <c r="E18" s="130"/>
      <c r="F18" s="130"/>
      <c r="G18" s="130"/>
      <c r="H18" s="130"/>
      <c r="I18" s="130"/>
      <c r="J18" s="131"/>
    </row>
    <row r="19" spans="1:22">
      <c r="A19" s="132"/>
      <c r="B19" s="130" t="s">
        <v>125</v>
      </c>
      <c r="C19" s="130"/>
      <c r="D19" s="130"/>
      <c r="E19" s="130"/>
      <c r="F19" s="130"/>
      <c r="G19" s="130"/>
      <c r="H19" s="130"/>
      <c r="I19" s="130"/>
      <c r="J19" s="131"/>
    </row>
    <row r="20" spans="1:22">
      <c r="A20" s="135"/>
      <c r="B20" s="130" t="s">
        <v>126</v>
      </c>
      <c r="C20" s="130"/>
      <c r="D20" s="130"/>
      <c r="E20" s="130"/>
      <c r="F20" s="130"/>
      <c r="G20" s="130"/>
      <c r="H20" s="130"/>
      <c r="I20" s="130"/>
      <c r="J20" s="131"/>
    </row>
    <row r="21" spans="1:22">
      <c r="A21" s="137"/>
      <c r="B21" s="130"/>
      <c r="C21" s="130"/>
      <c r="D21" s="130"/>
      <c r="E21" s="130"/>
      <c r="F21" s="130"/>
      <c r="G21" s="130"/>
      <c r="H21" s="130"/>
      <c r="I21" s="130"/>
      <c r="J21" s="131"/>
    </row>
    <row r="22" spans="1:22">
      <c r="A22" s="137"/>
      <c r="B22" s="130" t="s">
        <v>127</v>
      </c>
      <c r="C22" s="130"/>
      <c r="D22" s="130"/>
      <c r="E22" s="130"/>
      <c r="F22" s="130"/>
      <c r="G22" s="130"/>
      <c r="H22" s="130"/>
      <c r="I22" s="130"/>
      <c r="J22" s="131"/>
    </row>
    <row r="23" spans="1:22">
      <c r="A23" s="137"/>
      <c r="B23" s="130" t="s">
        <v>128</v>
      </c>
      <c r="C23" s="130"/>
      <c r="D23" s="130"/>
      <c r="E23" s="130"/>
      <c r="F23" s="130"/>
      <c r="G23" s="130"/>
      <c r="H23" s="130"/>
      <c r="I23" s="130"/>
      <c r="J23" s="131"/>
    </row>
    <row r="24" spans="1:22">
      <c r="A24" s="137"/>
      <c r="B24" s="130"/>
      <c r="C24" s="130"/>
      <c r="D24" s="130"/>
      <c r="E24" s="130"/>
      <c r="F24" s="130"/>
      <c r="G24" s="130"/>
      <c r="H24" s="130"/>
      <c r="I24" s="130"/>
      <c r="J24" s="131"/>
    </row>
    <row r="25" spans="1:22">
      <c r="A25" s="137"/>
      <c r="B25" s="130" t="s">
        <v>129</v>
      </c>
      <c r="C25" s="130"/>
      <c r="D25" s="130"/>
      <c r="E25" s="130"/>
      <c r="F25" s="130"/>
      <c r="G25" s="130"/>
      <c r="H25" s="130"/>
      <c r="I25" s="130"/>
      <c r="J25" s="131"/>
    </row>
    <row r="26" spans="1:22">
      <c r="A26" s="137"/>
      <c r="B26" s="138"/>
      <c r="C26" s="138"/>
      <c r="D26" s="138"/>
      <c r="E26" s="138"/>
      <c r="F26" s="138"/>
      <c r="G26" s="138"/>
      <c r="H26" s="138"/>
      <c r="I26" s="138"/>
      <c r="J26" s="131"/>
    </row>
    <row r="27" spans="1:22">
      <c r="A27" s="137"/>
      <c r="B27" s="130" t="s">
        <v>130</v>
      </c>
      <c r="C27" s="138"/>
      <c r="D27" s="138"/>
      <c r="E27" s="138"/>
      <c r="F27" s="138"/>
      <c r="G27" s="138"/>
      <c r="H27" s="138"/>
      <c r="I27" s="138"/>
      <c r="J27" s="131"/>
    </row>
    <row r="28" spans="1:22">
      <c r="A28" s="140"/>
      <c r="B28" s="141"/>
      <c r="C28" s="141"/>
      <c r="D28" s="141"/>
      <c r="E28" s="141"/>
      <c r="F28" s="141"/>
      <c r="G28" s="141"/>
      <c r="H28" s="141"/>
      <c r="I28" s="141"/>
      <c r="J28" s="142"/>
    </row>
    <row r="31" spans="1:22">
      <c r="A31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1"/>
  <sheetViews>
    <sheetView workbookViewId="0">
      <selection activeCell="O5" sqref="O5"/>
    </sheetView>
  </sheetViews>
  <sheetFormatPr defaultRowHeight="15"/>
  <cols>
    <col min="1" max="1" width="9.140625" style="20"/>
    <col min="2" max="2" width="12.28515625" style="20" bestFit="1" customWidth="1"/>
    <col min="3" max="3" width="9.140625" style="20"/>
    <col min="4" max="4" width="15.85546875" style="20" bestFit="1" customWidth="1"/>
    <col min="5" max="5" width="16.7109375" style="20" bestFit="1" customWidth="1"/>
    <col min="6" max="6" width="13.85546875" style="20" bestFit="1" customWidth="1"/>
    <col min="7" max="7" width="10.5703125" style="20" bestFit="1" customWidth="1"/>
    <col min="8" max="8" width="15.5703125" style="20" bestFit="1" customWidth="1"/>
    <col min="12" max="15" width="9.140625" customWidth="1"/>
  </cols>
  <sheetData>
    <row r="1" spans="1:15" s="41" customFormat="1">
      <c r="A1" s="40" t="s">
        <v>43</v>
      </c>
      <c r="B1" s="19"/>
      <c r="C1" s="19"/>
      <c r="D1" s="19"/>
      <c r="E1" s="19"/>
      <c r="F1" s="19"/>
      <c r="G1" s="19"/>
      <c r="H1" s="19"/>
    </row>
    <row r="2" spans="1:15" s="18" customFormat="1" ht="12.75">
      <c r="A2" s="10" t="s">
        <v>44</v>
      </c>
      <c r="B2" s="20"/>
      <c r="C2" s="20"/>
      <c r="D2" s="20"/>
      <c r="E2" s="20"/>
      <c r="F2" s="20"/>
      <c r="G2" s="20"/>
      <c r="H2" s="20"/>
    </row>
    <row r="4" spans="1:15">
      <c r="L4" t="s">
        <v>110</v>
      </c>
      <c r="O4" t="s">
        <v>111</v>
      </c>
    </row>
    <row r="5" spans="1:15">
      <c r="A5" s="35" t="s">
        <v>0</v>
      </c>
      <c r="B5" s="36" t="s">
        <v>26</v>
      </c>
      <c r="C5" s="36" t="s">
        <v>38</v>
      </c>
      <c r="D5" s="25" t="s">
        <v>27</v>
      </c>
      <c r="E5" s="36" t="s">
        <v>39</v>
      </c>
      <c r="F5" s="25" t="s">
        <v>40</v>
      </c>
      <c r="G5" s="36" t="s">
        <v>41</v>
      </c>
      <c r="H5" s="62" t="s">
        <v>58</v>
      </c>
      <c r="I5" s="59"/>
      <c r="L5" s="97" t="s">
        <v>27</v>
      </c>
      <c r="M5" s="98" t="s">
        <v>39</v>
      </c>
      <c r="N5" s="97" t="s">
        <v>40</v>
      </c>
      <c r="O5" s="98" t="s">
        <v>41</v>
      </c>
    </row>
    <row r="6" spans="1:15">
      <c r="A6" s="23" t="s">
        <v>18</v>
      </c>
      <c r="B6" s="23" t="s">
        <v>29</v>
      </c>
      <c r="C6" s="23">
        <v>2012</v>
      </c>
      <c r="D6" s="30">
        <v>5122.4544846360004</v>
      </c>
      <c r="E6" s="30">
        <v>3370.6755927650001</v>
      </c>
      <c r="F6" s="30">
        <v>1727.2179234590001</v>
      </c>
      <c r="G6" s="37">
        <f t="shared" ref="G6:G8" si="0">F6/E6</f>
        <v>0.51242484656974818</v>
      </c>
      <c r="H6" s="60">
        <v>2.9411764705882353E-2</v>
      </c>
      <c r="I6" s="61" t="s">
        <v>42</v>
      </c>
      <c r="K6">
        <v>2017</v>
      </c>
      <c r="L6">
        <v>218434</v>
      </c>
      <c r="M6">
        <v>160755</v>
      </c>
      <c r="N6">
        <v>90272</v>
      </c>
      <c r="O6">
        <v>56.15</v>
      </c>
    </row>
    <row r="7" spans="1:15">
      <c r="A7" s="38"/>
      <c r="B7" s="23"/>
      <c r="C7" s="23">
        <v>2013</v>
      </c>
      <c r="D7" s="30">
        <v>5795.2263920089999</v>
      </c>
      <c r="E7" s="30">
        <v>4044.1648265399999</v>
      </c>
      <c r="F7" s="30">
        <v>1697.6845723670001</v>
      </c>
      <c r="G7" s="37">
        <f t="shared" si="0"/>
        <v>0.41978619694871844</v>
      </c>
      <c r="H7" s="28"/>
      <c r="J7" s="22"/>
    </row>
    <row r="8" spans="1:15">
      <c r="A8" s="23"/>
      <c r="B8" s="23"/>
      <c r="C8" s="23">
        <v>2014</v>
      </c>
      <c r="D8" s="30">
        <v>5859.4695876470005</v>
      </c>
      <c r="E8" s="30">
        <v>4187.7360710740004</v>
      </c>
      <c r="F8" s="30">
        <v>1968.6994571890002</v>
      </c>
      <c r="G8" s="37">
        <f t="shared" si="0"/>
        <v>0.47011068123118399</v>
      </c>
      <c r="H8" s="28"/>
    </row>
    <row r="9" spans="1:15">
      <c r="A9" s="23"/>
      <c r="B9" s="23"/>
      <c r="C9" s="23">
        <v>2015</v>
      </c>
      <c r="D9" s="30">
        <v>5969.9338506557006</v>
      </c>
      <c r="E9" s="30">
        <v>4367.7265145615802</v>
      </c>
      <c r="F9" s="30">
        <v>2125.8867220389998</v>
      </c>
      <c r="G9" s="37">
        <v>0.52700000000000002</v>
      </c>
      <c r="H9" s="28"/>
    </row>
    <row r="10" spans="1:15">
      <c r="A10" s="23"/>
      <c r="B10" s="23"/>
      <c r="C10" s="23">
        <v>2016</v>
      </c>
      <c r="D10" s="30">
        <v>6154.9283211260008</v>
      </c>
      <c r="E10" s="30">
        <v>4524.1319963449996</v>
      </c>
      <c r="F10" s="30">
        <v>2483.7381590270002</v>
      </c>
      <c r="G10" s="37">
        <v>0.54900000000000004</v>
      </c>
    </row>
    <row r="11" spans="1:15">
      <c r="A11" s="23"/>
      <c r="B11" s="23"/>
      <c r="C11" s="39">
        <v>2017</v>
      </c>
      <c r="D11" s="65">
        <f>L6*$H$6</f>
        <v>6424.5294117647054</v>
      </c>
      <c r="E11" s="65">
        <f>M6*$H$6</f>
        <v>4728.088235294118</v>
      </c>
      <c r="F11" s="65">
        <f>N6*$H$6</f>
        <v>2655.0588235294117</v>
      </c>
      <c r="G11" s="63">
        <f>F11/E11</f>
        <v>0.56155018506422816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74" sqref="A74"/>
    </sheetView>
  </sheetViews>
  <sheetFormatPr defaultRowHeight="15"/>
  <cols>
    <col min="1" max="1" width="9.140625" style="20"/>
    <col min="2" max="2" width="12.28515625" style="20" bestFit="1" customWidth="1"/>
    <col min="3" max="3" width="9.140625" style="20"/>
    <col min="4" max="4" width="16.5703125" style="20" customWidth="1"/>
    <col min="5" max="5" width="16.7109375" style="20" bestFit="1" customWidth="1"/>
    <col min="6" max="6" width="15.140625" style="20" customWidth="1"/>
    <col min="7" max="7" width="11.28515625" style="20" customWidth="1"/>
    <col min="8" max="8" width="7.140625" style="20" customWidth="1"/>
    <col min="9" max="9" width="68.42578125" customWidth="1"/>
    <col min="10" max="10" width="12.5703125" customWidth="1"/>
  </cols>
  <sheetData>
    <row r="1" spans="1:10" s="41" customFormat="1" ht="15.75">
      <c r="A1" s="16" t="s">
        <v>43</v>
      </c>
      <c r="B1" s="19"/>
      <c r="C1" s="19"/>
      <c r="D1" s="19"/>
      <c r="E1" s="19"/>
      <c r="F1" s="19"/>
      <c r="G1" s="19"/>
      <c r="H1" s="19"/>
    </row>
    <row r="2" spans="1:10" s="18" customFormat="1" ht="12.75">
      <c r="A2" s="10" t="s">
        <v>44</v>
      </c>
      <c r="B2" s="20"/>
      <c r="C2" s="20"/>
      <c r="D2" s="20"/>
      <c r="E2" s="20"/>
      <c r="F2" s="20"/>
      <c r="G2" s="20"/>
      <c r="H2" s="20"/>
    </row>
    <row r="4" spans="1:10">
      <c r="D4" s="10"/>
      <c r="G4" s="150" t="s">
        <v>58</v>
      </c>
    </row>
    <row r="5" spans="1:10" ht="48.75" customHeight="1">
      <c r="A5" s="100" t="s">
        <v>0</v>
      </c>
      <c r="B5" s="249" t="s">
        <v>26</v>
      </c>
      <c r="C5" s="252" t="s">
        <v>38</v>
      </c>
      <c r="D5" s="251" t="s">
        <v>114</v>
      </c>
      <c r="E5" s="251" t="s">
        <v>64</v>
      </c>
      <c r="F5" s="251" t="s">
        <v>115</v>
      </c>
      <c r="G5" s="245" t="s">
        <v>116</v>
      </c>
      <c r="H5" s="161" t="s">
        <v>120</v>
      </c>
      <c r="I5" s="154"/>
      <c r="J5" s="154"/>
    </row>
    <row r="6" spans="1:10">
      <c r="A6" s="249" t="s">
        <v>9</v>
      </c>
      <c r="B6" s="248" t="s">
        <v>68</v>
      </c>
      <c r="C6" s="44">
        <v>2012</v>
      </c>
      <c r="D6" s="102">
        <v>84633.160905651399</v>
      </c>
      <c r="E6" s="102">
        <v>67420.161609959992</v>
      </c>
      <c r="F6" s="102">
        <v>44643.567689169402</v>
      </c>
      <c r="G6" s="357">
        <v>0.61219999999999997</v>
      </c>
      <c r="H6" s="159" t="s">
        <v>123</v>
      </c>
      <c r="I6" s="152" t="s">
        <v>210</v>
      </c>
      <c r="J6" s="154"/>
    </row>
    <row r="7" spans="1:10">
      <c r="A7" s="29"/>
      <c r="B7" s="23"/>
      <c r="C7" s="44">
        <v>2013</v>
      </c>
      <c r="D7" s="102">
        <v>99188.27094180425</v>
      </c>
      <c r="E7" s="102">
        <v>80785.419789748586</v>
      </c>
      <c r="F7" s="102">
        <v>54393.8049024188</v>
      </c>
      <c r="G7" s="357" t="s">
        <v>33</v>
      </c>
      <c r="H7" s="153"/>
      <c r="I7" s="151" t="s">
        <v>211</v>
      </c>
      <c r="J7" s="298"/>
    </row>
    <row r="8" spans="1:10">
      <c r="A8" s="29"/>
      <c r="B8" s="23"/>
      <c r="C8" s="44">
        <v>2014</v>
      </c>
      <c r="D8" s="102">
        <v>115460.19405374161</v>
      </c>
      <c r="E8" s="102">
        <v>94163</v>
      </c>
      <c r="F8" s="102">
        <v>60741.789353342865</v>
      </c>
      <c r="G8" s="357" t="s">
        <v>33</v>
      </c>
      <c r="H8" s="153"/>
      <c r="I8" s="151" t="s">
        <v>212</v>
      </c>
      <c r="J8" s="154"/>
    </row>
    <row r="9" spans="1:10">
      <c r="A9" s="29"/>
      <c r="B9" s="23"/>
      <c r="C9" s="44">
        <v>2015</v>
      </c>
      <c r="D9" s="102">
        <v>128910.34862482364</v>
      </c>
      <c r="E9" s="102">
        <v>109383.97355249267</v>
      </c>
      <c r="F9" s="102">
        <v>68776.743900039146</v>
      </c>
      <c r="G9" s="357" t="s">
        <v>33</v>
      </c>
      <c r="H9" s="153"/>
      <c r="I9" s="151" t="s">
        <v>213</v>
      </c>
      <c r="J9" s="154"/>
    </row>
    <row r="10" spans="1:10">
      <c r="A10" s="29"/>
      <c r="B10" s="23"/>
      <c r="C10" s="44">
        <v>2016</v>
      </c>
      <c r="D10" s="102">
        <v>141810.32107721738</v>
      </c>
      <c r="E10" s="102">
        <v>139832</v>
      </c>
      <c r="F10" s="102">
        <v>77218.634261364685</v>
      </c>
      <c r="G10" s="357">
        <v>0.59930000000000005</v>
      </c>
      <c r="H10" s="153"/>
      <c r="I10" s="151" t="s">
        <v>223</v>
      </c>
      <c r="J10" s="154"/>
    </row>
    <row r="11" spans="1:10">
      <c r="A11" s="29"/>
      <c r="B11" s="23"/>
      <c r="C11" s="122">
        <v>2017</v>
      </c>
      <c r="D11" s="102">
        <v>161326.25263695332</v>
      </c>
      <c r="E11" s="102">
        <v>140065</v>
      </c>
      <c r="F11" s="102">
        <v>84108.68966205063</v>
      </c>
      <c r="G11" s="357">
        <v>0.60189999999999999</v>
      </c>
      <c r="H11" s="153"/>
      <c r="I11" s="153"/>
      <c r="J11" s="154"/>
    </row>
    <row r="12" spans="1:10">
      <c r="A12" s="115"/>
      <c r="B12" s="120" t="s">
        <v>28</v>
      </c>
      <c r="C12" s="123"/>
      <c r="D12" s="118">
        <f>SUM(D6:D11)</f>
        <v>731328.54824019154</v>
      </c>
      <c r="E12" s="359" t="s">
        <v>33</v>
      </c>
      <c r="F12" s="118">
        <f t="shared" ref="F12" si="0">SUM(F6:F11)</f>
        <v>389883.22976838553</v>
      </c>
      <c r="G12" s="358" t="s">
        <v>33</v>
      </c>
      <c r="H12" s="153"/>
      <c r="I12" s="154"/>
      <c r="J12" s="154"/>
    </row>
    <row r="13" spans="1:10">
      <c r="A13" s="250" t="s">
        <v>17</v>
      </c>
      <c r="B13" s="248" t="s">
        <v>69</v>
      </c>
      <c r="C13" s="124">
        <v>2012</v>
      </c>
      <c r="D13" s="30">
        <v>8158.7313109999986</v>
      </c>
      <c r="E13" s="30">
        <v>6077.51</v>
      </c>
      <c r="F13" s="30">
        <v>5402.7913549999994</v>
      </c>
      <c r="G13" s="31">
        <f>F13/E13</f>
        <v>0.88898107201798093</v>
      </c>
      <c r="H13" s="341" t="s">
        <v>146</v>
      </c>
      <c r="I13" s="136" t="s">
        <v>148</v>
      </c>
      <c r="J13" s="154"/>
    </row>
    <row r="14" spans="1:10">
      <c r="A14" s="29"/>
      <c r="B14" s="23"/>
      <c r="C14" s="44">
        <v>2013</v>
      </c>
      <c r="D14" s="30">
        <v>9716.7045829999988</v>
      </c>
      <c r="E14" s="30">
        <v>7384.9769879999994</v>
      </c>
      <c r="F14" s="30">
        <v>6113.9230229999994</v>
      </c>
      <c r="G14" s="31">
        <f t="shared" ref="G14:G18" si="1">F14/E14</f>
        <v>0.82788653680771629</v>
      </c>
      <c r="H14" s="121"/>
      <c r="I14" s="154"/>
      <c r="J14" s="154"/>
    </row>
    <row r="15" spans="1:10">
      <c r="A15" s="29"/>
      <c r="B15" s="23"/>
      <c r="C15" s="44">
        <v>2014</v>
      </c>
      <c r="D15" s="30">
        <v>10895.126085999998</v>
      </c>
      <c r="E15" s="30">
        <v>8624.75</v>
      </c>
      <c r="F15" s="30">
        <v>7050.2864009999994</v>
      </c>
      <c r="G15" s="31">
        <f t="shared" si="1"/>
        <v>0.81744820441172206</v>
      </c>
      <c r="H15" s="153"/>
      <c r="I15" s="154"/>
      <c r="J15" s="154"/>
    </row>
    <row r="16" spans="1:10">
      <c r="A16" s="29"/>
      <c r="B16" s="23"/>
      <c r="C16" s="44">
        <v>2015</v>
      </c>
      <c r="D16" s="30">
        <v>13067.014310999999</v>
      </c>
      <c r="E16" s="30">
        <v>10431.494704000001</v>
      </c>
      <c r="F16" s="30">
        <v>8522.3037719999993</v>
      </c>
      <c r="G16" s="31">
        <f t="shared" si="1"/>
        <v>0.8169782005192493</v>
      </c>
      <c r="H16" s="153"/>
      <c r="I16" s="154"/>
      <c r="J16" s="154"/>
    </row>
    <row r="17" spans="1:10">
      <c r="A17" s="29"/>
      <c r="B17" s="23"/>
      <c r="C17" s="44">
        <v>2016</v>
      </c>
      <c r="D17" s="30">
        <v>14871.338334</v>
      </c>
      <c r="E17" s="30">
        <v>11701.016469999999</v>
      </c>
      <c r="F17" s="30">
        <v>9951.5831290000006</v>
      </c>
      <c r="G17" s="31">
        <f t="shared" si="1"/>
        <v>0.85048877202375239</v>
      </c>
      <c r="H17" s="153"/>
      <c r="I17" s="154"/>
      <c r="J17" s="154"/>
    </row>
    <row r="18" spans="1:10">
      <c r="A18" s="29"/>
      <c r="B18" s="23"/>
      <c r="C18" s="122">
        <v>2017</v>
      </c>
      <c r="D18" s="30">
        <v>19770.202861999998</v>
      </c>
      <c r="E18" s="30">
        <v>13690.250527</v>
      </c>
      <c r="F18" s="30">
        <v>12446.168201999999</v>
      </c>
      <c r="G18" s="31">
        <f t="shared" si="1"/>
        <v>0.90912640184732818</v>
      </c>
      <c r="H18" s="153"/>
      <c r="I18" s="154"/>
      <c r="J18" s="154"/>
    </row>
    <row r="19" spans="1:10">
      <c r="A19" s="115"/>
      <c r="B19" s="120" t="s">
        <v>28</v>
      </c>
      <c r="C19" s="123"/>
      <c r="D19" s="118">
        <f>SUM(D13:D18)</f>
        <v>76479.117486999996</v>
      </c>
      <c r="E19" s="118">
        <f t="shared" ref="E19:F19" si="2">SUM(E13:E18)</f>
        <v>57909.998689</v>
      </c>
      <c r="F19" s="118">
        <f t="shared" si="2"/>
        <v>49487.055882000001</v>
      </c>
      <c r="G19" s="117">
        <f>F19/E19</f>
        <v>0.85455114837362378</v>
      </c>
      <c r="H19" s="153"/>
      <c r="I19" s="154"/>
      <c r="J19" s="154"/>
    </row>
    <row r="20" spans="1:10">
      <c r="A20" s="249" t="s">
        <v>19</v>
      </c>
      <c r="B20" s="247" t="s">
        <v>70</v>
      </c>
      <c r="C20" s="124">
        <v>2012</v>
      </c>
      <c r="D20" s="256">
        <v>2794.603779155595</v>
      </c>
      <c r="E20" s="256">
        <v>1581.0815532498832</v>
      </c>
      <c r="F20" s="256">
        <v>994.7212872748745</v>
      </c>
      <c r="G20" s="258">
        <f t="shared" ref="G20:G25" si="3">F20/E20</f>
        <v>0.62913977158878598</v>
      </c>
      <c r="H20" s="153"/>
      <c r="I20" s="154"/>
      <c r="J20" s="154"/>
    </row>
    <row r="21" spans="1:10">
      <c r="A21" s="29"/>
      <c r="B21" s="23"/>
      <c r="C21" s="44">
        <v>2013</v>
      </c>
      <c r="D21" s="30">
        <v>3300.367212872749</v>
      </c>
      <c r="E21" s="30">
        <v>1838.2626422427352</v>
      </c>
      <c r="F21" s="30">
        <v>1205.9602893416002</v>
      </c>
      <c r="G21" s="31">
        <f t="shared" si="3"/>
        <v>0.65603263735496076</v>
      </c>
      <c r="H21" s="153"/>
      <c r="I21" s="154"/>
      <c r="J21" s="154"/>
    </row>
    <row r="22" spans="1:10">
      <c r="A22" s="29"/>
      <c r="B22" s="23"/>
      <c r="C22" s="44">
        <v>2014</v>
      </c>
      <c r="D22" s="30">
        <v>3896.0767640980221</v>
      </c>
      <c r="E22" s="30">
        <v>2257.6741247566997</v>
      </c>
      <c r="F22" s="30">
        <v>1433.1075435488633</v>
      </c>
      <c r="G22" s="31">
        <f t="shared" si="3"/>
        <v>0.63477165629619081</v>
      </c>
      <c r="H22" s="153"/>
      <c r="I22" s="154"/>
      <c r="J22" s="154"/>
    </row>
    <row r="23" spans="1:10">
      <c r="A23" s="29"/>
      <c r="B23" s="23"/>
      <c r="C23" s="44">
        <v>2015</v>
      </c>
      <c r="D23" s="30">
        <v>4172.8368762917034</v>
      </c>
      <c r="E23" s="30">
        <v>2552.0017478701311</v>
      </c>
      <c r="F23" s="30">
        <v>1631.1272512547978</v>
      </c>
      <c r="G23" s="31">
        <f t="shared" si="3"/>
        <v>0.63915600865717126</v>
      </c>
      <c r="H23" s="153"/>
      <c r="I23" s="154"/>
      <c r="J23" s="154"/>
    </row>
    <row r="24" spans="1:10">
      <c r="A24" s="29"/>
      <c r="B24" s="23"/>
      <c r="C24" s="44">
        <v>2016</v>
      </c>
      <c r="D24" s="30">
        <v>4404.0263507528789</v>
      </c>
      <c r="E24" s="30">
        <v>2712.8999595056594</v>
      </c>
      <c r="F24" s="30">
        <v>1670.3841157366401</v>
      </c>
      <c r="G24" s="31">
        <f t="shared" si="3"/>
        <v>0.6157190241696251</v>
      </c>
      <c r="H24" s="153"/>
      <c r="I24" s="154"/>
      <c r="J24" s="154"/>
    </row>
    <row r="25" spans="1:10">
      <c r="A25" s="34"/>
      <c r="B25" s="257"/>
      <c r="C25" s="122">
        <v>2017</v>
      </c>
      <c r="D25" s="99">
        <v>4523.3165042810751</v>
      </c>
      <c r="E25" s="99">
        <v>2873.4309750996449</v>
      </c>
      <c r="F25" s="99">
        <v>1796.7962060820787</v>
      </c>
      <c r="G25" s="259">
        <f t="shared" si="3"/>
        <v>0.62531385707630205</v>
      </c>
      <c r="H25" s="153"/>
      <c r="I25" s="154"/>
      <c r="J25" s="154"/>
    </row>
    <row r="26" spans="1:10">
      <c r="A26" s="115"/>
      <c r="B26" s="120" t="s">
        <v>28</v>
      </c>
      <c r="C26" s="123"/>
      <c r="D26" s="118">
        <f>SUM(D20:D25)</f>
        <v>23091.227487452023</v>
      </c>
      <c r="E26" s="118">
        <f>SUM(E20:E25)</f>
        <v>13815.351002724754</v>
      </c>
      <c r="F26" s="118">
        <f t="shared" ref="F26" si="4">SUM(F20:F25)</f>
        <v>8732.0966932388546</v>
      </c>
      <c r="G26" s="117">
        <f>F26/E26</f>
        <v>0.63205753451480551</v>
      </c>
      <c r="H26" s="153"/>
      <c r="I26" s="154"/>
      <c r="J26" s="154"/>
    </row>
    <row r="27" spans="1:10">
      <c r="A27" s="250" t="s">
        <v>10</v>
      </c>
      <c r="B27" s="248" t="s">
        <v>71</v>
      </c>
      <c r="C27" s="124">
        <v>2012</v>
      </c>
      <c r="D27" s="30">
        <v>73730.474999999991</v>
      </c>
      <c r="E27" s="30">
        <v>66346.244999999995</v>
      </c>
      <c r="F27" s="30">
        <v>42974.019</v>
      </c>
      <c r="G27" s="31">
        <v>0.70400000000000007</v>
      </c>
      <c r="H27" s="133" t="s">
        <v>124</v>
      </c>
      <c r="I27" s="130" t="s">
        <v>209</v>
      </c>
      <c r="J27" s="154"/>
    </row>
    <row r="28" spans="1:10">
      <c r="A28" s="29"/>
      <c r="B28" s="23"/>
      <c r="C28" s="44">
        <v>2013</v>
      </c>
      <c r="D28" s="30">
        <v>77119.47</v>
      </c>
      <c r="E28" s="30">
        <v>69941.51999999999</v>
      </c>
      <c r="F28" s="30">
        <v>41042.276999999995</v>
      </c>
      <c r="G28" s="31">
        <v>0.6409999999999999</v>
      </c>
      <c r="H28" s="137"/>
      <c r="I28" s="136" t="s">
        <v>122</v>
      </c>
      <c r="J28" s="154"/>
    </row>
    <row r="29" spans="1:10">
      <c r="A29" s="29"/>
      <c r="B29" s="23"/>
      <c r="C29" s="44">
        <v>2014</v>
      </c>
      <c r="D29" s="30">
        <v>79395.245999999999</v>
      </c>
      <c r="E29" s="30">
        <v>72747.55799999999</v>
      </c>
      <c r="F29" s="30">
        <v>41448.959999999999</v>
      </c>
      <c r="G29" s="31">
        <v>0.623</v>
      </c>
      <c r="H29" s="137"/>
      <c r="I29" s="136" t="s">
        <v>215</v>
      </c>
      <c r="J29" s="154"/>
    </row>
    <row r="30" spans="1:10">
      <c r="A30" s="29"/>
      <c r="B30" s="23"/>
      <c r="C30" s="44">
        <v>2015</v>
      </c>
      <c r="D30" s="30">
        <v>81573.245999999999</v>
      </c>
      <c r="E30" s="30">
        <v>75237.380999999994</v>
      </c>
      <c r="F30" s="30">
        <v>41119.991999999998</v>
      </c>
      <c r="G30" s="31">
        <v>0.59899999999999998</v>
      </c>
      <c r="H30" s="153"/>
      <c r="I30" s="136" t="s">
        <v>216</v>
      </c>
      <c r="J30" s="154"/>
    </row>
    <row r="31" spans="1:10">
      <c r="A31" s="29"/>
      <c r="B31" s="23"/>
      <c r="C31" s="44">
        <v>2016</v>
      </c>
      <c r="D31" s="30">
        <v>81091.232999999993</v>
      </c>
      <c r="E31" s="30">
        <v>74194.910999999993</v>
      </c>
      <c r="F31" s="30">
        <v>42907.904999999999</v>
      </c>
      <c r="G31" s="31">
        <v>0.63400000000000001</v>
      </c>
      <c r="H31" s="153"/>
      <c r="I31" s="154"/>
      <c r="J31" s="154"/>
    </row>
    <row r="32" spans="1:10">
      <c r="A32" s="29"/>
      <c r="B32" s="23"/>
      <c r="C32" s="122">
        <v>2017</v>
      </c>
      <c r="D32" s="30">
        <v>83510.558999999994</v>
      </c>
      <c r="E32" s="30">
        <v>75425.606999999989</v>
      </c>
      <c r="F32" s="30">
        <v>42320.492999999995</v>
      </c>
      <c r="G32" s="31">
        <v>0.61499999999999999</v>
      </c>
      <c r="H32" s="153"/>
      <c r="I32" s="154"/>
      <c r="J32" s="154"/>
    </row>
    <row r="33" spans="1:10">
      <c r="A33" s="115"/>
      <c r="B33" s="120" t="s">
        <v>28</v>
      </c>
      <c r="C33" s="123"/>
      <c r="D33" s="118">
        <f>SUM(D27:D32)</f>
        <v>476420.22899999999</v>
      </c>
      <c r="E33" s="118">
        <f t="shared" ref="E33:F33" si="5">SUM(E27:E32)</f>
        <v>433893.22199999995</v>
      </c>
      <c r="F33" s="118">
        <f t="shared" si="5"/>
        <v>251813.64599999998</v>
      </c>
      <c r="G33" s="327" t="s">
        <v>33</v>
      </c>
      <c r="H33" s="153"/>
      <c r="I33" s="154"/>
      <c r="J33" s="154"/>
    </row>
    <row r="34" spans="1:10">
      <c r="A34" s="250" t="s">
        <v>13</v>
      </c>
      <c r="B34" s="248" t="s">
        <v>72</v>
      </c>
      <c r="C34" s="124">
        <v>2012</v>
      </c>
      <c r="D34" s="30">
        <v>63640.467448920754</v>
      </c>
      <c r="E34" s="30">
        <v>62177.297551827549</v>
      </c>
      <c r="F34" s="30">
        <v>52167.110887265233</v>
      </c>
      <c r="G34" s="31">
        <f>F34/E34</f>
        <v>0.83900576160907636</v>
      </c>
      <c r="H34" s="159" t="s">
        <v>159</v>
      </c>
      <c r="I34" s="151" t="s">
        <v>161</v>
      </c>
      <c r="J34" s="154"/>
    </row>
    <row r="35" spans="1:10">
      <c r="A35" s="29"/>
      <c r="B35" s="23"/>
      <c r="C35" s="44">
        <v>2013</v>
      </c>
      <c r="D35" s="30">
        <v>49863.248902423096</v>
      </c>
      <c r="E35" s="30">
        <v>48834.565875245309</v>
      </c>
      <c r="F35" s="30">
        <v>41292.782758466485</v>
      </c>
      <c r="G35" s="31">
        <f t="shared" ref="G35:G39" si="6">F35/E35</f>
        <v>0.84556465319983887</v>
      </c>
      <c r="H35" s="153"/>
      <c r="I35" s="151"/>
      <c r="J35" s="154"/>
    </row>
    <row r="36" spans="1:10">
      <c r="A36" s="29"/>
      <c r="B36" s="23"/>
      <c r="C36" s="44">
        <v>2014</v>
      </c>
      <c r="D36" s="30">
        <v>71093.990242456348</v>
      </c>
      <c r="E36" s="30">
        <v>69416.362418249919</v>
      </c>
      <c r="F36" s="30">
        <v>59265.236911722001</v>
      </c>
      <c r="G36" s="31">
        <f t="shared" si="6"/>
        <v>0.85376465788620559</v>
      </c>
      <c r="H36" s="153"/>
      <c r="I36" s="154"/>
      <c r="J36" s="154"/>
    </row>
    <row r="37" spans="1:10">
      <c r="A37" s="29"/>
      <c r="B37" s="23"/>
      <c r="C37" s="44">
        <v>2015</v>
      </c>
      <c r="D37" s="30">
        <v>74257.738055011898</v>
      </c>
      <c r="E37" s="30">
        <v>72243.827993113926</v>
      </c>
      <c r="F37" s="30">
        <v>61250.986132271988</v>
      </c>
      <c r="G37" s="31">
        <f t="shared" si="6"/>
        <v>0.84783694100636886</v>
      </c>
      <c r="H37" s="153"/>
      <c r="I37" s="154"/>
      <c r="J37" s="154"/>
    </row>
    <row r="38" spans="1:10">
      <c r="A38" s="29"/>
      <c r="B38" s="23"/>
      <c r="C38" s="44">
        <v>2016</v>
      </c>
      <c r="D38" s="30">
        <v>78448.335494812141</v>
      </c>
      <c r="E38" s="30">
        <v>76628.458025039596</v>
      </c>
      <c r="F38" s="30">
        <v>63998.884623135818</v>
      </c>
      <c r="G38" s="31">
        <f t="shared" si="6"/>
        <v>0.8351842940937575</v>
      </c>
      <c r="H38" s="153"/>
      <c r="I38" s="154"/>
      <c r="J38" s="154"/>
    </row>
    <row r="39" spans="1:10">
      <c r="A39" s="29"/>
      <c r="B39" s="23"/>
      <c r="C39" s="122">
        <v>2017</v>
      </c>
      <c r="D39" s="30">
        <v>82009.714730254491</v>
      </c>
      <c r="E39" s="30">
        <v>80455.920323789556</v>
      </c>
      <c r="F39" s="30">
        <v>66849.526632001478</v>
      </c>
      <c r="G39" s="31">
        <f t="shared" si="6"/>
        <v>0.83088387234860972</v>
      </c>
      <c r="H39" s="153"/>
      <c r="I39" s="154"/>
      <c r="J39" s="154"/>
    </row>
    <row r="40" spans="1:10">
      <c r="A40" s="115"/>
      <c r="B40" s="120" t="s">
        <v>28</v>
      </c>
      <c r="C40" s="123"/>
      <c r="D40" s="118">
        <f>SUM(D34:D39)</f>
        <v>419313.49487387872</v>
      </c>
      <c r="E40" s="118">
        <f t="shared" ref="E40:F40" si="7">SUM(E34:E39)</f>
        <v>409756.43218726583</v>
      </c>
      <c r="F40" s="118">
        <f t="shared" si="7"/>
        <v>344824.52794486308</v>
      </c>
      <c r="G40" s="104">
        <f>F40/E40</f>
        <v>0.84153536310388477</v>
      </c>
      <c r="H40" s="153"/>
      <c r="I40" s="154"/>
      <c r="J40" s="154"/>
    </row>
    <row r="41" spans="1:10">
      <c r="A41" s="250" t="s">
        <v>20</v>
      </c>
      <c r="B41" s="248" t="s">
        <v>73</v>
      </c>
      <c r="C41" s="124">
        <v>2012</v>
      </c>
      <c r="D41" s="30">
        <v>3980.8754596258</v>
      </c>
      <c r="E41" s="30">
        <v>2772.2698719842442</v>
      </c>
      <c r="F41" s="30">
        <v>1587.4364591334318</v>
      </c>
      <c r="G41" s="31">
        <f>F41/E41</f>
        <v>0.57261252779738525</v>
      </c>
      <c r="H41" s="221" t="s">
        <v>189</v>
      </c>
      <c r="I41" s="151" t="s">
        <v>214</v>
      </c>
      <c r="J41" s="154"/>
    </row>
    <row r="42" spans="1:10">
      <c r="A42" s="29"/>
      <c r="B42" s="23"/>
      <c r="C42" s="44">
        <v>2013</v>
      </c>
      <c r="D42" s="30">
        <v>4062.4174918759236</v>
      </c>
      <c r="E42" s="30">
        <v>2833.6300672082716</v>
      </c>
      <c r="F42" s="30">
        <v>1569.1824133431808</v>
      </c>
      <c r="G42" s="31">
        <f t="shared" ref="G42:G46" si="8">F42/E42</f>
        <v>0.55377109083584763</v>
      </c>
      <c r="H42" s="153"/>
      <c r="I42" s="154"/>
      <c r="J42" s="154"/>
    </row>
    <row r="43" spans="1:10">
      <c r="A43" s="29"/>
      <c r="B43" s="23"/>
      <c r="C43" s="44">
        <v>2014</v>
      </c>
      <c r="D43" s="30">
        <v>4850.368057853274</v>
      </c>
      <c r="E43" s="30">
        <v>3470.5753463810929</v>
      </c>
      <c r="F43" s="30">
        <v>1955.0582604628262</v>
      </c>
      <c r="G43" s="31">
        <f t="shared" si="8"/>
        <v>0.56332396370574211</v>
      </c>
      <c r="H43" s="153"/>
      <c r="I43" s="154"/>
      <c r="J43" s="154"/>
    </row>
    <row r="44" spans="1:10">
      <c r="A44" s="29"/>
      <c r="B44" s="23"/>
      <c r="C44" s="44">
        <v>2015</v>
      </c>
      <c r="D44" s="30">
        <v>4786.3592685869035</v>
      </c>
      <c r="E44" s="30">
        <v>3514.5505681930081</v>
      </c>
      <c r="F44" s="30">
        <v>1957.6734150664697</v>
      </c>
      <c r="G44" s="31">
        <f t="shared" si="8"/>
        <v>0.55701956113068518</v>
      </c>
      <c r="H44" s="153"/>
      <c r="I44" s="154"/>
      <c r="J44" s="154"/>
    </row>
    <row r="45" spans="1:10">
      <c r="A45" s="29"/>
      <c r="B45" s="23"/>
      <c r="C45" s="44">
        <v>2016</v>
      </c>
      <c r="D45" s="30">
        <v>4833.0009212210725</v>
      </c>
      <c r="E45" s="30">
        <v>3597.8326238306254</v>
      </c>
      <c r="F45" s="30">
        <v>1947.2478483505661</v>
      </c>
      <c r="G45" s="31">
        <f t="shared" si="8"/>
        <v>0.54122802585444463</v>
      </c>
      <c r="H45" s="153"/>
      <c r="I45" s="154"/>
      <c r="J45" s="154"/>
    </row>
    <row r="46" spans="1:10">
      <c r="A46" s="29"/>
      <c r="B46" s="23"/>
      <c r="C46" s="122">
        <v>2017</v>
      </c>
      <c r="D46" s="30">
        <v>4895.7945081240769</v>
      </c>
      <c r="E46" s="30">
        <v>3678.9955036927622</v>
      </c>
      <c r="F46" s="30">
        <v>2097.4806777449535</v>
      </c>
      <c r="G46" s="31">
        <f t="shared" si="8"/>
        <v>0.57012319684534107</v>
      </c>
      <c r="H46" s="153"/>
      <c r="I46" s="154"/>
      <c r="J46" s="154"/>
    </row>
    <row r="47" spans="1:10">
      <c r="A47" s="115"/>
      <c r="B47" s="120" t="s">
        <v>28</v>
      </c>
      <c r="C47" s="123"/>
      <c r="D47" s="118">
        <f>SUM(D41:D46)</f>
        <v>27408.815707287049</v>
      </c>
      <c r="E47" s="118">
        <f t="shared" ref="E47:F47" si="9">SUM(E41:E46)</f>
        <v>19867.853981290005</v>
      </c>
      <c r="F47" s="118">
        <f t="shared" si="9"/>
        <v>11114.079074101428</v>
      </c>
      <c r="G47" s="104">
        <f>F47/E47</f>
        <v>0.55940007836617889</v>
      </c>
      <c r="H47" s="153"/>
      <c r="I47" s="154"/>
      <c r="J47" s="154"/>
    </row>
    <row r="48" spans="1:10">
      <c r="A48" s="250" t="s">
        <v>15</v>
      </c>
      <c r="B48" s="248" t="s">
        <v>74</v>
      </c>
      <c r="C48" s="124">
        <v>2012</v>
      </c>
      <c r="D48" s="30">
        <v>4059.405505929582</v>
      </c>
      <c r="E48" s="30">
        <v>2768.9067854851751</v>
      </c>
      <c r="F48" s="30">
        <v>1603.7482858231128</v>
      </c>
      <c r="G48" s="31">
        <f>F48/E48</f>
        <v>0.57919908832976474</v>
      </c>
      <c r="H48" s="153"/>
      <c r="I48" s="154"/>
      <c r="J48" s="154"/>
    </row>
    <row r="49" spans="1:10">
      <c r="A49" s="29"/>
      <c r="B49" s="23"/>
      <c r="C49" s="44">
        <v>2013</v>
      </c>
      <c r="D49" s="30">
        <v>4208.3605555687327</v>
      </c>
      <c r="E49" s="30">
        <v>2977.3918718834229</v>
      </c>
      <c r="F49" s="30">
        <v>1615.5987239312667</v>
      </c>
      <c r="G49" s="31">
        <f t="shared" ref="G49:G53" si="10">F49/E49</f>
        <v>0.54262213153328709</v>
      </c>
      <c r="H49" s="153"/>
      <c r="I49" s="154"/>
      <c r="J49" s="154"/>
    </row>
    <row r="50" spans="1:10">
      <c r="A50" s="29"/>
      <c r="B50" s="23"/>
      <c r="C50" s="44">
        <v>2014</v>
      </c>
      <c r="D50" s="30">
        <v>4454.8546602466113</v>
      </c>
      <c r="E50" s="30">
        <v>3179.3864896583555</v>
      </c>
      <c r="F50" s="30">
        <v>1882.6794373264822</v>
      </c>
      <c r="G50" s="31">
        <f t="shared" si="10"/>
        <v>0.59215180144040547</v>
      </c>
      <c r="H50" s="153"/>
      <c r="I50" s="154"/>
      <c r="J50" s="154"/>
    </row>
    <row r="51" spans="1:10">
      <c r="A51" s="29"/>
      <c r="B51" s="23"/>
      <c r="C51" s="44">
        <v>2015</v>
      </c>
      <c r="D51" s="30">
        <v>4586.2184269885438</v>
      </c>
      <c r="E51" s="30">
        <v>3383.0883785946762</v>
      </c>
      <c r="F51" s="30">
        <v>1862.0115125710915</v>
      </c>
      <c r="G51" s="31">
        <f t="shared" si="10"/>
        <v>0.55038807864208528</v>
      </c>
      <c r="H51" s="153"/>
      <c r="I51" s="154"/>
      <c r="J51" s="154"/>
    </row>
    <row r="52" spans="1:10">
      <c r="A52" s="29"/>
      <c r="B52" s="23"/>
      <c r="C52" s="44">
        <v>2016</v>
      </c>
      <c r="D52" s="30">
        <v>4917.8685809063336</v>
      </c>
      <c r="E52" s="30">
        <v>3589.9248939346353</v>
      </c>
      <c r="F52" s="30">
        <v>2084.3270342031669</v>
      </c>
      <c r="G52" s="31">
        <f t="shared" si="10"/>
        <v>0.5806046354130544</v>
      </c>
      <c r="H52" s="153"/>
      <c r="I52" s="154"/>
      <c r="J52" s="154"/>
    </row>
    <row r="53" spans="1:10">
      <c r="A53" s="29"/>
      <c r="B53" s="23"/>
      <c r="C53" s="122">
        <v>2017</v>
      </c>
      <c r="D53" s="30">
        <v>5280.0454386580177</v>
      </c>
      <c r="E53" s="30">
        <v>3881.8274680559293</v>
      </c>
      <c r="F53" s="30">
        <v>2116.0818178268191</v>
      </c>
      <c r="G53" s="31">
        <f t="shared" si="10"/>
        <v>0.54512515953898921</v>
      </c>
      <c r="H53" s="153"/>
      <c r="I53" s="154"/>
      <c r="J53" s="154"/>
    </row>
    <row r="54" spans="1:10">
      <c r="A54" s="115"/>
      <c r="B54" s="120" t="s">
        <v>28</v>
      </c>
      <c r="C54" s="123"/>
      <c r="D54" s="118">
        <f>SUM(D48:D53)</f>
        <v>27506.753168297822</v>
      </c>
      <c r="E54" s="118">
        <f t="shared" ref="E54:F54" si="11">SUM(E48:E53)</f>
        <v>19780.525887612195</v>
      </c>
      <c r="F54" s="118">
        <f t="shared" si="11"/>
        <v>11164.446811681941</v>
      </c>
      <c r="G54" s="104">
        <f>F54/E54</f>
        <v>0.56441607645395397</v>
      </c>
      <c r="H54" s="153"/>
      <c r="I54" s="154"/>
      <c r="J54" s="154"/>
    </row>
    <row r="55" spans="1:10">
      <c r="A55" s="250" t="s">
        <v>18</v>
      </c>
      <c r="B55" s="248" t="s">
        <v>29</v>
      </c>
      <c r="C55" s="124">
        <v>2012</v>
      </c>
      <c r="D55" s="30">
        <v>5122.4544846360004</v>
      </c>
      <c r="E55" s="30">
        <v>3370.6755927650001</v>
      </c>
      <c r="F55" s="30">
        <v>1727.2179234590001</v>
      </c>
      <c r="G55" s="31">
        <f>F55/E55</f>
        <v>0.51242484656974818</v>
      </c>
      <c r="H55" s="153"/>
      <c r="I55" s="154"/>
      <c r="J55" s="154"/>
    </row>
    <row r="56" spans="1:10">
      <c r="A56" s="29"/>
      <c r="B56" s="23"/>
      <c r="C56" s="44">
        <v>2013</v>
      </c>
      <c r="D56" s="30">
        <v>5795.2263920089999</v>
      </c>
      <c r="E56" s="30">
        <v>4044.1648265399999</v>
      </c>
      <c r="F56" s="30">
        <v>1697.6845723670001</v>
      </c>
      <c r="G56" s="31">
        <f t="shared" ref="G56:G60" si="12">F56/E56</f>
        <v>0.41978619694871844</v>
      </c>
      <c r="H56" s="153"/>
      <c r="I56" s="154"/>
      <c r="J56" s="154"/>
    </row>
    <row r="57" spans="1:10">
      <c r="A57" s="29"/>
      <c r="B57" s="23"/>
      <c r="C57" s="44">
        <v>2014</v>
      </c>
      <c r="D57" s="30">
        <v>5859.4695876470005</v>
      </c>
      <c r="E57" s="30">
        <v>4187.7360710740004</v>
      </c>
      <c r="F57" s="30">
        <v>1968.6994571890002</v>
      </c>
      <c r="G57" s="31">
        <f t="shared" si="12"/>
        <v>0.47011068123118399</v>
      </c>
      <c r="H57" s="153"/>
      <c r="I57" s="154"/>
      <c r="J57" s="154"/>
    </row>
    <row r="58" spans="1:10">
      <c r="A58" s="29"/>
      <c r="B58" s="23"/>
      <c r="C58" s="44">
        <v>2015</v>
      </c>
      <c r="D58" s="30">
        <v>5969.9338506557006</v>
      </c>
      <c r="E58" s="30">
        <v>4367.7265145615802</v>
      </c>
      <c r="F58" s="30">
        <v>2125.8867220389998</v>
      </c>
      <c r="G58" s="31">
        <f t="shared" si="12"/>
        <v>0.48672615259941249</v>
      </c>
      <c r="H58" s="153"/>
      <c r="I58" s="154"/>
      <c r="J58" s="154"/>
    </row>
    <row r="59" spans="1:10">
      <c r="A59" s="29"/>
      <c r="B59" s="23"/>
      <c r="C59" s="44">
        <v>2016</v>
      </c>
      <c r="D59" s="30">
        <v>6154.9283211260008</v>
      </c>
      <c r="E59" s="30">
        <v>4524.1319963449996</v>
      </c>
      <c r="F59" s="30">
        <v>2483.7381590270002</v>
      </c>
      <c r="G59" s="31">
        <f t="shared" si="12"/>
        <v>0.54899772178035189</v>
      </c>
      <c r="H59" s="153"/>
      <c r="I59" s="154"/>
      <c r="J59" s="154"/>
    </row>
    <row r="60" spans="1:10">
      <c r="A60" s="29"/>
      <c r="B60" s="23"/>
      <c r="C60" s="122">
        <v>2017</v>
      </c>
      <c r="D60" s="99">
        <v>6424.5294117647054</v>
      </c>
      <c r="E60" s="99">
        <v>4728.088235294118</v>
      </c>
      <c r="F60" s="99">
        <v>2655.0588235294117</v>
      </c>
      <c r="G60" s="31">
        <f t="shared" si="12"/>
        <v>0.56155018506422816</v>
      </c>
      <c r="H60" s="153"/>
      <c r="I60" s="154"/>
      <c r="J60" s="154"/>
    </row>
    <row r="61" spans="1:10">
      <c r="A61" s="115"/>
      <c r="B61" s="120" t="s">
        <v>28</v>
      </c>
      <c r="C61" s="116"/>
      <c r="D61" s="103">
        <f>SUM(D55:D60)</f>
        <v>35326.542047838404</v>
      </c>
      <c r="E61" s="103">
        <f t="shared" ref="E61:F61" si="13">SUM(E55:E60)</f>
        <v>25222.523236579698</v>
      </c>
      <c r="F61" s="103">
        <f t="shared" si="13"/>
        <v>12658.285657610413</v>
      </c>
      <c r="G61" s="104">
        <f>F61/E61</f>
        <v>0.50186436697389447</v>
      </c>
      <c r="H61" s="153"/>
      <c r="I61" s="154"/>
      <c r="J61" s="154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2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15" sqref="B115"/>
    </sheetView>
  </sheetViews>
  <sheetFormatPr defaultRowHeight="15"/>
  <cols>
    <col min="1" max="1" width="10.85546875" style="144" customWidth="1"/>
    <col min="2" max="2" width="12.7109375" style="144" bestFit="1" customWidth="1"/>
    <col min="3" max="3" width="45.42578125" style="20" customWidth="1"/>
    <col min="4" max="4" width="13.28515625" style="20" bestFit="1" customWidth="1"/>
    <col min="5" max="5" width="12.28515625" style="20" customWidth="1"/>
    <col min="6" max="6" width="13" style="20" customWidth="1"/>
    <col min="7" max="7" width="12.42578125" style="20" customWidth="1"/>
    <col min="8" max="9" width="9.7109375" style="19" bestFit="1" customWidth="1"/>
    <col min="10" max="10" width="11.5703125" style="19" bestFit="1" customWidth="1"/>
    <col min="11" max="11" width="12.7109375" style="19" bestFit="1" customWidth="1"/>
    <col min="12" max="12" width="13.85546875" style="19" customWidth="1"/>
    <col min="13" max="13" width="10" style="19" customWidth="1"/>
    <col min="14" max="14" width="10.140625" style="19" bestFit="1" customWidth="1"/>
    <col min="15" max="15" width="13.28515625" style="19" bestFit="1" customWidth="1"/>
    <col min="16" max="16" width="6.140625" style="121" customWidth="1"/>
    <col min="17" max="17" width="64.85546875" style="121" customWidth="1"/>
  </cols>
  <sheetData>
    <row r="1" spans="1:17" ht="15.75">
      <c r="A1" s="143" t="s">
        <v>66</v>
      </c>
    </row>
    <row r="3" spans="1:17">
      <c r="C3" s="10" t="s">
        <v>112</v>
      </c>
      <c r="F3" s="23"/>
      <c r="G3" s="23"/>
    </row>
    <row r="4" spans="1:17" ht="15" customHeight="1">
      <c r="A4" s="374" t="s">
        <v>0</v>
      </c>
      <c r="B4" s="372" t="s">
        <v>26</v>
      </c>
      <c r="C4" s="370" t="s">
        <v>25</v>
      </c>
      <c r="D4" s="378">
        <v>2016</v>
      </c>
      <c r="E4" s="379"/>
      <c r="F4" s="379"/>
      <c r="G4" s="379"/>
      <c r="H4" s="379"/>
      <c r="I4" s="379">
        <v>2017</v>
      </c>
      <c r="J4" s="379"/>
      <c r="K4" s="379"/>
      <c r="L4" s="379"/>
      <c r="M4" s="379"/>
      <c r="N4" s="376" t="s">
        <v>62</v>
      </c>
      <c r="O4" s="376" t="s">
        <v>61</v>
      </c>
      <c r="P4" s="169"/>
      <c r="Q4" s="151"/>
    </row>
    <row r="5" spans="1:17" ht="51">
      <c r="A5" s="375"/>
      <c r="B5" s="373"/>
      <c r="C5" s="371"/>
      <c r="D5" s="260" t="s">
        <v>59</v>
      </c>
      <c r="E5" s="114" t="s">
        <v>60</v>
      </c>
      <c r="F5" s="114" t="s">
        <v>64</v>
      </c>
      <c r="G5" s="114" t="s">
        <v>65</v>
      </c>
      <c r="H5" s="114" t="s">
        <v>63</v>
      </c>
      <c r="I5" s="114" t="s">
        <v>59</v>
      </c>
      <c r="J5" s="114" t="s">
        <v>60</v>
      </c>
      <c r="K5" s="114" t="s">
        <v>64</v>
      </c>
      <c r="L5" s="114" t="s">
        <v>65</v>
      </c>
      <c r="M5" s="114" t="s">
        <v>63</v>
      </c>
      <c r="N5" s="377"/>
      <c r="O5" s="377"/>
      <c r="P5" s="160" t="s">
        <v>144</v>
      </c>
      <c r="Q5" s="151"/>
    </row>
    <row r="6" spans="1:17">
      <c r="A6" s="348" t="s">
        <v>9</v>
      </c>
      <c r="B6" s="349" t="s">
        <v>68</v>
      </c>
      <c r="C6" s="261" t="s">
        <v>45</v>
      </c>
      <c r="D6" s="213">
        <f>E6/$E$14</f>
        <v>0.7375808991201328</v>
      </c>
      <c r="E6" s="214">
        <v>104596.58412464871</v>
      </c>
      <c r="F6" s="215">
        <v>0</v>
      </c>
      <c r="G6" s="214">
        <v>55827.645311317465</v>
      </c>
      <c r="H6" s="216">
        <v>0</v>
      </c>
      <c r="I6" s="213">
        <f>J6/$J$14</f>
        <v>0.71348058793061264</v>
      </c>
      <c r="J6" s="215">
        <v>115103.14958005598</v>
      </c>
      <c r="K6" s="215">
        <v>0</v>
      </c>
      <c r="L6" s="215">
        <v>60268.433778070845</v>
      </c>
      <c r="M6" s="216">
        <v>0</v>
      </c>
      <c r="N6" s="217">
        <f>J6-E6</f>
        <v>10506.565455407268</v>
      </c>
      <c r="O6" s="218">
        <f>N6/E6</f>
        <v>0.10044845673819039</v>
      </c>
      <c r="P6" s="159" t="s">
        <v>123</v>
      </c>
      <c r="Q6" s="151" t="s">
        <v>149</v>
      </c>
    </row>
    <row r="7" spans="1:17">
      <c r="A7" s="146"/>
      <c r="B7" s="145"/>
      <c r="C7" s="262" t="s">
        <v>137</v>
      </c>
      <c r="D7" s="173">
        <f t="shared" ref="D7:D13" si="0">E7/$E$14</f>
        <v>4.117558818800001E-2</v>
      </c>
      <c r="E7" s="174">
        <v>5839.1233814835605</v>
      </c>
      <c r="F7" s="175">
        <v>0</v>
      </c>
      <c r="G7" s="174">
        <v>4073.4902512173803</v>
      </c>
      <c r="H7" s="176">
        <v>0</v>
      </c>
      <c r="I7" s="173">
        <f t="shared" ref="I7:I13" si="1">J7/$J$14</f>
        <v>3.7196268420263773E-2</v>
      </c>
      <c r="J7" s="175">
        <v>6000.7345963194002</v>
      </c>
      <c r="K7" s="175">
        <v>0</v>
      </c>
      <c r="L7" s="175">
        <v>3451.22585773014</v>
      </c>
      <c r="M7" s="176">
        <v>0</v>
      </c>
      <c r="N7" s="177">
        <f t="shared" ref="N7:N13" si="2">J7-E7</f>
        <v>161.61121483583975</v>
      </c>
      <c r="O7" s="219">
        <f t="shared" ref="O7:O13" si="3">N7/E7</f>
        <v>2.7677307752791272E-2</v>
      </c>
    </row>
    <row r="8" spans="1:17">
      <c r="A8" s="146"/>
      <c r="B8" s="145"/>
      <c r="C8" s="262" t="s">
        <v>138</v>
      </c>
      <c r="D8" s="173">
        <f t="shared" si="0"/>
        <v>9.2227964736239457E-3</v>
      </c>
      <c r="E8" s="174">
        <v>1307.88772915444</v>
      </c>
      <c r="F8" s="175">
        <v>0</v>
      </c>
      <c r="G8" s="174">
        <v>846.01022311792008</v>
      </c>
      <c r="H8" s="176">
        <v>0</v>
      </c>
      <c r="I8" s="173">
        <f t="shared" si="1"/>
        <v>9.5044481842035886E-3</v>
      </c>
      <c r="J8" s="175">
        <v>1533.3170089396601</v>
      </c>
      <c r="K8" s="175">
        <v>0</v>
      </c>
      <c r="L8" s="175">
        <v>952.37366470022005</v>
      </c>
      <c r="M8" s="176">
        <v>0</v>
      </c>
      <c r="N8" s="177">
        <f t="shared" si="2"/>
        <v>225.42927978522016</v>
      </c>
      <c r="O8" s="219">
        <f t="shared" si="3"/>
        <v>0.17236133863795941</v>
      </c>
    </row>
    <row r="9" spans="1:17">
      <c r="A9" s="146"/>
      <c r="B9" s="145"/>
      <c r="C9" s="262" t="s">
        <v>139</v>
      </c>
      <c r="D9" s="173">
        <f t="shared" si="0"/>
        <v>3.9104613880384241E-2</v>
      </c>
      <c r="E9" s="174">
        <v>5545.4378499779004</v>
      </c>
      <c r="F9" s="175">
        <v>0</v>
      </c>
      <c r="G9" s="174">
        <v>2544.1523062793599</v>
      </c>
      <c r="H9" s="176">
        <v>0</v>
      </c>
      <c r="I9" s="173">
        <f t="shared" si="1"/>
        <v>4.2809385488427519E-2</v>
      </c>
      <c r="J9" s="175">
        <v>6906.2777385387799</v>
      </c>
      <c r="K9" s="175">
        <v>0</v>
      </c>
      <c r="L9" s="175">
        <v>3083.0093966553</v>
      </c>
      <c r="M9" s="176">
        <v>0</v>
      </c>
      <c r="N9" s="177">
        <f t="shared" si="2"/>
        <v>1360.8398885608794</v>
      </c>
      <c r="O9" s="219">
        <f t="shared" si="3"/>
        <v>0.2453980957637642</v>
      </c>
    </row>
    <row r="10" spans="1:17">
      <c r="A10" s="146"/>
      <c r="B10" s="145"/>
      <c r="C10" s="262" t="s">
        <v>140</v>
      </c>
      <c r="D10" s="173">
        <f t="shared" si="0"/>
        <v>4.5079034811578031E-2</v>
      </c>
      <c r="E10" s="174">
        <v>6392.6724004809403</v>
      </c>
      <c r="F10" s="175">
        <v>0</v>
      </c>
      <c r="G10" s="174">
        <v>4579.1374612719401</v>
      </c>
      <c r="H10" s="176">
        <v>0</v>
      </c>
      <c r="I10" s="173">
        <f t="shared" si="1"/>
        <v>4.5445662712092737E-2</v>
      </c>
      <c r="J10" s="175">
        <v>7331.5784639448402</v>
      </c>
      <c r="K10" s="175">
        <v>0</v>
      </c>
      <c r="L10" s="175">
        <v>5119.0658381098601</v>
      </c>
      <c r="M10" s="176">
        <v>0</v>
      </c>
      <c r="N10" s="177">
        <f t="shared" si="2"/>
        <v>938.90606346389995</v>
      </c>
      <c r="O10" s="219">
        <f t="shared" si="3"/>
        <v>0.14687223193124416</v>
      </c>
    </row>
    <row r="11" spans="1:17">
      <c r="A11" s="146"/>
      <c r="B11" s="145"/>
      <c r="C11" s="262" t="s">
        <v>141</v>
      </c>
      <c r="D11" s="173">
        <f t="shared" si="0"/>
        <v>2.1648642319318557E-2</v>
      </c>
      <c r="E11" s="174">
        <v>3070.0009181884002</v>
      </c>
      <c r="F11" s="175">
        <v>0</v>
      </c>
      <c r="G11" s="174">
        <v>1392.672400574</v>
      </c>
      <c r="H11" s="176">
        <v>0</v>
      </c>
      <c r="I11" s="173">
        <f t="shared" si="1"/>
        <v>2.0340790295008817E-2</v>
      </c>
      <c r="J11" s="175">
        <v>3281.5034739678799</v>
      </c>
      <c r="K11" s="175">
        <v>0</v>
      </c>
      <c r="L11" s="175">
        <v>1453.88876983</v>
      </c>
      <c r="M11" s="176">
        <v>0</v>
      </c>
      <c r="N11" s="177">
        <f t="shared" si="2"/>
        <v>211.50255577947974</v>
      </c>
      <c r="O11" s="219">
        <f t="shared" si="3"/>
        <v>6.8893320039880274E-2</v>
      </c>
    </row>
    <row r="12" spans="1:17">
      <c r="A12" s="146"/>
      <c r="B12" s="145"/>
      <c r="C12" s="262" t="s">
        <v>142</v>
      </c>
      <c r="D12" s="173">
        <f t="shared" si="0"/>
        <v>1.9870129729974737E-2</v>
      </c>
      <c r="E12" s="174">
        <v>2817.7894768536803</v>
      </c>
      <c r="F12" s="175">
        <v>0</v>
      </c>
      <c r="G12" s="174">
        <v>948.853723468</v>
      </c>
      <c r="H12" s="176">
        <v>0</v>
      </c>
      <c r="I12" s="173">
        <f t="shared" si="1"/>
        <v>3.5975365654212263E-2</v>
      </c>
      <c r="J12" s="175">
        <v>5803.7709282382202</v>
      </c>
      <c r="K12" s="175">
        <v>0</v>
      </c>
      <c r="L12" s="175">
        <v>1193.719200492</v>
      </c>
      <c r="M12" s="176">
        <v>0</v>
      </c>
      <c r="N12" s="177">
        <f t="shared" si="2"/>
        <v>2985.9814513845399</v>
      </c>
      <c r="O12" s="219">
        <f t="shared" si="3"/>
        <v>1.059689333043667</v>
      </c>
    </row>
    <row r="13" spans="1:17">
      <c r="A13" s="146"/>
      <c r="B13" s="145"/>
      <c r="C13" s="262" t="s">
        <v>143</v>
      </c>
      <c r="D13" s="173">
        <f t="shared" si="0"/>
        <v>8.6318295476987786E-2</v>
      </c>
      <c r="E13" s="174">
        <v>12240.825196429758</v>
      </c>
      <c r="F13" s="175">
        <v>0</v>
      </c>
      <c r="G13" s="174">
        <v>7006.6725841186189</v>
      </c>
      <c r="H13" s="176">
        <v>0</v>
      </c>
      <c r="I13" s="173">
        <f t="shared" si="1"/>
        <v>9.5247491315178831E-2</v>
      </c>
      <c r="J13" s="175">
        <v>15365.920846948555</v>
      </c>
      <c r="K13" s="175">
        <v>0</v>
      </c>
      <c r="L13" s="175">
        <v>8586.9731564622598</v>
      </c>
      <c r="M13" s="176">
        <v>0</v>
      </c>
      <c r="N13" s="177">
        <f t="shared" si="2"/>
        <v>3125.0956505187969</v>
      </c>
      <c r="O13" s="219">
        <f t="shared" si="3"/>
        <v>0.25530106021204219</v>
      </c>
    </row>
    <row r="14" spans="1:17">
      <c r="A14" s="220"/>
      <c r="B14" s="164"/>
      <c r="C14" s="263" t="s">
        <v>28</v>
      </c>
      <c r="D14" s="178">
        <f>SUM(D6:D13)</f>
        <v>1</v>
      </c>
      <c r="E14" s="179">
        <f>SUM(E6:E13)</f>
        <v>141810.32107721738</v>
      </c>
      <c r="F14" s="179">
        <f t="shared" ref="F14:G14" si="4">SUM(F6:F13)</f>
        <v>0</v>
      </c>
      <c r="G14" s="179">
        <f t="shared" si="4"/>
        <v>77218.63426136467</v>
      </c>
      <c r="H14" s="180">
        <v>0</v>
      </c>
      <c r="I14" s="178">
        <f>SUM(I6:I13)</f>
        <v>1</v>
      </c>
      <c r="J14" s="179">
        <f>SUM(J6:J13)</f>
        <v>161326.25263695329</v>
      </c>
      <c r="K14" s="179">
        <f t="shared" ref="K14:L14" si="5">SUM(K6:K13)</f>
        <v>0</v>
      </c>
      <c r="L14" s="179">
        <f t="shared" si="5"/>
        <v>84108.68966205063</v>
      </c>
      <c r="M14" s="180">
        <v>0</v>
      </c>
      <c r="N14" s="179">
        <f>SUM(N6:N13)</f>
        <v>19515.931559735924</v>
      </c>
      <c r="O14" s="181">
        <f>N14/E14</f>
        <v>0.13761996596220433</v>
      </c>
    </row>
    <row r="15" spans="1:17">
      <c r="A15" s="348" t="s">
        <v>17</v>
      </c>
      <c r="B15" s="349" t="s">
        <v>69</v>
      </c>
      <c r="C15" s="300" t="s">
        <v>45</v>
      </c>
      <c r="D15" s="317">
        <f>E15/$E$25</f>
        <v>0.43903581865747632</v>
      </c>
      <c r="E15" s="318">
        <f>SUM(E16:E17)</f>
        <v>6529.0501999999997</v>
      </c>
      <c r="F15" s="318">
        <f t="shared" ref="F15:G15" si="6">SUM(F16:F17)</f>
        <v>5785.7870999999996</v>
      </c>
      <c r="G15" s="318">
        <f t="shared" si="6"/>
        <v>4696.7847614999991</v>
      </c>
      <c r="H15" s="239">
        <f>G15/F15</f>
        <v>0.81177974237939021</v>
      </c>
      <c r="I15" s="317">
        <f t="shared" ref="I15:I24" si="7">J15/$J$25</f>
        <v>0.39218489836050319</v>
      </c>
      <c r="J15" s="318">
        <f>SUM(J16:J17)</f>
        <v>7753.5749999999989</v>
      </c>
      <c r="K15" s="318">
        <f t="shared" ref="K15" si="8">SUM(K16:K17)</f>
        <v>6572.0998999999993</v>
      </c>
      <c r="L15" s="318">
        <f t="shared" ref="L15" si="9">SUM(L16:L17)</f>
        <v>5794.9694930000005</v>
      </c>
      <c r="M15" s="239">
        <f t="shared" ref="M15:M24" si="10">L15/K15</f>
        <v>0.88175310497030046</v>
      </c>
      <c r="N15" s="319">
        <f t="shared" ref="N15:N26" si="11">J15-E15</f>
        <v>1224.5247999999992</v>
      </c>
      <c r="O15" s="320">
        <f t="shared" ref="O15:O24" si="12">N15/E15</f>
        <v>0.1875502197854137</v>
      </c>
      <c r="P15" s="221" t="s">
        <v>146</v>
      </c>
      <c r="Q15" s="136" t="s">
        <v>219</v>
      </c>
    </row>
    <row r="16" spans="1:17">
      <c r="A16" s="146"/>
      <c r="B16" s="145"/>
      <c r="C16" s="262" t="s">
        <v>151</v>
      </c>
      <c r="D16" s="173">
        <f t="shared" ref="D16:D24" si="13">E16/$E$25</f>
        <v>0.21777479788726592</v>
      </c>
      <c r="E16" s="174">
        <v>3238.6026999999999</v>
      </c>
      <c r="F16" s="174">
        <v>2774.6225999999997</v>
      </c>
      <c r="G16" s="174">
        <v>2580.1675679999994</v>
      </c>
      <c r="H16" s="192">
        <f t="shared" ref="H16:H25" si="14">G16/F16</f>
        <v>0.92991658324991644</v>
      </c>
      <c r="I16" s="173">
        <f t="shared" si="7"/>
        <v>0.20700338426299755</v>
      </c>
      <c r="J16" s="175">
        <v>4092.4988999999996</v>
      </c>
      <c r="K16" s="175">
        <v>3324.2392</v>
      </c>
      <c r="L16" s="175">
        <v>3442.0904540000001</v>
      </c>
      <c r="M16" s="192">
        <f t="shared" si="10"/>
        <v>1.0354520980319346</v>
      </c>
      <c r="N16" s="177">
        <f t="shared" si="11"/>
        <v>853.89619999999968</v>
      </c>
      <c r="O16" s="219">
        <f t="shared" si="12"/>
        <v>0.26366191814760104</v>
      </c>
      <c r="P16" s="151"/>
      <c r="Q16" s="151" t="s">
        <v>220</v>
      </c>
    </row>
    <row r="17" spans="1:15">
      <c r="A17" s="146"/>
      <c r="B17" s="145"/>
      <c r="C17" s="262" t="s">
        <v>152</v>
      </c>
      <c r="D17" s="173">
        <f t="shared" si="13"/>
        <v>0.22126102077021037</v>
      </c>
      <c r="E17" s="174">
        <v>3290.4474999999998</v>
      </c>
      <c r="F17" s="174">
        <v>3011.1644999999999</v>
      </c>
      <c r="G17" s="174">
        <v>2116.6171935000002</v>
      </c>
      <c r="H17" s="192">
        <f t="shared" si="14"/>
        <v>0.70292313604919299</v>
      </c>
      <c r="I17" s="173">
        <f t="shared" si="7"/>
        <v>0.18518151409750569</v>
      </c>
      <c r="J17" s="175">
        <v>3661.0760999999998</v>
      </c>
      <c r="K17" s="175">
        <v>3247.8606999999997</v>
      </c>
      <c r="L17" s="175">
        <v>2352.8790390000004</v>
      </c>
      <c r="M17" s="192">
        <f t="shared" si="10"/>
        <v>0.72443964083804469</v>
      </c>
      <c r="N17" s="177">
        <f t="shared" si="11"/>
        <v>370.62860000000001</v>
      </c>
      <c r="O17" s="219">
        <f t="shared" si="12"/>
        <v>0.11263774912075031</v>
      </c>
    </row>
    <row r="18" spans="1:15">
      <c r="A18" s="146"/>
      <c r="B18" s="145"/>
      <c r="C18" s="299" t="s">
        <v>46</v>
      </c>
      <c r="D18" s="322">
        <f t="shared" si="13"/>
        <v>9.0594689444982932E-2</v>
      </c>
      <c r="E18" s="321">
        <v>1347.2642779999999</v>
      </c>
      <c r="F18" s="321">
        <v>771.97061499999984</v>
      </c>
      <c r="G18" s="321">
        <v>574.69034999999997</v>
      </c>
      <c r="H18" s="242">
        <f t="shared" si="14"/>
        <v>0.74444588800831502</v>
      </c>
      <c r="I18" s="322">
        <f t="shared" si="7"/>
        <v>7.4441064326596293E-2</v>
      </c>
      <c r="J18" s="323">
        <v>1471.7149429999999</v>
      </c>
      <c r="K18" s="323">
        <v>779.27980599999989</v>
      </c>
      <c r="L18" s="323">
        <v>657.56179399999996</v>
      </c>
      <c r="M18" s="242">
        <f t="shared" si="10"/>
        <v>0.84380704971071718</v>
      </c>
      <c r="N18" s="324">
        <f t="shared" si="11"/>
        <v>124.45066500000007</v>
      </c>
      <c r="O18" s="325">
        <f t="shared" si="12"/>
        <v>9.2372867767818959E-2</v>
      </c>
    </row>
    <row r="19" spans="1:15">
      <c r="A19" s="146"/>
      <c r="B19" s="145"/>
      <c r="C19" s="299" t="s">
        <v>47</v>
      </c>
      <c r="D19" s="322">
        <f t="shared" si="13"/>
        <v>3.0964922164886308E-2</v>
      </c>
      <c r="E19" s="321">
        <v>460.48983400000003</v>
      </c>
      <c r="F19" s="321">
        <v>311.50238299999995</v>
      </c>
      <c r="G19" s="321">
        <v>224.42780699999997</v>
      </c>
      <c r="H19" s="242">
        <f t="shared" si="14"/>
        <v>0.72046898915697866</v>
      </c>
      <c r="I19" s="322">
        <f t="shared" si="7"/>
        <v>2.2769903988454077E-2</v>
      </c>
      <c r="J19" s="323">
        <v>450.16562099999993</v>
      </c>
      <c r="K19" s="323">
        <v>295.37186100000002</v>
      </c>
      <c r="L19" s="323">
        <v>221.46216100000001</v>
      </c>
      <c r="M19" s="242">
        <f t="shared" si="10"/>
        <v>0.74977406530949131</v>
      </c>
      <c r="N19" s="324">
        <f t="shared" si="11"/>
        <v>-10.3242130000001</v>
      </c>
      <c r="O19" s="325">
        <f t="shared" si="12"/>
        <v>-2.2420067149625932E-2</v>
      </c>
    </row>
    <row r="20" spans="1:15">
      <c r="A20" s="146"/>
      <c r="B20" s="145"/>
      <c r="C20" s="299" t="s">
        <v>48</v>
      </c>
      <c r="D20" s="322">
        <f t="shared" si="13"/>
        <v>0.43940456973265435</v>
      </c>
      <c r="E20" s="321">
        <f>SUM(E21:E24)</f>
        <v>6534.5340219999989</v>
      </c>
      <c r="F20" s="321">
        <f t="shared" ref="F20:G20" si="15">SUM(F21:F24)</f>
        <v>4831.756371999998</v>
      </c>
      <c r="G20" s="321">
        <f t="shared" si="15"/>
        <v>4455.6802105000006</v>
      </c>
      <c r="H20" s="242">
        <f t="shared" si="14"/>
        <v>0.92216574418375963</v>
      </c>
      <c r="I20" s="322">
        <f t="shared" si="7"/>
        <v>0.51060413332444643</v>
      </c>
      <c r="J20" s="321">
        <f>SUM(J21:J24)</f>
        <v>10094.747297999998</v>
      </c>
      <c r="K20" s="321">
        <f t="shared" ref="K20" si="16">SUM(K21:K24)</f>
        <v>6043.4989600000026</v>
      </c>
      <c r="L20" s="321">
        <f t="shared" ref="L20" si="17">SUM(L21:L24)</f>
        <v>5772.1747539999978</v>
      </c>
      <c r="M20" s="242">
        <f t="shared" si="10"/>
        <v>0.95510478155191003</v>
      </c>
      <c r="N20" s="324">
        <f t="shared" si="11"/>
        <v>3560.2132759999995</v>
      </c>
      <c r="O20" s="325">
        <f t="shared" si="12"/>
        <v>0.54483047513621163</v>
      </c>
    </row>
    <row r="21" spans="1:15">
      <c r="A21" s="146"/>
      <c r="B21" s="145"/>
      <c r="C21" s="262" t="s">
        <v>153</v>
      </c>
      <c r="D21" s="173">
        <f t="shared" si="13"/>
        <v>2.4615119956156593E-2</v>
      </c>
      <c r="E21" s="174">
        <v>366.05977699999994</v>
      </c>
      <c r="F21" s="174">
        <v>203.2131</v>
      </c>
      <c r="G21" s="174">
        <v>139.6073997</v>
      </c>
      <c r="H21" s="192">
        <f t="shared" si="14"/>
        <v>0.68700000000000006</v>
      </c>
      <c r="I21" s="173">
        <f t="shared" si="7"/>
        <v>1.7906811248783835E-2</v>
      </c>
      <c r="J21" s="175">
        <v>354.02129099999996</v>
      </c>
      <c r="K21" s="175">
        <v>197.50399999999999</v>
      </c>
      <c r="L21" s="175">
        <v>125.02003199999999</v>
      </c>
      <c r="M21" s="192">
        <f t="shared" si="10"/>
        <v>0.63300000000000001</v>
      </c>
      <c r="N21" s="177">
        <f t="shared" si="11"/>
        <v>-12.038485999999978</v>
      </c>
      <c r="O21" s="219">
        <f t="shared" si="12"/>
        <v>-3.288666703198035E-2</v>
      </c>
    </row>
    <row r="22" spans="1:15">
      <c r="A22" s="146"/>
      <c r="B22" s="145"/>
      <c r="C22" s="262" t="s">
        <v>154</v>
      </c>
      <c r="D22" s="173">
        <f t="shared" si="13"/>
        <v>1.6207201166888601E-2</v>
      </c>
      <c r="E22" s="174">
        <v>241.02277199999997</v>
      </c>
      <c r="F22" s="174">
        <v>184.38849999999999</v>
      </c>
      <c r="G22" s="174">
        <v>73.939788500000006</v>
      </c>
      <c r="H22" s="192">
        <f t="shared" si="14"/>
        <v>0.40100000000000002</v>
      </c>
      <c r="I22" s="173">
        <f t="shared" si="7"/>
        <v>1.4771127137056484E-2</v>
      </c>
      <c r="J22" s="175">
        <v>292.02817999999996</v>
      </c>
      <c r="K22" s="175">
        <v>203.9846</v>
      </c>
      <c r="L22" s="175">
        <v>65.887025800000004</v>
      </c>
      <c r="M22" s="192">
        <f t="shared" si="10"/>
        <v>0.32300000000000001</v>
      </c>
      <c r="N22" s="177">
        <f t="shared" si="11"/>
        <v>51.005407999999989</v>
      </c>
      <c r="O22" s="219">
        <f t="shared" si="12"/>
        <v>0.21162070113441395</v>
      </c>
    </row>
    <row r="23" spans="1:15">
      <c r="A23" s="146"/>
      <c r="B23" s="145"/>
      <c r="C23" s="262" t="s">
        <v>155</v>
      </c>
      <c r="D23" s="173">
        <f t="shared" si="13"/>
        <v>0.25354291676498142</v>
      </c>
      <c r="E23" s="174">
        <v>3770.5224974012394</v>
      </c>
      <c r="F23" s="174">
        <v>3154.9987198983326</v>
      </c>
      <c r="G23" s="174">
        <v>3223.4162983161264</v>
      </c>
      <c r="H23" s="192">
        <f t="shared" si="14"/>
        <v>1.0216854536219901</v>
      </c>
      <c r="I23" s="173">
        <f t="shared" si="7"/>
        <v>0.23708844153892103</v>
      </c>
      <c r="J23" s="174">
        <v>4687.2865854598958</v>
      </c>
      <c r="K23" s="174">
        <v>3810.9629140666207</v>
      </c>
      <c r="L23" s="174">
        <v>4023.6201892082804</v>
      </c>
      <c r="M23" s="192">
        <f t="shared" si="10"/>
        <v>1.055801454891288</v>
      </c>
      <c r="N23" s="177">
        <f t="shared" si="11"/>
        <v>916.7640880586564</v>
      </c>
      <c r="O23" s="219">
        <f t="shared" si="12"/>
        <v>0.24313980056889159</v>
      </c>
    </row>
    <row r="24" spans="1:15">
      <c r="A24" s="146"/>
      <c r="B24" s="145"/>
      <c r="C24" s="262" t="s">
        <v>156</v>
      </c>
      <c r="D24" s="173">
        <f t="shared" si="13"/>
        <v>0.14503933184462772</v>
      </c>
      <c r="E24" s="174">
        <v>2156.9289755987593</v>
      </c>
      <c r="F24" s="174">
        <v>1289.1560521016654</v>
      </c>
      <c r="G24" s="174">
        <v>1018.7167239838745</v>
      </c>
      <c r="H24" s="192">
        <f t="shared" si="14"/>
        <v>0.79021986696109969</v>
      </c>
      <c r="I24" s="173">
        <f t="shared" si="7"/>
        <v>0.24083775339968505</v>
      </c>
      <c r="J24" s="174">
        <v>4761.4112415401032</v>
      </c>
      <c r="K24" s="174">
        <v>1831.0474459333818</v>
      </c>
      <c r="L24" s="174">
        <v>1557.6475069917178</v>
      </c>
      <c r="M24" s="192">
        <f t="shared" si="10"/>
        <v>0.85068658949888787</v>
      </c>
      <c r="N24" s="177">
        <f t="shared" si="11"/>
        <v>2604.4822659413439</v>
      </c>
      <c r="O24" s="219">
        <f t="shared" si="12"/>
        <v>1.207495608527557</v>
      </c>
    </row>
    <row r="25" spans="1:15">
      <c r="A25" s="220"/>
      <c r="B25" s="164"/>
      <c r="C25" s="183" t="s">
        <v>28</v>
      </c>
      <c r="D25" s="178">
        <f>SUM(D15,D18:D20)</f>
        <v>1</v>
      </c>
      <c r="E25" s="179">
        <f>SUM(E15,E18:E20)</f>
        <v>14871.338334</v>
      </c>
      <c r="F25" s="179">
        <f t="shared" ref="F25:G25" si="18">SUM(F15,F18:F20)</f>
        <v>11701.016469999999</v>
      </c>
      <c r="G25" s="179">
        <f t="shared" si="18"/>
        <v>9951.5831289999987</v>
      </c>
      <c r="H25" s="184">
        <f t="shared" si="14"/>
        <v>0.85048877202375217</v>
      </c>
      <c r="I25" s="178">
        <f>SUM(I15,I18:I20)</f>
        <v>1</v>
      </c>
      <c r="J25" s="179">
        <f>SUM(J15,J18:J20)</f>
        <v>19770.202861999998</v>
      </c>
      <c r="K25" s="179">
        <f t="shared" ref="K25:N25" si="19">SUM(K15,K18:K20)</f>
        <v>13690.250527</v>
      </c>
      <c r="L25" s="179">
        <f t="shared" si="19"/>
        <v>12446.168201999999</v>
      </c>
      <c r="M25" s="184">
        <f t="shared" ref="M25" si="20">L25/K25</f>
        <v>0.90912640184732818</v>
      </c>
      <c r="N25" s="179">
        <f t="shared" si="19"/>
        <v>4898.8645279999982</v>
      </c>
      <c r="O25" s="181">
        <f>N25/E25</f>
        <v>0.32941652042169173</v>
      </c>
    </row>
    <row r="26" spans="1:15">
      <c r="A26" s="348" t="s">
        <v>19</v>
      </c>
      <c r="B26" s="350" t="s">
        <v>70</v>
      </c>
      <c r="C26" s="305" t="s">
        <v>174</v>
      </c>
      <c r="D26" s="223">
        <f>E26/E$40</f>
        <v>0.28623815589154722</v>
      </c>
      <c r="E26" s="217">
        <v>1220.8810702096919</v>
      </c>
      <c r="F26" s="217">
        <v>1072.6318553226563</v>
      </c>
      <c r="G26" s="217">
        <v>433.59558878554424</v>
      </c>
      <c r="H26" s="223">
        <f>G26/F26</f>
        <v>0.40423523377003867</v>
      </c>
      <c r="I26" s="223">
        <f>J26/J$40</f>
        <v>0.259683351502427</v>
      </c>
      <c r="J26" s="217">
        <v>1193.810022461869</v>
      </c>
      <c r="K26" s="217">
        <v>1053.2262412773875</v>
      </c>
      <c r="L26" s="217">
        <v>404.32460329538077</v>
      </c>
      <c r="M26" s="306">
        <f>L26/K26</f>
        <v>0.38389150160653285</v>
      </c>
      <c r="N26" s="307">
        <f t="shared" si="11"/>
        <v>-27.071047747822831</v>
      </c>
      <c r="O26" s="308">
        <f t="shared" ref="O26" si="21">(J26-E26)/E26</f>
        <v>-2.2173370042647363E-2</v>
      </c>
    </row>
    <row r="27" spans="1:15">
      <c r="A27" s="146"/>
      <c r="B27" s="270"/>
      <c r="C27" s="345" t="s">
        <v>175</v>
      </c>
      <c r="D27" s="185">
        <f t="shared" ref="D27:D39" si="22">E27/E$40</f>
        <v>0.29279081564285631</v>
      </c>
      <c r="E27" s="177">
        <v>1248.8298886506873</v>
      </c>
      <c r="F27" s="177">
        <v>961.87161466134751</v>
      </c>
      <c r="G27" s="177">
        <v>598.04074578944551</v>
      </c>
      <c r="H27" s="185">
        <f t="shared" ref="H27:H39" si="23">G27/F27</f>
        <v>0.62174695320435425</v>
      </c>
      <c r="I27" s="185">
        <f t="shared" ref="I27:I39" si="24">J27/J$40</f>
        <v>0.29376834984930406</v>
      </c>
      <c r="J27" s="177">
        <v>1350.5047524346444</v>
      </c>
      <c r="K27" s="177">
        <v>1036.7624200669839</v>
      </c>
      <c r="L27" s="177">
        <v>627.65835078739951</v>
      </c>
      <c r="M27" s="309">
        <f t="shared" ref="M27:M39" si="25">L27/K27</f>
        <v>0.60540229722721561</v>
      </c>
      <c r="N27" s="310">
        <f t="shared" ref="N27:N39" si="26">J27-E27</f>
        <v>101.67486378395711</v>
      </c>
      <c r="O27" s="311">
        <f t="shared" ref="O27:O38" si="27">(J27-E27)/E27</f>
        <v>8.141610375278005E-2</v>
      </c>
    </row>
    <row r="28" spans="1:15">
      <c r="A28" s="146"/>
      <c r="B28" s="270"/>
      <c r="C28" s="345" t="s">
        <v>176</v>
      </c>
      <c r="D28" s="185">
        <f t="shared" si="22"/>
        <v>4.8317848386193886E-2</v>
      </c>
      <c r="E28" s="177">
        <v>206.08834019429918</v>
      </c>
      <c r="F28" s="177">
        <v>190.30468371877774</v>
      </c>
      <c r="G28" s="177">
        <v>61.48777320440572</v>
      </c>
      <c r="H28" s="185">
        <f t="shared" si="23"/>
        <v>0.3231017335089299</v>
      </c>
      <c r="I28" s="185">
        <f t="shared" si="24"/>
        <v>4.9497385221550796E-2</v>
      </c>
      <c r="J28" s="177">
        <v>227.54818212745951</v>
      </c>
      <c r="K28" s="177">
        <v>202.51519624749557</v>
      </c>
      <c r="L28" s="177">
        <v>72.036921613362196</v>
      </c>
      <c r="M28" s="185">
        <f t="shared" si="25"/>
        <v>0.35571119080528285</v>
      </c>
      <c r="N28" s="187">
        <f t="shared" si="26"/>
        <v>21.459841933160334</v>
      </c>
      <c r="O28" s="228">
        <f t="shared" si="27"/>
        <v>0.10412933557001861</v>
      </c>
    </row>
    <row r="29" spans="1:15">
      <c r="A29" s="146"/>
      <c r="B29" s="270"/>
      <c r="C29" s="345" t="s">
        <v>177</v>
      </c>
      <c r="D29" s="185">
        <f t="shared" si="22"/>
        <v>2.9889940370992629E-2</v>
      </c>
      <c r="E29" s="177">
        <v>127.48846244826925</v>
      </c>
      <c r="F29" s="177">
        <v>106.90628017449359</v>
      </c>
      <c r="G29" s="177">
        <v>88.687953809716305</v>
      </c>
      <c r="H29" s="185">
        <f t="shared" si="23"/>
        <v>0.82958600434847107</v>
      </c>
      <c r="I29" s="185">
        <f t="shared" si="24"/>
        <v>2.5260404066260563E-2</v>
      </c>
      <c r="J29" s="177">
        <v>116.12651858991651</v>
      </c>
      <c r="K29" s="177">
        <v>117.36516910124216</v>
      </c>
      <c r="L29" s="177">
        <v>116.25315977937085</v>
      </c>
      <c r="M29" s="185">
        <f t="shared" si="25"/>
        <v>0.99052521859435094</v>
      </c>
      <c r="N29" s="187">
        <f t="shared" si="26"/>
        <v>-11.361943858352731</v>
      </c>
      <c r="O29" s="228">
        <f t="shared" si="27"/>
        <v>-8.912134980812908E-2</v>
      </c>
    </row>
    <row r="30" spans="1:15">
      <c r="A30" s="146"/>
      <c r="B30" s="270"/>
      <c r="C30" s="345" t="s">
        <v>178</v>
      </c>
      <c r="D30" s="185">
        <f t="shared" si="22"/>
        <v>2.2987296678805242E-2</v>
      </c>
      <c r="E30" s="177">
        <v>98.046870386772952</v>
      </c>
      <c r="F30" s="177">
        <v>86.953129613227048</v>
      </c>
      <c r="G30" s="177">
        <v>43.492692648361384</v>
      </c>
      <c r="H30" s="185">
        <f t="shared" si="23"/>
        <v>0.50018547741547192</v>
      </c>
      <c r="I30" s="185">
        <f t="shared" si="24"/>
        <v>1.4707172038120947E-2</v>
      </c>
      <c r="J30" s="177">
        <v>67.611455565397108</v>
      </c>
      <c r="K30" s="177">
        <v>77.67190729258931</v>
      </c>
      <c r="L30" s="177">
        <v>31.614998523767348</v>
      </c>
      <c r="M30" s="185">
        <f t="shared" si="25"/>
        <v>0.40703260195058633</v>
      </c>
      <c r="N30" s="187">
        <f t="shared" si="26"/>
        <v>-30.435414821375844</v>
      </c>
      <c r="O30" s="228">
        <f t="shared" si="27"/>
        <v>-0.31041699445698723</v>
      </c>
    </row>
    <row r="31" spans="1:15">
      <c r="A31" s="146"/>
      <c r="B31" s="270"/>
      <c r="C31" s="345" t="s">
        <v>179</v>
      </c>
      <c r="D31" s="185">
        <f t="shared" si="22"/>
        <v>3.0804634358428725E-3</v>
      </c>
      <c r="E31" s="177">
        <v>13.138987304399175</v>
      </c>
      <c r="F31" s="177">
        <v>4.3185710067906706</v>
      </c>
      <c r="G31" s="177">
        <v>0</v>
      </c>
      <c r="H31" s="185">
        <f t="shared" si="23"/>
        <v>0</v>
      </c>
      <c r="I31" s="185">
        <f t="shared" si="24"/>
        <v>2.8879683782716319E-4</v>
      </c>
      <c r="J31" s="177">
        <v>1.3276498376144081</v>
      </c>
      <c r="K31" s="177">
        <v>1.6285798641865958</v>
      </c>
      <c r="L31" s="177">
        <v>0.15515205196338944</v>
      </c>
      <c r="M31" s="185">
        <f t="shared" si="25"/>
        <v>9.5268310369833215E-2</v>
      </c>
      <c r="N31" s="187">
        <f t="shared" si="26"/>
        <v>-11.811337466784767</v>
      </c>
      <c r="O31" s="228">
        <f t="shared" si="27"/>
        <v>-0.8989534119444742</v>
      </c>
    </row>
    <row r="32" spans="1:15">
      <c r="A32" s="146"/>
      <c r="B32" s="270"/>
      <c r="C32" s="345" t="s">
        <v>180</v>
      </c>
      <c r="D32" s="185">
        <f t="shared" si="22"/>
        <v>4.9552497464119697E-3</v>
      </c>
      <c r="E32" s="177">
        <v>21.135444346028933</v>
      </c>
      <c r="F32" s="177">
        <v>20.495792736935343</v>
      </c>
      <c r="G32" s="177">
        <v>0.22615884263359906</v>
      </c>
      <c r="H32" s="185">
        <f t="shared" si="23"/>
        <v>1.1034403281510532E-2</v>
      </c>
      <c r="I32" s="185">
        <f t="shared" si="24"/>
        <v>3.5742281460154806E-3</v>
      </c>
      <c r="J32" s="177">
        <v>16.431355181576617</v>
      </c>
      <c r="K32" s="177">
        <v>23.395630351343371</v>
      </c>
      <c r="L32" s="177">
        <v>5.850752878653676</v>
      </c>
      <c r="M32" s="185">
        <f t="shared" si="25"/>
        <v>0.25007887331053369</v>
      </c>
      <c r="N32" s="187">
        <f t="shared" si="26"/>
        <v>-4.7040891644523164</v>
      </c>
      <c r="O32" s="228">
        <f t="shared" si="27"/>
        <v>-0.22256873749314629</v>
      </c>
    </row>
    <row r="33" spans="1:17">
      <c r="A33" s="146"/>
      <c r="B33" s="270"/>
      <c r="C33" s="345" t="s">
        <v>181</v>
      </c>
      <c r="D33" s="185">
        <f t="shared" si="22"/>
        <v>2.0326088596179751E-2</v>
      </c>
      <c r="E33" s="177">
        <v>86.696117508119286</v>
      </c>
      <c r="F33" s="177">
        <v>114.61610569825805</v>
      </c>
      <c r="G33" s="177">
        <v>117.70121051077651</v>
      </c>
      <c r="H33" s="185">
        <f t="shared" si="23"/>
        <v>1.0269168525114647</v>
      </c>
      <c r="I33" s="185">
        <f t="shared" si="24"/>
        <v>1.7573304440440782E-2</v>
      </c>
      <c r="J33" s="177">
        <v>80.787570121051075</v>
      </c>
      <c r="K33" s="177">
        <v>62.604664895187483</v>
      </c>
      <c r="L33" s="177">
        <v>85.588573959255982</v>
      </c>
      <c r="M33" s="185">
        <f t="shared" si="25"/>
        <v>1.3671277388441914</v>
      </c>
      <c r="N33" s="187">
        <f t="shared" si="26"/>
        <v>-5.9085473870682108</v>
      </c>
      <c r="O33" s="228">
        <f t="shared" si="27"/>
        <v>-6.8152387406677839E-2</v>
      </c>
    </row>
    <row r="34" spans="1:17">
      <c r="A34" s="146"/>
      <c r="B34" s="270"/>
      <c r="C34" s="345" t="s">
        <v>182</v>
      </c>
      <c r="D34" s="185">
        <f t="shared" si="22"/>
        <v>3.7212406991891517E-2</v>
      </c>
      <c r="E34" s="177">
        <v>158.7207097943743</v>
      </c>
      <c r="F34" s="177">
        <v>138.01655145318458</v>
      </c>
      <c r="G34" s="177">
        <v>96.458256024459857</v>
      </c>
      <c r="H34" s="185">
        <f t="shared" si="23"/>
        <v>0.69888904634150817</v>
      </c>
      <c r="I34" s="185">
        <f t="shared" si="24"/>
        <v>3.8103653393882865E-2</v>
      </c>
      <c r="J34" s="177">
        <v>175.16919375405337</v>
      </c>
      <c r="K34" s="177">
        <v>155.3506417242466</v>
      </c>
      <c r="L34" s="177">
        <v>97.74486716611932</v>
      </c>
      <c r="M34" s="185">
        <f t="shared" si="25"/>
        <v>0.62918869263263322</v>
      </c>
      <c r="N34" s="187">
        <f t="shared" si="26"/>
        <v>16.448483959679066</v>
      </c>
      <c r="O34" s="228">
        <f t="shared" si="27"/>
        <v>0.10363161795954914</v>
      </c>
    </row>
    <row r="35" spans="1:17">
      <c r="A35" s="146"/>
      <c r="B35" s="270"/>
      <c r="C35" s="345" t="s">
        <v>183</v>
      </c>
      <c r="D35" s="185">
        <f t="shared" si="22"/>
        <v>2.6108361064467789E-2</v>
      </c>
      <c r="E35" s="177">
        <v>111.35903142796127</v>
      </c>
      <c r="F35" s="177">
        <v>98.14042540800925</v>
      </c>
      <c r="G35" s="177">
        <v>14.719748862019252</v>
      </c>
      <c r="H35" s="185">
        <f t="shared" si="23"/>
        <v>0.14998660135029301</v>
      </c>
      <c r="I35" s="185">
        <f t="shared" si="24"/>
        <v>2.8339154406464472E-2</v>
      </c>
      <c r="J35" s="177">
        <v>130.28007518693605</v>
      </c>
      <c r="K35" s="177">
        <v>113.58922122406253</v>
      </c>
      <c r="L35" s="177">
        <v>9.0663866297516318</v>
      </c>
      <c r="M35" s="185">
        <f t="shared" si="25"/>
        <v>7.9817314812534568E-2</v>
      </c>
      <c r="N35" s="187">
        <f t="shared" si="26"/>
        <v>18.921043758974776</v>
      </c>
      <c r="O35" s="228">
        <f t="shared" si="27"/>
        <v>0.16991027594573591</v>
      </c>
    </row>
    <row r="36" spans="1:17">
      <c r="A36" s="146"/>
      <c r="B36" s="270"/>
      <c r="C36" s="345" t="s">
        <v>184</v>
      </c>
      <c r="D36" s="185">
        <f t="shared" si="22"/>
        <v>8.7176518471775835E-2</v>
      </c>
      <c r="E36" s="177">
        <v>371.83079536504118</v>
      </c>
      <c r="F36" s="177">
        <v>342.78561097901985</v>
      </c>
      <c r="G36" s="177">
        <v>291.38034929554652</v>
      </c>
      <c r="H36" s="185">
        <f t="shared" si="23"/>
        <v>0.85003669921658531</v>
      </c>
      <c r="I36" s="185">
        <f t="shared" si="24"/>
        <v>9.6425942178834267E-2</v>
      </c>
      <c r="J36" s="177">
        <v>443.28700909170595</v>
      </c>
      <c r="K36" s="177">
        <v>357.05887517798766</v>
      </c>
      <c r="L36" s="177">
        <v>286.5761486706935</v>
      </c>
      <c r="M36" s="185">
        <f t="shared" si="25"/>
        <v>0.8026019477259605</v>
      </c>
      <c r="N36" s="187">
        <f t="shared" si="26"/>
        <v>71.456213726664771</v>
      </c>
      <c r="O36" s="228">
        <f t="shared" si="27"/>
        <v>0.19217400661102679</v>
      </c>
    </row>
    <row r="37" spans="1:17">
      <c r="A37" s="146"/>
      <c r="B37" s="270"/>
      <c r="C37" s="345" t="s">
        <v>185</v>
      </c>
      <c r="D37" s="185">
        <f t="shared" si="22"/>
        <v>8.4324301208096378E-2</v>
      </c>
      <c r="E37" s="177">
        <v>359.66533805727784</v>
      </c>
      <c r="F37" s="177">
        <v>265.42080011809861</v>
      </c>
      <c r="G37" s="177">
        <v>192.92810746973723</v>
      </c>
      <c r="H37" s="185">
        <f t="shared" si="23"/>
        <v>0.72687636908597264</v>
      </c>
      <c r="I37" s="185">
        <f t="shared" si="24"/>
        <v>8.2359216117461748E-2</v>
      </c>
      <c r="J37" s="177">
        <v>378.61979627989371</v>
      </c>
      <c r="K37" s="177">
        <v>301.76963389430176</v>
      </c>
      <c r="L37" s="177">
        <v>201.09994095069385</v>
      </c>
      <c r="M37" s="185">
        <f t="shared" si="25"/>
        <v>0.6664021769040267</v>
      </c>
      <c r="N37" s="187">
        <f t="shared" si="26"/>
        <v>18.95445822261587</v>
      </c>
      <c r="O37" s="228">
        <f t="shared" si="27"/>
        <v>5.2700263875851479E-2</v>
      </c>
    </row>
    <row r="38" spans="1:17">
      <c r="A38" s="146"/>
      <c r="B38" s="270"/>
      <c r="C38" s="345" t="s">
        <v>186</v>
      </c>
      <c r="D38" s="185">
        <f t="shared" si="22"/>
        <v>2.0561405981454436E-2</v>
      </c>
      <c r="E38" s="177">
        <v>87.699808089754953</v>
      </c>
      <c r="F38" s="177">
        <v>66.649763802775325</v>
      </c>
      <c r="G38" s="177">
        <v>26.030115146147033</v>
      </c>
      <c r="H38" s="185">
        <f t="shared" si="23"/>
        <v>0.39055074858439526</v>
      </c>
      <c r="I38" s="185">
        <f t="shared" si="24"/>
        <v>2.0114690923936349E-2</v>
      </c>
      <c r="J38" s="177">
        <v>92.470770593445536</v>
      </c>
      <c r="K38" s="177">
        <v>86.672202539120164</v>
      </c>
      <c r="L38" s="177">
        <v>19.84551225273103</v>
      </c>
      <c r="M38" s="185">
        <f t="shared" si="25"/>
        <v>0.22897205414589072</v>
      </c>
      <c r="N38" s="187">
        <f t="shared" si="26"/>
        <v>4.7709625036905834</v>
      </c>
      <c r="O38" s="228">
        <f t="shared" si="27"/>
        <v>5.4401059792603179E-2</v>
      </c>
    </row>
    <row r="39" spans="1:17">
      <c r="A39" s="146"/>
      <c r="B39" s="270"/>
      <c r="C39" s="312" t="s">
        <v>187</v>
      </c>
      <c r="D39" s="185">
        <f t="shared" si="22"/>
        <v>3.6031147533484312E-2</v>
      </c>
      <c r="E39" s="314">
        <v>153.68232730730315</v>
      </c>
      <c r="F39" s="314">
        <v>119.3397814028352</v>
      </c>
      <c r="G39" s="314">
        <v>44.415187386671292</v>
      </c>
      <c r="H39" s="313">
        <f t="shared" si="23"/>
        <v>0.3721741976109913</v>
      </c>
      <c r="I39" s="185">
        <f t="shared" si="24"/>
        <v>7.0304350877473595E-2</v>
      </c>
      <c r="J39" s="314">
        <v>323.20146137446733</v>
      </c>
      <c r="K39" s="314">
        <v>258.94047394552143</v>
      </c>
      <c r="L39" s="314">
        <v>112.02455957599983</v>
      </c>
      <c r="M39" s="313">
        <f t="shared" si="25"/>
        <v>0.43262668778295632</v>
      </c>
      <c r="N39" s="315">
        <f t="shared" si="26"/>
        <v>169.51913406716417</v>
      </c>
      <c r="O39" s="316">
        <f>(J39-E39)/E39</f>
        <v>1.1030489779621422</v>
      </c>
    </row>
    <row r="40" spans="1:17">
      <c r="A40" s="220"/>
      <c r="B40" s="271"/>
      <c r="C40" s="269" t="s">
        <v>28</v>
      </c>
      <c r="D40" s="178">
        <f>SUM(D26:D39)</f>
        <v>1.0000000000000002</v>
      </c>
      <c r="E40" s="179">
        <f>SUM(E26:E39)</f>
        <v>4265.26319108998</v>
      </c>
      <c r="F40" s="179">
        <f t="shared" ref="F40:G40" si="28">SUM(F26:F39)</f>
        <v>3588.45096609641</v>
      </c>
      <c r="G40" s="179">
        <f t="shared" si="28"/>
        <v>2009.163887775464</v>
      </c>
      <c r="H40" s="194">
        <f t="shared" ref="H40" si="29">G40/F40</f>
        <v>0.55989726674768348</v>
      </c>
      <c r="I40" s="178">
        <f>SUM(I26:I39)</f>
        <v>1.0000000000000002</v>
      </c>
      <c r="J40" s="179">
        <f>SUM(J26:J39)</f>
        <v>4597.1758126000304</v>
      </c>
      <c r="K40" s="179">
        <f>SUM(K26:K39)</f>
        <v>3848.5508576016559</v>
      </c>
      <c r="L40" s="179">
        <f>SUM(L26:L39)</f>
        <v>2069.8399281351426</v>
      </c>
      <c r="M40" s="194">
        <f t="shared" ref="M40" si="30">L40/K40</f>
        <v>0.53782319754117203</v>
      </c>
      <c r="N40" s="179">
        <f>SUM(N26:N39)</f>
        <v>331.91262151004997</v>
      </c>
      <c r="O40" s="195">
        <f t="shared" ref="O40" si="31">(J40-E40)/E40</f>
        <v>7.781761796163178E-2</v>
      </c>
    </row>
    <row r="41" spans="1:17">
      <c r="A41" s="351" t="s">
        <v>10</v>
      </c>
      <c r="B41" s="352" t="s">
        <v>71</v>
      </c>
      <c r="C41" s="264" t="s">
        <v>131</v>
      </c>
      <c r="D41" s="223">
        <f t="shared" ref="D41:D46" si="32">E41/$E$47</f>
        <v>0.15673680796812642</v>
      </c>
      <c r="E41" s="224">
        <v>12709.925999999999</v>
      </c>
      <c r="F41" s="224">
        <v>10239.884999999998</v>
      </c>
      <c r="G41" s="224">
        <v>7608.5459999999994</v>
      </c>
      <c r="H41" s="223">
        <v>0.77500000000000002</v>
      </c>
      <c r="I41" s="223">
        <f t="shared" ref="I41:I46" si="33">J41/$J$47</f>
        <v>0.159000577222598</v>
      </c>
      <c r="J41" s="224">
        <v>13278.177</v>
      </c>
      <c r="K41" s="224">
        <v>10353.779999999999</v>
      </c>
      <c r="L41" s="225">
        <v>6231.2669999999998</v>
      </c>
      <c r="M41" s="223">
        <v>0.624</v>
      </c>
      <c r="N41" s="226">
        <f t="shared" ref="N41:N46" si="34">J41-E41</f>
        <v>568.2510000000002</v>
      </c>
      <c r="O41" s="227">
        <f t="shared" ref="O41:O47" si="35">(J41-E41)/E41</f>
        <v>4.4709229621006465E-2</v>
      </c>
      <c r="P41" s="133" t="s">
        <v>124</v>
      </c>
      <c r="Q41" s="130" t="s">
        <v>209</v>
      </c>
    </row>
    <row r="42" spans="1:17">
      <c r="A42" s="147"/>
      <c r="B42" s="148"/>
      <c r="C42" s="265" t="s">
        <v>132</v>
      </c>
      <c r="D42" s="185">
        <f t="shared" si="32"/>
        <v>2.8277938819311395E-2</v>
      </c>
      <c r="E42" s="186">
        <v>2293.0829999999996</v>
      </c>
      <c r="F42" s="186">
        <v>2149.3709999999996</v>
      </c>
      <c r="G42" s="186">
        <v>1248.0929999999998</v>
      </c>
      <c r="H42" s="185">
        <v>0.61899999999999999</v>
      </c>
      <c r="I42" s="185">
        <f t="shared" si="33"/>
        <v>2.8965021345165751E-2</v>
      </c>
      <c r="J42" s="186">
        <v>2418.8759999999997</v>
      </c>
      <c r="K42" s="186">
        <v>2234.5919999999996</v>
      </c>
      <c r="L42" s="186">
        <v>1271.925</v>
      </c>
      <c r="M42" s="185">
        <v>0.60399999999999998</v>
      </c>
      <c r="N42" s="187">
        <f t="shared" si="34"/>
        <v>125.79300000000012</v>
      </c>
      <c r="O42" s="228">
        <f t="shared" si="35"/>
        <v>5.4857586925549637E-2</v>
      </c>
      <c r="P42" s="137"/>
      <c r="Q42" s="136" t="s">
        <v>122</v>
      </c>
    </row>
    <row r="43" spans="1:17">
      <c r="A43" s="147"/>
      <c r="B43" s="148"/>
      <c r="C43" s="265" t="s">
        <v>133</v>
      </c>
      <c r="D43" s="185">
        <f t="shared" si="32"/>
        <v>0.44980898098999589</v>
      </c>
      <c r="E43" s="186">
        <v>36475.406999999999</v>
      </c>
      <c r="F43" s="186">
        <v>36622.205999999998</v>
      </c>
      <c r="G43" s="186">
        <v>18973.718999999997</v>
      </c>
      <c r="H43" s="185">
        <v>0.58799999999999997</v>
      </c>
      <c r="I43" s="185">
        <f t="shared" si="33"/>
        <v>0.44529317864285006</v>
      </c>
      <c r="J43" s="186">
        <v>37186.541999999994</v>
      </c>
      <c r="K43" s="186">
        <v>36991.979999999996</v>
      </c>
      <c r="L43" s="186">
        <v>19652.966999999997</v>
      </c>
      <c r="M43" s="185">
        <v>0.60099999999999998</v>
      </c>
      <c r="N43" s="187">
        <f t="shared" si="34"/>
        <v>711.13499999999476</v>
      </c>
      <c r="O43" s="228">
        <f t="shared" si="35"/>
        <v>1.9496286909149355E-2</v>
      </c>
      <c r="P43" s="137"/>
      <c r="Q43" s="136" t="s">
        <v>215</v>
      </c>
    </row>
    <row r="44" spans="1:17">
      <c r="A44" s="147"/>
      <c r="B44" s="148"/>
      <c r="C44" s="266" t="s">
        <v>134</v>
      </c>
      <c r="D44" s="185">
        <f t="shared" si="32"/>
        <v>0.10949159487499469</v>
      </c>
      <c r="E44" s="186">
        <v>8878.7699999999986</v>
      </c>
      <c r="F44" s="186">
        <v>6055.6679999999997</v>
      </c>
      <c r="G44" s="186">
        <v>2892.8969999999999</v>
      </c>
      <c r="H44" s="185">
        <v>0.52600000000000002</v>
      </c>
      <c r="I44" s="185">
        <f t="shared" si="33"/>
        <v>0.10780106210682368</v>
      </c>
      <c r="J44" s="186">
        <v>9002.4929999999986</v>
      </c>
      <c r="K44" s="186">
        <v>6200.2529999999997</v>
      </c>
      <c r="L44" s="186">
        <v>2918.4659999999999</v>
      </c>
      <c r="M44" s="185">
        <v>0.51900000000000002</v>
      </c>
      <c r="N44" s="187">
        <f t="shared" si="34"/>
        <v>123.72299999999996</v>
      </c>
      <c r="O44" s="228">
        <f t="shared" si="35"/>
        <v>1.393470041458445E-2</v>
      </c>
      <c r="P44" s="153"/>
      <c r="Q44" s="136" t="s">
        <v>216</v>
      </c>
    </row>
    <row r="45" spans="1:17">
      <c r="A45" s="147"/>
      <c r="B45" s="148"/>
      <c r="C45" s="266" t="s">
        <v>135</v>
      </c>
      <c r="D45" s="185">
        <f t="shared" si="32"/>
        <v>0.1400044705396101</v>
      </c>
      <c r="E45" s="186">
        <v>11353.085999999999</v>
      </c>
      <c r="F45" s="186">
        <v>9939.9599999999991</v>
      </c>
      <c r="G45" s="186">
        <v>5326.7039999999997</v>
      </c>
      <c r="H45" s="185">
        <v>0.56299999999999994</v>
      </c>
      <c r="I45" s="185">
        <f t="shared" si="33"/>
        <v>0.15405581858915418</v>
      </c>
      <c r="J45" s="186">
        <v>12865.239</v>
      </c>
      <c r="K45" s="186">
        <v>10551.032999999999</v>
      </c>
      <c r="L45" s="186">
        <v>5572.3769999999995</v>
      </c>
      <c r="M45" s="185">
        <v>0.55700000000000005</v>
      </c>
      <c r="N45" s="187">
        <f t="shared" si="34"/>
        <v>1512.1530000000002</v>
      </c>
      <c r="O45" s="228">
        <f t="shared" si="35"/>
        <v>0.13319312475920647</v>
      </c>
    </row>
    <row r="46" spans="1:17">
      <c r="A46" s="147"/>
      <c r="B46" s="148"/>
      <c r="C46" s="266" t="s">
        <v>136</v>
      </c>
      <c r="D46" s="185">
        <f t="shared" si="32"/>
        <v>0.11568020680796146</v>
      </c>
      <c r="E46" s="186">
        <v>9380.6099999999988</v>
      </c>
      <c r="F46" s="186">
        <v>9187.3349999999991</v>
      </c>
      <c r="G46" s="186">
        <v>6857.4869999999992</v>
      </c>
      <c r="H46" s="185">
        <v>0.81399999999999995</v>
      </c>
      <c r="I46" s="185">
        <f t="shared" si="33"/>
        <v>0.10488434209340833</v>
      </c>
      <c r="J46" s="186">
        <v>8758.9169999999995</v>
      </c>
      <c r="K46" s="186">
        <v>9093.4830000000002</v>
      </c>
      <c r="L46" s="186">
        <v>6673.0679999999993</v>
      </c>
      <c r="M46" s="185">
        <v>0.79900000000000004</v>
      </c>
      <c r="N46" s="187">
        <f t="shared" si="34"/>
        <v>-621.6929999999993</v>
      </c>
      <c r="O46" s="228">
        <f t="shared" si="35"/>
        <v>-6.627426148192915E-2</v>
      </c>
    </row>
    <row r="47" spans="1:17">
      <c r="A47" s="229"/>
      <c r="B47" s="230"/>
      <c r="C47" s="267" t="s">
        <v>28</v>
      </c>
      <c r="D47" s="231">
        <f>SUM(D41:D46)</f>
        <v>0.99999999999999989</v>
      </c>
      <c r="E47" s="232">
        <f>SUM(E41:E46)</f>
        <v>81090.881999999998</v>
      </c>
      <c r="F47" s="233">
        <f>SUM(F41:F46)</f>
        <v>74194.424999999988</v>
      </c>
      <c r="G47" s="233">
        <f>SUM(G41:G46)</f>
        <v>42907.445999999996</v>
      </c>
      <c r="H47" s="231">
        <v>0.63400000000000001</v>
      </c>
      <c r="I47" s="231">
        <f>SUM(I41:I46)</f>
        <v>1</v>
      </c>
      <c r="J47" s="232">
        <f>SUM(J41:J46)</f>
        <v>83510.243999999992</v>
      </c>
      <c r="K47" s="232">
        <f>SUM(K41:K46)</f>
        <v>75425.120999999985</v>
      </c>
      <c r="L47" s="232">
        <f>SUM(L41:L46)</f>
        <v>42320.069999999992</v>
      </c>
      <c r="M47" s="231">
        <v>0.61499999999999999</v>
      </c>
      <c r="N47" s="232">
        <f>SUM(N41:N46)</f>
        <v>2419.361999999996</v>
      </c>
      <c r="O47" s="234">
        <f t="shared" si="35"/>
        <v>2.9835191581711908E-2</v>
      </c>
    </row>
    <row r="48" spans="1:17" s="20" customFormat="1" ht="12.75">
      <c r="A48" s="212" t="s">
        <v>13</v>
      </c>
      <c r="B48" s="98" t="s">
        <v>72</v>
      </c>
      <c r="C48" s="268" t="s">
        <v>162</v>
      </c>
      <c r="D48" s="222">
        <f>E48/$E$59</f>
        <v>3.5628406233482513E-3</v>
      </c>
      <c r="E48" s="235">
        <v>279.49891654489244</v>
      </c>
      <c r="F48" s="235">
        <v>255.37880145293514</v>
      </c>
      <c r="G48" s="235">
        <v>144.20613157019173</v>
      </c>
      <c r="H48" s="222">
        <f>G48/F48</f>
        <v>0.56467541843627966</v>
      </c>
      <c r="I48" s="222">
        <f>J48/$J$59</f>
        <v>3.3569702464829199E-3</v>
      </c>
      <c r="J48" s="235">
        <v>275.30417226889978</v>
      </c>
      <c r="K48" s="235">
        <v>236.50402168447633</v>
      </c>
      <c r="L48" s="235">
        <v>113.41077007245485</v>
      </c>
      <c r="M48" s="222">
        <f>L48/K48</f>
        <v>0.47952998542983727</v>
      </c>
      <c r="N48" s="226">
        <f>J48-E48</f>
        <v>-4.1947442759926616</v>
      </c>
      <c r="O48" s="227">
        <f t="shared" ref="O48" si="36">(J48-E48)/E48</f>
        <v>-1.5008087787413344E-2</v>
      </c>
      <c r="P48" s="159" t="s">
        <v>159</v>
      </c>
      <c r="Q48" s="151" t="s">
        <v>173</v>
      </c>
    </row>
    <row r="49" spans="1:17" s="23" customFormat="1" ht="12.75">
      <c r="A49" s="146"/>
      <c r="B49" s="145"/>
      <c r="C49" s="208" t="s">
        <v>163</v>
      </c>
      <c r="D49" s="192">
        <f>E49/$E$59</f>
        <v>7.1952218279522986E-3</v>
      </c>
      <c r="E49" s="191">
        <v>564.45317593883749</v>
      </c>
      <c r="F49" s="191">
        <v>279.23588506145018</v>
      </c>
      <c r="G49" s="191">
        <v>204.35321590899198</v>
      </c>
      <c r="H49" s="192">
        <f t="shared" ref="H49:H58" si="37">G49/F49</f>
        <v>0.73183006497900838</v>
      </c>
      <c r="I49" s="192">
        <f t="shared" ref="I49:I58" si="38">J49/$J$59</f>
        <v>7.2875806845487086E-3</v>
      </c>
      <c r="J49" s="191">
        <v>597.65241300678656</v>
      </c>
      <c r="K49" s="191">
        <v>273.69802104611023</v>
      </c>
      <c r="L49" s="191">
        <v>151.92980702547104</v>
      </c>
      <c r="M49" s="192">
        <f t="shared" ref="M49:M58" si="39">L49/K49</f>
        <v>0.55510012986127966</v>
      </c>
      <c r="N49" s="187">
        <f t="shared" ref="N49:N56" si="40">J49-E49</f>
        <v>33.19923706794907</v>
      </c>
      <c r="O49" s="228">
        <f t="shared" ref="O49:O77" si="41">(J49-E49)/E49</f>
        <v>5.8816636141217217E-2</v>
      </c>
      <c r="P49" s="39"/>
      <c r="Q49" s="346"/>
    </row>
    <row r="50" spans="1:17" s="23" customFormat="1" ht="12.75">
      <c r="A50" s="146"/>
      <c r="B50" s="145"/>
      <c r="C50" s="208" t="s">
        <v>164</v>
      </c>
      <c r="D50" s="192">
        <f t="shared" ref="D50:D58" si="42">E50/$E$59</f>
        <v>0.19414716318900038</v>
      </c>
      <c r="E50" s="191">
        <v>15230.521793757482</v>
      </c>
      <c r="F50" s="191">
        <v>13816.718233086718</v>
      </c>
      <c r="G50" s="191">
        <v>11471.089559214337</v>
      </c>
      <c r="H50" s="192">
        <f t="shared" si="37"/>
        <v>0.83023257518161342</v>
      </c>
      <c r="I50" s="192">
        <f t="shared" si="38"/>
        <v>0.19083340631380316</v>
      </c>
      <c r="J50" s="191">
        <v>15650.193212620574</v>
      </c>
      <c r="K50" s="191">
        <v>14537.247123068402</v>
      </c>
      <c r="L50" s="191">
        <v>11754.789417419095</v>
      </c>
      <c r="M50" s="192">
        <f t="shared" si="39"/>
        <v>0.80859803220693904</v>
      </c>
      <c r="N50" s="187">
        <f t="shared" si="40"/>
        <v>419.67141886309219</v>
      </c>
      <c r="O50" s="228">
        <f t="shared" si="41"/>
        <v>2.7554631715579335E-2</v>
      </c>
      <c r="Q50" s="134"/>
    </row>
    <row r="51" spans="1:17" s="23" customFormat="1" ht="12.75">
      <c r="A51" s="146"/>
      <c r="B51" s="145"/>
      <c r="C51" s="208" t="s">
        <v>165</v>
      </c>
      <c r="D51" s="192">
        <f t="shared" si="42"/>
        <v>1.8827583980672219E-2</v>
      </c>
      <c r="E51" s="191">
        <v>1476.9926247249634</v>
      </c>
      <c r="F51" s="191">
        <v>1214.1693659258829</v>
      </c>
      <c r="G51" s="191">
        <v>508.65802992030325</v>
      </c>
      <c r="H51" s="192">
        <f t="shared" si="37"/>
        <v>0.41893498896870829</v>
      </c>
      <c r="I51" s="192">
        <f t="shared" si="38"/>
        <v>1.9737713992306661E-2</v>
      </c>
      <c r="J51" s="191">
        <v>1618.6842939180972</v>
      </c>
      <c r="K51" s="191">
        <v>1244.4889711869107</v>
      </c>
      <c r="L51" s="191">
        <v>547.97577367974861</v>
      </c>
      <c r="M51" s="192">
        <f t="shared" si="39"/>
        <v>0.44032192037598034</v>
      </c>
      <c r="N51" s="187">
        <f t="shared" si="40"/>
        <v>141.69166919313375</v>
      </c>
      <c r="O51" s="228">
        <f t="shared" si="41"/>
        <v>9.5932550251913884E-2</v>
      </c>
      <c r="Q51" s="134"/>
    </row>
    <row r="52" spans="1:17" s="23" customFormat="1" ht="12.75">
      <c r="A52" s="146"/>
      <c r="B52" s="145"/>
      <c r="C52" s="208" t="s">
        <v>166</v>
      </c>
      <c r="D52" s="192">
        <f t="shared" si="42"/>
        <v>6.4707473602012594E-2</v>
      </c>
      <c r="E52" s="191">
        <v>5076.1935983326066</v>
      </c>
      <c r="F52" s="191">
        <v>4428.6609001790512</v>
      </c>
      <c r="G52" s="191">
        <v>2980.3630043558114</v>
      </c>
      <c r="H52" s="192">
        <f t="shared" si="37"/>
        <v>0.67297159830758668</v>
      </c>
      <c r="I52" s="192">
        <f t="shared" si="38"/>
        <v>6.5466370420454167E-2</v>
      </c>
      <c r="J52" s="191">
        <v>5368.8783625458382</v>
      </c>
      <c r="K52" s="191">
        <v>4828.3633906734922</v>
      </c>
      <c r="L52" s="191">
        <v>3365.797817971531</v>
      </c>
      <c r="M52" s="192">
        <f t="shared" si="39"/>
        <v>0.69708875360809308</v>
      </c>
      <c r="N52" s="187">
        <f t="shared" si="40"/>
        <v>292.68476421323157</v>
      </c>
      <c r="O52" s="228">
        <f t="shared" si="41"/>
        <v>5.7658313959769121E-2</v>
      </c>
      <c r="Q52" s="134"/>
    </row>
    <row r="53" spans="1:17" s="23" customFormat="1" ht="12.75">
      <c r="A53" s="146"/>
      <c r="B53" s="145"/>
      <c r="C53" s="208" t="s">
        <v>167</v>
      </c>
      <c r="D53" s="192">
        <f t="shared" si="42"/>
        <v>6.3373950289207321E-3</v>
      </c>
      <c r="E53" s="191">
        <v>497.15809140957919</v>
      </c>
      <c r="F53" s="191">
        <v>245.11978869774305</v>
      </c>
      <c r="G53" s="191">
        <v>266.4077168029857</v>
      </c>
      <c r="H53" s="192">
        <f t="shared" si="37"/>
        <v>1.0868470400465822</v>
      </c>
      <c r="I53" s="192">
        <f t="shared" si="38"/>
        <v>5.0368331825744938E-3</v>
      </c>
      <c r="J53" s="191">
        <v>413.06925244213789</v>
      </c>
      <c r="K53" s="191">
        <v>227.04807677160602</v>
      </c>
      <c r="L53" s="191">
        <v>179.57556664933665</v>
      </c>
      <c r="M53" s="192">
        <f t="shared" si="39"/>
        <v>0.79091428213231119</v>
      </c>
      <c r="N53" s="187">
        <f t="shared" si="40"/>
        <v>-84.088838967441291</v>
      </c>
      <c r="O53" s="228">
        <f t="shared" si="41"/>
        <v>-0.16913903327818006</v>
      </c>
      <c r="Q53" s="134"/>
    </row>
    <row r="54" spans="1:17" s="23" customFormat="1" ht="12.75">
      <c r="A54" s="146"/>
      <c r="B54" s="145"/>
      <c r="C54" s="208" t="s">
        <v>168</v>
      </c>
      <c r="D54" s="192">
        <f t="shared" si="42"/>
        <v>0.56533151844818275</v>
      </c>
      <c r="E54" s="191">
        <v>44349.316626589178</v>
      </c>
      <c r="F54" s="191">
        <v>43567.371654107883</v>
      </c>
      <c r="G54" s="191">
        <v>36705.58414381378</v>
      </c>
      <c r="H54" s="192">
        <f t="shared" si="37"/>
        <v>0.84250168762138034</v>
      </c>
      <c r="I54" s="192">
        <f t="shared" si="38"/>
        <v>0.55567496274620876</v>
      </c>
      <c r="J54" s="191">
        <v>45570.745177045486</v>
      </c>
      <c r="K54" s="191">
        <v>44610.778025303662</v>
      </c>
      <c r="L54" s="191">
        <v>36873.558233005489</v>
      </c>
      <c r="M54" s="192">
        <f t="shared" si="39"/>
        <v>0.82656164866908288</v>
      </c>
      <c r="N54" s="187">
        <f t="shared" si="40"/>
        <v>1221.4285504563086</v>
      </c>
      <c r="O54" s="228">
        <f t="shared" si="41"/>
        <v>2.7541090672049129E-2</v>
      </c>
      <c r="Q54" s="134"/>
    </row>
    <row r="55" spans="1:17" s="23" customFormat="1" ht="12.75">
      <c r="A55" s="146"/>
      <c r="B55" s="145"/>
      <c r="C55" s="208" t="s">
        <v>169</v>
      </c>
      <c r="D55" s="192">
        <f t="shared" si="42"/>
        <v>4.5902071707097043E-2</v>
      </c>
      <c r="E55" s="191">
        <v>3600.9411213131193</v>
      </c>
      <c r="F55" s="191">
        <v>3600.9293195807377</v>
      </c>
      <c r="G55" s="191">
        <v>4166.8829361358439</v>
      </c>
      <c r="H55" s="192">
        <f t="shared" si="37"/>
        <v>1.1571687657065708</v>
      </c>
      <c r="I55" s="192">
        <f t="shared" si="38"/>
        <v>4.1912971729043354E-2</v>
      </c>
      <c r="J55" s="191">
        <v>3437.2708549571548</v>
      </c>
      <c r="K55" s="191">
        <v>3436.7113301087143</v>
      </c>
      <c r="L55" s="191">
        <v>4059.0694465849065</v>
      </c>
      <c r="M55" s="192">
        <f t="shared" si="39"/>
        <v>1.1810911818585894</v>
      </c>
      <c r="N55" s="187">
        <f t="shared" si="40"/>
        <v>-163.67026635596449</v>
      </c>
      <c r="O55" s="228">
        <f t="shared" si="41"/>
        <v>-4.5452080676142932E-2</v>
      </c>
      <c r="Q55" s="134"/>
    </row>
    <row r="56" spans="1:17" s="23" customFormat="1" ht="12.75">
      <c r="A56" s="146"/>
      <c r="B56" s="145"/>
      <c r="C56" s="208" t="s">
        <v>170</v>
      </c>
      <c r="D56" s="192">
        <f t="shared" si="42"/>
        <v>9.3956113038914227E-2</v>
      </c>
      <c r="E56" s="191">
        <v>7370.7006777269225</v>
      </c>
      <c r="F56" s="191">
        <v>7370.7006777269225</v>
      </c>
      <c r="G56" s="191">
        <v>6231.8240036021652</v>
      </c>
      <c r="H56" s="192">
        <f t="shared" si="37"/>
        <v>0.84548596884876082</v>
      </c>
      <c r="I56" s="192">
        <f t="shared" si="38"/>
        <v>0.11066636428877963</v>
      </c>
      <c r="J56" s="191">
        <v>9075.7169654544978</v>
      </c>
      <c r="K56" s="191">
        <v>9075.7169654544978</v>
      </c>
      <c r="L56" s="191">
        <v>8447.5134561287869</v>
      </c>
      <c r="M56" s="192">
        <f t="shared" si="39"/>
        <v>0.93078194133676895</v>
      </c>
      <c r="N56" s="187">
        <f t="shared" si="40"/>
        <v>1705.0162877275752</v>
      </c>
      <c r="O56" s="228">
        <f t="shared" si="41"/>
        <v>0.23132350128934981</v>
      </c>
      <c r="Q56" s="134"/>
    </row>
    <row r="57" spans="1:17" s="23" customFormat="1" ht="12.75">
      <c r="A57" s="146"/>
      <c r="B57" s="145"/>
      <c r="C57" s="208" t="s">
        <v>171</v>
      </c>
      <c r="D57" s="192">
        <f t="shared" si="42"/>
        <v>3.2618553899271622E-5</v>
      </c>
      <c r="E57" s="191">
        <v>2.558871259736522</v>
      </c>
      <c r="F57" s="191">
        <v>2.5632337786525303</v>
      </c>
      <c r="G57" s="191">
        <v>4.1078217113997395</v>
      </c>
      <c r="H57" s="192">
        <f t="shared" si="37"/>
        <v>1.6025934683020546</v>
      </c>
      <c r="I57" s="192">
        <f t="shared" si="38"/>
        <v>2.6826395798027179E-5</v>
      </c>
      <c r="J57" s="191">
        <v>2.2000250666122012</v>
      </c>
      <c r="K57" s="191">
        <v>2.2026747003611451</v>
      </c>
      <c r="L57" s="191">
        <v>3.8302656132500252</v>
      </c>
      <c r="M57" s="192">
        <f t="shared" si="39"/>
        <v>1.7389156976388862</v>
      </c>
      <c r="N57" s="187">
        <f>J57-E57</f>
        <v>-0.35884619312432076</v>
      </c>
      <c r="O57" s="228">
        <f t="shared" si="41"/>
        <v>-0.14023612628377008</v>
      </c>
      <c r="Q57" s="134"/>
    </row>
    <row r="58" spans="1:17" s="23" customFormat="1" ht="12.75">
      <c r="A58" s="146"/>
      <c r="B58" s="145"/>
      <c r="C58" s="208" t="s">
        <v>172</v>
      </c>
      <c r="D58" s="192">
        <f t="shared" si="42"/>
        <v>0</v>
      </c>
      <c r="E58" s="191">
        <v>0</v>
      </c>
      <c r="F58" s="191">
        <v>1847.6101654416243</v>
      </c>
      <c r="G58" s="191">
        <v>1315.4080601000123</v>
      </c>
      <c r="H58" s="192">
        <f t="shared" si="37"/>
        <v>0.71195108400239693</v>
      </c>
      <c r="I58" s="192">
        <f t="shared" si="38"/>
        <v>0</v>
      </c>
      <c r="J58" s="191">
        <v>0</v>
      </c>
      <c r="K58" s="191">
        <v>1983.1617237913279</v>
      </c>
      <c r="L58" s="191">
        <v>1352.0760778514068</v>
      </c>
      <c r="M58" s="192">
        <f t="shared" si="39"/>
        <v>0.68177802225154027</v>
      </c>
      <c r="N58" s="187">
        <f>J58-E58</f>
        <v>0</v>
      </c>
      <c r="O58" s="228" t="s">
        <v>33</v>
      </c>
      <c r="Q58" s="134"/>
    </row>
    <row r="59" spans="1:17" s="23" customFormat="1" ht="12.75">
      <c r="A59" s="220"/>
      <c r="B59" s="164"/>
      <c r="C59" s="267" t="s">
        <v>28</v>
      </c>
      <c r="D59" s="194">
        <f>SUM(D48:D58)</f>
        <v>0.99999999999999978</v>
      </c>
      <c r="E59" s="193">
        <f>SUM(E48:E58)</f>
        <v>78448.335497597334</v>
      </c>
      <c r="F59" s="193">
        <f t="shared" ref="F59:G59" si="43">SUM(F48:F58)</f>
        <v>76628.45802503961</v>
      </c>
      <c r="G59" s="193">
        <f t="shared" si="43"/>
        <v>63998.884623135818</v>
      </c>
      <c r="H59" s="184">
        <f>G59/F59</f>
        <v>0.83518429409375727</v>
      </c>
      <c r="I59" s="194">
        <f>SUM(I48:I58)</f>
        <v>0.99999999999999989</v>
      </c>
      <c r="J59" s="193">
        <f>SUM(J48:J58)</f>
        <v>82009.714729326093</v>
      </c>
      <c r="K59" s="193">
        <f t="shared" ref="K59" si="44">SUM(K48:K58)</f>
        <v>80455.920323789556</v>
      </c>
      <c r="L59" s="193">
        <f t="shared" ref="L59" si="45">SUM(L48:L58)</f>
        <v>66849.526632001478</v>
      </c>
      <c r="M59" s="184">
        <f>L59/K59</f>
        <v>0.83088387234860972</v>
      </c>
      <c r="N59" s="193">
        <f>SUM(N48:N58)</f>
        <v>3561.3792317287675</v>
      </c>
      <c r="O59" s="195">
        <f t="shared" si="41"/>
        <v>4.5397766684773501E-2</v>
      </c>
      <c r="Q59" s="134"/>
    </row>
    <row r="60" spans="1:17" s="20" customFormat="1" ht="12.75">
      <c r="A60" s="353" t="s">
        <v>20</v>
      </c>
      <c r="B60" s="354" t="s">
        <v>73</v>
      </c>
      <c r="C60" s="301" t="s">
        <v>190</v>
      </c>
      <c r="D60" s="200">
        <f>E60/$E$77</f>
        <v>0.48820902618770862</v>
      </c>
      <c r="E60" s="198">
        <f>SUM(E61:E62)</f>
        <v>2359.5146733136385</v>
      </c>
      <c r="F60" s="198">
        <f t="shared" ref="F60:G60" si="46">SUM(F61:F62)</f>
        <v>2154.407189069424</v>
      </c>
      <c r="G60" s="198">
        <f t="shared" si="46"/>
        <v>1437.719780649926</v>
      </c>
      <c r="H60" s="242">
        <f t="shared" ref="H60:H77" si="47">G60/F60</f>
        <v>0.66733892643151438</v>
      </c>
      <c r="I60" s="200">
        <f>J60/$J$77</f>
        <v>0.49676860750537988</v>
      </c>
      <c r="J60" s="198">
        <f>SUM(J61:J62)</f>
        <v>2432.0770204332839</v>
      </c>
      <c r="K60" s="198">
        <f t="shared" ref="K60" si="48">SUM(K61:K62)</f>
        <v>2191.809403249631</v>
      </c>
      <c r="L60" s="198">
        <f t="shared" ref="L60" si="49">SUM(L61:L62)</f>
        <v>1538.4693355489908</v>
      </c>
      <c r="M60" s="242">
        <f t="shared" ref="M60:M76" si="50">L60/K60</f>
        <v>0.7019174811769755</v>
      </c>
      <c r="N60" s="241">
        <f>J60-E60</f>
        <v>72.562347119645437</v>
      </c>
      <c r="O60" s="202">
        <f t="shared" si="41"/>
        <v>3.0753081529999914E-2</v>
      </c>
      <c r="P60" s="221" t="s">
        <v>189</v>
      </c>
      <c r="Q60" s="151" t="s">
        <v>214</v>
      </c>
    </row>
    <row r="61" spans="1:17" s="20" customFormat="1" ht="12.75">
      <c r="A61" s="146"/>
      <c r="B61" s="145"/>
      <c r="C61" s="208" t="s">
        <v>191</v>
      </c>
      <c r="D61" s="210">
        <f t="shared" ref="D61:D76" si="51">E61/$E$77</f>
        <v>6.3674939418140328E-2</v>
      </c>
      <c r="E61" s="191">
        <v>307.7410408665682</v>
      </c>
      <c r="F61" s="191">
        <v>288.56729049729194</v>
      </c>
      <c r="G61" s="191">
        <v>390.78576661742983</v>
      </c>
      <c r="H61" s="192">
        <f t="shared" si="47"/>
        <v>1.3542275215738533</v>
      </c>
      <c r="I61" s="210">
        <f t="shared" ref="I61:I76" si="52">J61/$J$77</f>
        <v>7.8833162707586002E-2</v>
      </c>
      <c r="J61" s="191">
        <v>385.9509650418513</v>
      </c>
      <c r="K61" s="191">
        <v>344.62174126046284</v>
      </c>
      <c r="L61" s="191">
        <v>428.63697218119154</v>
      </c>
      <c r="M61" s="192">
        <f t="shared" si="50"/>
        <v>1.2437897000155616</v>
      </c>
      <c r="N61" s="187">
        <f t="shared" ref="N61:N76" si="53">J61-E61</f>
        <v>78.209924175283106</v>
      </c>
      <c r="O61" s="228">
        <f t="shared" si="41"/>
        <v>0.25414200184366614</v>
      </c>
      <c r="Q61" s="121"/>
    </row>
    <row r="62" spans="1:17" s="20" customFormat="1" ht="12.75">
      <c r="A62" s="146"/>
      <c r="B62" s="145"/>
      <c r="C62" s="208" t="s">
        <v>192</v>
      </c>
      <c r="D62" s="210">
        <f t="shared" si="51"/>
        <v>0.42453408676956828</v>
      </c>
      <c r="E62" s="191">
        <v>2051.7736324470702</v>
      </c>
      <c r="F62" s="191">
        <v>1865.8398985721319</v>
      </c>
      <c r="G62" s="191">
        <v>1046.9340140324962</v>
      </c>
      <c r="H62" s="192">
        <f t="shared" si="47"/>
        <v>0.56110602781818608</v>
      </c>
      <c r="I62" s="210">
        <f t="shared" si="52"/>
        <v>0.41793544479779388</v>
      </c>
      <c r="J62" s="191">
        <v>2046.1260553914326</v>
      </c>
      <c r="K62" s="191">
        <v>1847.187661989168</v>
      </c>
      <c r="L62" s="191">
        <v>1109.8323633677992</v>
      </c>
      <c r="M62" s="192">
        <f t="shared" si="50"/>
        <v>0.60082274595352259</v>
      </c>
      <c r="N62" s="187">
        <f t="shared" si="53"/>
        <v>-5.6475770556376119</v>
      </c>
      <c r="O62" s="228">
        <f t="shared" si="41"/>
        <v>-2.7525341813180275E-3</v>
      </c>
      <c r="Q62" s="121"/>
    </row>
    <row r="63" spans="1:17" s="20" customFormat="1" ht="12.75">
      <c r="A63" s="146"/>
      <c r="B63" s="145"/>
      <c r="C63" s="206" t="s">
        <v>193</v>
      </c>
      <c r="D63" s="200">
        <f t="shared" si="51"/>
        <v>0.18246645809579667</v>
      </c>
      <c r="E63" s="198">
        <v>881.86056006893159</v>
      </c>
      <c r="F63" s="198">
        <v>509.85111496799607</v>
      </c>
      <c r="G63" s="198">
        <v>132.07503840472671</v>
      </c>
      <c r="H63" s="242">
        <f t="shared" si="47"/>
        <v>0.25904628729313894</v>
      </c>
      <c r="I63" s="200">
        <f t="shared" si="52"/>
        <v>0.18945965257502187</v>
      </c>
      <c r="J63" s="198">
        <v>927.5555265878877</v>
      </c>
      <c r="K63" s="198">
        <v>543.30741063515507</v>
      </c>
      <c r="L63" s="198">
        <v>141.63340128015756</v>
      </c>
      <c r="M63" s="242">
        <f t="shared" si="50"/>
        <v>0.2606874092046354</v>
      </c>
      <c r="N63" s="243">
        <f t="shared" si="53"/>
        <v>45.694966518956107</v>
      </c>
      <c r="O63" s="207">
        <f t="shared" si="41"/>
        <v>5.1816544007120935E-2</v>
      </c>
      <c r="Q63" s="121"/>
    </row>
    <row r="64" spans="1:17" s="20" customFormat="1" ht="12.75">
      <c r="A64" s="146"/>
      <c r="B64" s="145"/>
      <c r="C64" s="206" t="s">
        <v>194</v>
      </c>
      <c r="D64" s="200">
        <f t="shared" si="51"/>
        <v>7.7946416990430048E-2</v>
      </c>
      <c r="E64" s="198">
        <f>SUM(E65:E68)</f>
        <v>376.71510512063026</v>
      </c>
      <c r="F64" s="198">
        <f t="shared" ref="F64:G64" si="54">SUM(F65:F68)</f>
        <v>92.800353274249133</v>
      </c>
      <c r="G64" s="198">
        <f t="shared" si="54"/>
        <v>36.938811176760218</v>
      </c>
      <c r="H64" s="242">
        <f t="shared" si="47"/>
        <v>0.39804601893698016</v>
      </c>
      <c r="I64" s="200">
        <f t="shared" si="52"/>
        <v>6.6099602548722144E-2</v>
      </c>
      <c r="J64" s="198">
        <f>SUM(J65:J68)</f>
        <v>323.61007114721809</v>
      </c>
      <c r="K64" s="198">
        <f t="shared" ref="K64" si="55">SUM(K65:K68)</f>
        <v>98.804945347119641</v>
      </c>
      <c r="L64" s="198">
        <f t="shared" ref="L64" si="56">SUM(L65:L68)</f>
        <v>34.951992860659779</v>
      </c>
      <c r="M64" s="242">
        <f t="shared" si="50"/>
        <v>0.35374740341049837</v>
      </c>
      <c r="N64" s="243">
        <f t="shared" si="53"/>
        <v>-53.105033973412162</v>
      </c>
      <c r="O64" s="207">
        <f t="shared" si="41"/>
        <v>-0.14096868761449605</v>
      </c>
      <c r="Q64" s="121"/>
    </row>
    <row r="65" spans="1:17" s="20" customFormat="1" ht="12.75">
      <c r="A65" s="146"/>
      <c r="B65" s="145"/>
      <c r="C65" s="208" t="s">
        <v>195</v>
      </c>
      <c r="D65" s="210">
        <f t="shared" si="51"/>
        <v>2.4305569744307639E-2</v>
      </c>
      <c r="E65" s="191">
        <v>117.46884096504185</v>
      </c>
      <c r="F65" s="191">
        <v>75.932035942885278</v>
      </c>
      <c r="G65" s="191">
        <v>24.860504923682914</v>
      </c>
      <c r="H65" s="192">
        <f t="shared" si="47"/>
        <v>0.32740469309136583</v>
      </c>
      <c r="I65" s="210">
        <f t="shared" si="52"/>
        <v>2.4724053486584859E-2</v>
      </c>
      <c r="J65" s="191">
        <v>121.04388527818809</v>
      </c>
      <c r="K65" s="191">
        <v>81.387944116198909</v>
      </c>
      <c r="L65" s="191">
        <v>24.334685130477599</v>
      </c>
      <c r="M65" s="192">
        <f t="shared" si="50"/>
        <v>0.29899618911290554</v>
      </c>
      <c r="N65" s="187">
        <f t="shared" si="53"/>
        <v>3.5750443131462362</v>
      </c>
      <c r="O65" s="228">
        <f t="shared" si="41"/>
        <v>3.0433979630480494E-2</v>
      </c>
      <c r="Q65" s="121"/>
    </row>
    <row r="66" spans="1:17" s="20" customFormat="1" ht="12.75">
      <c r="A66" s="146"/>
      <c r="B66" s="145"/>
      <c r="C66" s="208" t="s">
        <v>196</v>
      </c>
      <c r="D66" s="210">
        <f t="shared" si="51"/>
        <v>1.1656365206558911E-2</v>
      </c>
      <c r="E66" s="191">
        <v>56.335223781388471</v>
      </c>
      <c r="F66" s="191">
        <v>13.641892909896603</v>
      </c>
      <c r="G66" s="191">
        <v>10.785055145248647</v>
      </c>
      <c r="H66" s="192">
        <f t="shared" si="47"/>
        <v>0.79058347814946972</v>
      </c>
      <c r="I66" s="210">
        <f t="shared" si="52"/>
        <v>9.4179871544381975E-3</v>
      </c>
      <c r="J66" s="191">
        <v>46.108529788281629</v>
      </c>
      <c r="K66" s="191">
        <v>13.260766371245692</v>
      </c>
      <c r="L66" s="191">
        <v>9.8900632693254558</v>
      </c>
      <c r="M66" s="192">
        <f t="shared" si="50"/>
        <v>0.74581385362242836</v>
      </c>
      <c r="N66" s="187">
        <f t="shared" si="53"/>
        <v>-10.226693993106842</v>
      </c>
      <c r="O66" s="228">
        <f t="shared" si="41"/>
        <v>-0.18153285469836805</v>
      </c>
      <c r="Q66" s="121"/>
    </row>
    <row r="67" spans="1:17" s="20" customFormat="1" ht="12.75">
      <c r="A67" s="146"/>
      <c r="B67" s="145"/>
      <c r="C67" s="208" t="s">
        <v>197</v>
      </c>
      <c r="D67" s="210">
        <f t="shared" si="51"/>
        <v>1.083071157005772E-2</v>
      </c>
      <c r="E67" s="191">
        <v>52.344838995568686</v>
      </c>
      <c r="F67" s="191">
        <v>0.39079812900049238</v>
      </c>
      <c r="G67" s="191">
        <v>0.20345617922205811</v>
      </c>
      <c r="H67" s="192">
        <f t="shared" si="47"/>
        <v>0.52061707598861551</v>
      </c>
      <c r="I67" s="210">
        <f t="shared" si="52"/>
        <v>9.8296652046558387E-3</v>
      </c>
      <c r="J67" s="191">
        <v>48.124020925652388</v>
      </c>
      <c r="K67" s="191">
        <v>0.47982471688823236</v>
      </c>
      <c r="L67" s="191">
        <v>0.24521196454948302</v>
      </c>
      <c r="M67" s="192">
        <f t="shared" si="50"/>
        <v>0.51104487934622445</v>
      </c>
      <c r="N67" s="187">
        <f t="shared" si="53"/>
        <v>-4.220818069916298</v>
      </c>
      <c r="O67" s="228">
        <f t="shared" si="41"/>
        <v>-8.0634846737681551E-2</v>
      </c>
      <c r="Q67" s="121"/>
    </row>
    <row r="68" spans="1:17" s="20" customFormat="1" ht="12.75">
      <c r="A68" s="146"/>
      <c r="B68" s="145"/>
      <c r="C68" s="208" t="s">
        <v>198</v>
      </c>
      <c r="D68" s="210">
        <f t="shared" si="51"/>
        <v>3.1153770469505765E-2</v>
      </c>
      <c r="E68" s="191">
        <v>150.56620137863121</v>
      </c>
      <c r="F68" s="191">
        <v>2.835626292466765</v>
      </c>
      <c r="G68" s="191">
        <v>1.0897949286065975</v>
      </c>
      <c r="H68" s="192">
        <f t="shared" si="47"/>
        <v>0.38432247983515638</v>
      </c>
      <c r="I68" s="210">
        <f t="shared" si="52"/>
        <v>2.212789670304325E-2</v>
      </c>
      <c r="J68" s="191">
        <v>108.333635155096</v>
      </c>
      <c r="K68" s="191">
        <v>3.6764101427868048</v>
      </c>
      <c r="L68" s="191">
        <v>0.48203249630723777</v>
      </c>
      <c r="M68" s="192">
        <f t="shared" si="50"/>
        <v>0.13111499467843538</v>
      </c>
      <c r="N68" s="187">
        <f t="shared" si="53"/>
        <v>-42.232566223535201</v>
      </c>
      <c r="O68" s="228">
        <f t="shared" si="41"/>
        <v>-0.28049167633134542</v>
      </c>
      <c r="Q68" s="121"/>
    </row>
    <row r="69" spans="1:17" s="20" customFormat="1" ht="12.75">
      <c r="A69" s="146"/>
      <c r="B69" s="145"/>
      <c r="C69" s="302" t="s">
        <v>199</v>
      </c>
      <c r="D69" s="200">
        <f t="shared" si="51"/>
        <v>5.235583078894563E-2</v>
      </c>
      <c r="E69" s="198">
        <v>253.03577843426882</v>
      </c>
      <c r="F69" s="198">
        <v>213.58411447562776</v>
      </c>
      <c r="G69" s="198">
        <v>148.27031757754801</v>
      </c>
      <c r="H69" s="242">
        <f t="shared" si="47"/>
        <v>0.69420105489384254</v>
      </c>
      <c r="I69" s="200">
        <f t="shared" si="52"/>
        <v>5.5138047315687652E-2</v>
      </c>
      <c r="J69" s="198">
        <v>269.94454923682912</v>
      </c>
      <c r="K69" s="198">
        <v>238.96866420482519</v>
      </c>
      <c r="L69" s="198">
        <v>171.07087346134909</v>
      </c>
      <c r="M69" s="242">
        <f t="shared" si="50"/>
        <v>0.71587157266243306</v>
      </c>
      <c r="N69" s="243">
        <f t="shared" si="53"/>
        <v>16.908770802560298</v>
      </c>
      <c r="O69" s="207">
        <f t="shared" si="41"/>
        <v>6.6823636195593158E-2</v>
      </c>
      <c r="Q69" s="121"/>
    </row>
    <row r="70" spans="1:17" s="20" customFormat="1" ht="12.75">
      <c r="A70" s="146"/>
      <c r="B70" s="145"/>
      <c r="C70" s="302" t="s">
        <v>200</v>
      </c>
      <c r="D70" s="200">
        <f t="shared" si="51"/>
        <v>7.7808906743686762E-2</v>
      </c>
      <c r="E70" s="198">
        <v>376.05051797144262</v>
      </c>
      <c r="F70" s="198">
        <v>325.08873559822746</v>
      </c>
      <c r="G70" s="198">
        <v>90.99389980305267</v>
      </c>
      <c r="H70" s="242">
        <f t="shared" si="47"/>
        <v>0.27990480702324527</v>
      </c>
      <c r="I70" s="200">
        <f t="shared" si="52"/>
        <v>7.0846634128337166E-2</v>
      </c>
      <c r="J70" s="198">
        <v>346.85056228458888</v>
      </c>
      <c r="K70" s="198">
        <v>300.74479788281639</v>
      </c>
      <c r="L70" s="198">
        <v>90.633987936976851</v>
      </c>
      <c r="M70" s="242">
        <f t="shared" si="50"/>
        <v>0.30136510614654721</v>
      </c>
      <c r="N70" s="243">
        <f t="shared" si="53"/>
        <v>-29.199955686853741</v>
      </c>
      <c r="O70" s="207">
        <f t="shared" si="41"/>
        <v>-7.7649023977866702E-2</v>
      </c>
      <c r="Q70" s="121"/>
    </row>
    <row r="71" spans="1:17" s="20" customFormat="1" ht="12.75">
      <c r="A71" s="146"/>
      <c r="B71" s="145"/>
      <c r="C71" s="302" t="s">
        <v>201</v>
      </c>
      <c r="D71" s="200">
        <f t="shared" si="51"/>
        <v>0.12121336119343241</v>
      </c>
      <c r="E71" s="198">
        <f>SUM(E72:E76)</f>
        <v>585.82428631216146</v>
      </c>
      <c r="F71" s="198">
        <f t="shared" ref="F71:G71" si="57">SUM(F72:F76)</f>
        <v>302.1011164451009</v>
      </c>
      <c r="G71" s="198">
        <f t="shared" si="57"/>
        <v>101.25000073855244</v>
      </c>
      <c r="H71" s="242">
        <f t="shared" si="47"/>
        <v>0.33515268639184931</v>
      </c>
      <c r="I71" s="200">
        <f t="shared" si="52"/>
        <v>0.12168745592685122</v>
      </c>
      <c r="J71" s="198">
        <f>SUM(J72:J76)</f>
        <v>595.75677843426888</v>
      </c>
      <c r="K71" s="198">
        <f t="shared" ref="K71" si="58">SUM(K72:K76)</f>
        <v>305.36028237321511</v>
      </c>
      <c r="L71" s="198">
        <f t="shared" ref="L71" si="59">SUM(L72:L76)</f>
        <v>120.7210866568193</v>
      </c>
      <c r="M71" s="242">
        <f t="shared" si="50"/>
        <v>0.39533984485013179</v>
      </c>
      <c r="N71" s="243">
        <f t="shared" si="53"/>
        <v>9.9324921221074192</v>
      </c>
      <c r="O71" s="207">
        <f t="shared" si="41"/>
        <v>1.6954729181054822E-2</v>
      </c>
      <c r="Q71" s="121"/>
    </row>
    <row r="72" spans="1:17" s="21" customFormat="1">
      <c r="A72" s="146"/>
      <c r="B72" s="145"/>
      <c r="C72" s="208" t="s">
        <v>202</v>
      </c>
      <c r="D72" s="210">
        <f t="shared" si="51"/>
        <v>3.7876440837735083E-3</v>
      </c>
      <c r="E72" s="191">
        <v>18.30568734613491</v>
      </c>
      <c r="F72" s="191">
        <v>12.679391432791727</v>
      </c>
      <c r="G72" s="191">
        <v>1.2095061546036436</v>
      </c>
      <c r="H72" s="192">
        <f t="shared" si="47"/>
        <v>9.5391498954404991E-2</v>
      </c>
      <c r="I72" s="210">
        <f t="shared" si="52"/>
        <v>3.7966126279862637E-3</v>
      </c>
      <c r="J72" s="191">
        <v>18.587435253569669</v>
      </c>
      <c r="K72" s="191">
        <v>12.517479812900049</v>
      </c>
      <c r="L72" s="191">
        <v>0.60545445593303793</v>
      </c>
      <c r="M72" s="192">
        <f t="shared" si="50"/>
        <v>4.8368718382839258E-2</v>
      </c>
      <c r="N72" s="187">
        <f t="shared" si="53"/>
        <v>0.28174790743475953</v>
      </c>
      <c r="O72" s="228">
        <f t="shared" si="41"/>
        <v>1.5391277153777468E-2</v>
      </c>
      <c r="P72" s="134"/>
      <c r="Q72" s="134"/>
    </row>
    <row r="73" spans="1:17" s="21" customFormat="1">
      <c r="A73" s="146"/>
      <c r="B73" s="145"/>
      <c r="C73" s="208" t="s">
        <v>203</v>
      </c>
      <c r="D73" s="210">
        <f t="shared" si="51"/>
        <v>3.4892842578303579E-2</v>
      </c>
      <c r="E73" s="191">
        <v>168.63714032496307</v>
      </c>
      <c r="F73" s="191">
        <v>54.355278680452976</v>
      </c>
      <c r="G73" s="191">
        <v>27.240362136878385</v>
      </c>
      <c r="H73" s="192">
        <f t="shared" si="47"/>
        <v>0.50115394122106582</v>
      </c>
      <c r="I73" s="210">
        <f t="shared" si="52"/>
        <v>3.7828652208106224E-2</v>
      </c>
      <c r="J73" s="191">
        <v>185.20130773018218</v>
      </c>
      <c r="K73" s="191">
        <v>44.928287296898077</v>
      </c>
      <c r="L73" s="191">
        <v>34.009313392417525</v>
      </c>
      <c r="M73" s="192">
        <f t="shared" si="50"/>
        <v>0.75696883719770869</v>
      </c>
      <c r="N73" s="187">
        <f t="shared" si="53"/>
        <v>16.564167405219109</v>
      </c>
      <c r="O73" s="228">
        <f t="shared" si="41"/>
        <v>9.8223720903355141E-2</v>
      </c>
      <c r="P73" s="134"/>
      <c r="Q73" s="134"/>
    </row>
    <row r="74" spans="1:17" s="21" customFormat="1">
      <c r="A74" s="146"/>
      <c r="B74" s="145"/>
      <c r="C74" s="208" t="s">
        <v>204</v>
      </c>
      <c r="D74" s="210">
        <f t="shared" si="51"/>
        <v>2.8991948128655652E-2</v>
      </c>
      <c r="E74" s="191">
        <v>140.11811201378632</v>
      </c>
      <c r="F74" s="191">
        <v>52.081619153126532</v>
      </c>
      <c r="G74" s="191">
        <v>12.839496061053667</v>
      </c>
      <c r="H74" s="192">
        <f t="shared" si="47"/>
        <v>0.24652643811445127</v>
      </c>
      <c r="I74" s="210">
        <f t="shared" si="52"/>
        <v>2.7855748883343655E-2</v>
      </c>
      <c r="J74" s="191">
        <v>136.37602240275726</v>
      </c>
      <c r="K74" s="191">
        <v>62.625071393402258</v>
      </c>
      <c r="L74" s="191">
        <v>22.735529049729198</v>
      </c>
      <c r="M74" s="192">
        <f t="shared" si="50"/>
        <v>0.3630419661625241</v>
      </c>
      <c r="N74" s="187">
        <f t="shared" si="53"/>
        <v>-3.7420896110290585</v>
      </c>
      <c r="O74" s="228">
        <f t="shared" si="41"/>
        <v>-2.6706680223188218E-2</v>
      </c>
      <c r="P74" s="134"/>
      <c r="Q74" s="134"/>
    </row>
    <row r="75" spans="1:17" s="21" customFormat="1">
      <c r="A75" s="146"/>
      <c r="B75" s="145"/>
      <c r="C75" s="208" t="s">
        <v>205</v>
      </c>
      <c r="D75" s="210">
        <f t="shared" si="51"/>
        <v>1.1532393302415105E-2</v>
      </c>
      <c r="E75" s="191">
        <v>55.736067454455927</v>
      </c>
      <c r="F75" s="191">
        <v>51.347384047267354</v>
      </c>
      <c r="G75" s="191">
        <v>5.0200839487936975</v>
      </c>
      <c r="H75" s="192">
        <f t="shared" si="47"/>
        <v>9.776708282105484E-2</v>
      </c>
      <c r="I75" s="210">
        <f t="shared" si="52"/>
        <v>1.1522987260053416E-2</v>
      </c>
      <c r="J75" s="191">
        <v>56.414177744953221</v>
      </c>
      <c r="K75" s="191">
        <v>53.953472181191529</v>
      </c>
      <c r="L75" s="191">
        <v>5.7798099458394878</v>
      </c>
      <c r="M75" s="192">
        <f t="shared" si="50"/>
        <v>0.10712581993665202</v>
      </c>
      <c r="N75" s="187">
        <f t="shared" si="53"/>
        <v>0.67811029049729399</v>
      </c>
      <c r="O75" s="228">
        <f t="shared" si="41"/>
        <v>1.2166453814693759E-2</v>
      </c>
      <c r="P75" s="134"/>
      <c r="Q75" s="134"/>
    </row>
    <row r="76" spans="1:17" s="21" customFormat="1">
      <c r="A76" s="146"/>
      <c r="B76" s="145"/>
      <c r="C76" s="208" t="s">
        <v>206</v>
      </c>
      <c r="D76" s="210">
        <f t="shared" si="51"/>
        <v>4.2008533100284573E-2</v>
      </c>
      <c r="E76" s="191">
        <v>203.02727917282127</v>
      </c>
      <c r="F76" s="191">
        <v>131.63744313146231</v>
      </c>
      <c r="G76" s="191">
        <v>54.94055243722304</v>
      </c>
      <c r="H76" s="192">
        <f t="shared" si="47"/>
        <v>0.41736265252702898</v>
      </c>
      <c r="I76" s="210">
        <f t="shared" si="52"/>
        <v>4.0683454947361655E-2</v>
      </c>
      <c r="J76" s="191">
        <v>199.1778353028065</v>
      </c>
      <c r="K76" s="191">
        <v>131.33597168882324</v>
      </c>
      <c r="L76" s="191">
        <v>57.590979812900052</v>
      </c>
      <c r="M76" s="192">
        <f t="shared" si="50"/>
        <v>0.43850118952446199</v>
      </c>
      <c r="N76" s="187">
        <f t="shared" si="53"/>
        <v>-3.8494438700147668</v>
      </c>
      <c r="O76" s="228">
        <f t="shared" si="41"/>
        <v>-1.8960229806054957E-2</v>
      </c>
      <c r="P76" s="134"/>
      <c r="Q76" s="134"/>
    </row>
    <row r="77" spans="1:17" s="21" customFormat="1">
      <c r="A77" s="146"/>
      <c r="B77" s="145"/>
      <c r="C77" s="267" t="s">
        <v>28</v>
      </c>
      <c r="D77" s="303">
        <f>SUM(D60,D63,D64,D69:D71)</f>
        <v>1.0000000000000002</v>
      </c>
      <c r="E77" s="304">
        <f>SUM(E60,E63,E64,E69:E71)</f>
        <v>4833.0009212210725</v>
      </c>
      <c r="F77" s="304">
        <f t="shared" ref="F77:G77" si="60">SUM(F60,F63,F64,F69:F71)</f>
        <v>3597.8326238306254</v>
      </c>
      <c r="G77" s="304">
        <f t="shared" si="60"/>
        <v>1947.2478483505661</v>
      </c>
      <c r="H77" s="184">
        <f t="shared" si="47"/>
        <v>0.54122802585444463</v>
      </c>
      <c r="I77" s="184">
        <f>SUM(I60,I63,I64,I69:I71)</f>
        <v>0.99999999999999989</v>
      </c>
      <c r="J77" s="304">
        <f>SUM(J60,J63,J64,J69:J71)</f>
        <v>4895.7945081240769</v>
      </c>
      <c r="K77" s="304">
        <f t="shared" ref="K77:N77" si="61">SUM(K60,K63,K64,K69:K71)</f>
        <v>3678.9955036927622</v>
      </c>
      <c r="L77" s="304">
        <f t="shared" si="61"/>
        <v>2097.4806777449535</v>
      </c>
      <c r="M77" s="184">
        <f t="shared" ref="M77" si="62">L77/K77</f>
        <v>0.57012319684534107</v>
      </c>
      <c r="N77" s="304">
        <f t="shared" si="61"/>
        <v>62.793586903003359</v>
      </c>
      <c r="O77" s="195">
        <f t="shared" si="41"/>
        <v>1.2992670170470262E-2</v>
      </c>
      <c r="P77" s="134"/>
      <c r="Q77" s="134"/>
    </row>
    <row r="78" spans="1:17">
      <c r="A78" s="348" t="s">
        <v>15</v>
      </c>
      <c r="B78" s="350" t="s">
        <v>74</v>
      </c>
      <c r="C78" s="273" t="s">
        <v>45</v>
      </c>
      <c r="D78" s="239">
        <f>E78/$E$89</f>
        <v>0.54880049236849648</v>
      </c>
      <c r="E78" s="240">
        <f>SUM(E79:E80)</f>
        <v>2698.5198718045822</v>
      </c>
      <c r="F78" s="240">
        <f t="shared" ref="F78:G78" si="63">SUM(F79:F80)</f>
        <v>2326.770347674727</v>
      </c>
      <c r="G78" s="240">
        <f t="shared" si="63"/>
        <v>1460.1116955513037</v>
      </c>
      <c r="H78" s="239">
        <f>G78/F78</f>
        <v>0.62752720611661383</v>
      </c>
      <c r="I78" s="239">
        <f>J78/$J$89</f>
        <v>0.54845851973571313</v>
      </c>
      <c r="J78" s="240">
        <f>SUM(J79:J80)</f>
        <v>2895.9141535899594</v>
      </c>
      <c r="K78" s="240">
        <f t="shared" ref="K78" si="64">SUM(K79:K80)</f>
        <v>2512.9690159403503</v>
      </c>
      <c r="L78" s="240">
        <f t="shared" ref="L78" si="65">SUM(L79:L80)</f>
        <v>1544.7892909819002</v>
      </c>
      <c r="M78" s="239">
        <f>L78/K78</f>
        <v>0.61472675595398918</v>
      </c>
      <c r="N78" s="241">
        <f>J78-E78</f>
        <v>197.39428178537719</v>
      </c>
      <c r="O78" s="202">
        <f>N78/E78</f>
        <v>7.3149093266959578E-2</v>
      </c>
    </row>
    <row r="79" spans="1:17">
      <c r="A79" s="146"/>
      <c r="B79" s="270"/>
      <c r="C79" s="272" t="s">
        <v>56</v>
      </c>
      <c r="D79" s="192">
        <f t="shared" ref="D79:D88" si="66">E79/$E$89</f>
        <v>0.11677737638682086</v>
      </c>
      <c r="E79" s="191">
        <v>574.20879743935313</v>
      </c>
      <c r="F79" s="191">
        <v>489.34200916812665</v>
      </c>
      <c r="G79" s="191">
        <v>334.41469989892181</v>
      </c>
      <c r="H79" s="192">
        <f t="shared" ref="H79:H89" si="67">G79/F79</f>
        <v>0.68339667069954058</v>
      </c>
      <c r="I79" s="192">
        <f t="shared" ref="I79:I88" si="68">J79/$J$89</f>
        <v>0.11227549114325237</v>
      </c>
      <c r="J79" s="191">
        <v>592.82547759433965</v>
      </c>
      <c r="K79" s="191">
        <v>504.54952365195413</v>
      </c>
      <c r="L79" s="191">
        <v>328.34567338274934</v>
      </c>
      <c r="M79" s="192">
        <f t="shared" ref="M79:M89" si="69">L79/K79</f>
        <v>0.65076996011445476</v>
      </c>
      <c r="N79" s="187">
        <f>J79-E79</f>
        <v>18.616680154986511</v>
      </c>
      <c r="O79" s="228">
        <f>N79/E79</f>
        <v>3.2421447107753118E-2</v>
      </c>
    </row>
    <row r="80" spans="1:17">
      <c r="A80" s="146"/>
      <c r="B80" s="270"/>
      <c r="C80" s="272" t="s">
        <v>57</v>
      </c>
      <c r="D80" s="192">
        <f t="shared" si="66"/>
        <v>0.43202311598167564</v>
      </c>
      <c r="E80" s="191">
        <v>2124.3110743652292</v>
      </c>
      <c r="F80" s="191">
        <v>1837.4283385066003</v>
      </c>
      <c r="G80" s="191">
        <v>1125.6969956523819</v>
      </c>
      <c r="H80" s="192">
        <f t="shared" si="67"/>
        <v>0.61264810826163185</v>
      </c>
      <c r="I80" s="192">
        <f t="shared" si="68"/>
        <v>0.43618302859246072</v>
      </c>
      <c r="J80" s="191">
        <v>2303.0886759956197</v>
      </c>
      <c r="K80" s="191">
        <v>2008.4194922883962</v>
      </c>
      <c r="L80" s="191">
        <v>1216.4436175991509</v>
      </c>
      <c r="M80" s="192">
        <f t="shared" si="69"/>
        <v>0.60567208308316767</v>
      </c>
      <c r="N80" s="187">
        <f t="shared" ref="N80:N88" si="70">J80-E80</f>
        <v>178.77760163039056</v>
      </c>
      <c r="O80" s="228">
        <f t="shared" ref="O80:O88" si="71">N80/E80</f>
        <v>8.4157920084190846E-2</v>
      </c>
    </row>
    <row r="81" spans="1:17">
      <c r="A81" s="146"/>
      <c r="B81" s="270"/>
      <c r="C81" s="274" t="s">
        <v>46</v>
      </c>
      <c r="D81" s="242">
        <f t="shared" si="66"/>
        <v>0.15777285843049962</v>
      </c>
      <c r="E81" s="198">
        <v>775.78865111556604</v>
      </c>
      <c r="F81" s="198">
        <v>327.50664465074459</v>
      </c>
      <c r="G81" s="198">
        <v>217.73524199863542</v>
      </c>
      <c r="H81" s="242">
        <f t="shared" si="67"/>
        <v>0.66482694490314787</v>
      </c>
      <c r="I81" s="242">
        <f t="shared" si="68"/>
        <v>0.16135916441791229</v>
      </c>
      <c r="J81" s="198">
        <v>851.99203081839607</v>
      </c>
      <c r="K81" s="198">
        <v>366.11222025216978</v>
      </c>
      <c r="L81" s="198">
        <v>111.37062659718327</v>
      </c>
      <c r="M81" s="242">
        <f t="shared" si="69"/>
        <v>0.30419805850914705</v>
      </c>
      <c r="N81" s="243">
        <f t="shared" si="70"/>
        <v>76.203379702830034</v>
      </c>
      <c r="O81" s="207">
        <f t="shared" si="71"/>
        <v>9.8226984363913222E-2</v>
      </c>
    </row>
    <row r="82" spans="1:17">
      <c r="A82" s="146"/>
      <c r="B82" s="270"/>
      <c r="C82" s="274" t="s">
        <v>47</v>
      </c>
      <c r="D82" s="242">
        <f t="shared" si="66"/>
        <v>4.6963628716269641E-2</v>
      </c>
      <c r="E82" s="198">
        <v>230.92596873584901</v>
      </c>
      <c r="F82" s="198">
        <v>92.157939196765497</v>
      </c>
      <c r="G82" s="198">
        <v>39.84223154340296</v>
      </c>
      <c r="H82" s="242">
        <f t="shared" si="67"/>
        <v>0.43232554775705445</v>
      </c>
      <c r="I82" s="242">
        <f t="shared" si="68"/>
        <v>4.3025936856647469E-2</v>
      </c>
      <c r="J82" s="198">
        <v>227.18111767991914</v>
      </c>
      <c r="K82" s="198">
        <v>95.541244546057939</v>
      </c>
      <c r="L82" s="198">
        <v>50.908357059302553</v>
      </c>
      <c r="M82" s="242">
        <f t="shared" si="69"/>
        <v>0.53284167797040749</v>
      </c>
      <c r="N82" s="243">
        <f t="shared" si="70"/>
        <v>-3.7448510559298711</v>
      </c>
      <c r="O82" s="207">
        <f t="shared" si="71"/>
        <v>-1.6216673579113668E-2</v>
      </c>
    </row>
    <row r="83" spans="1:17">
      <c r="A83" s="146"/>
      <c r="B83" s="270"/>
      <c r="C83" s="274" t="s">
        <v>48</v>
      </c>
      <c r="D83" s="242">
        <f t="shared" si="66"/>
        <v>0.24646302048473423</v>
      </c>
      <c r="E83" s="198">
        <f>SUM(E84:E88)</f>
        <v>1211.8891431249997</v>
      </c>
      <c r="F83" s="198">
        <f t="shared" ref="F83:G83" si="72">SUM(F84:F88)</f>
        <v>843.48996240452152</v>
      </c>
      <c r="G83" s="198">
        <f t="shared" si="72"/>
        <v>366.63840580461925</v>
      </c>
      <c r="H83" s="242">
        <f t="shared" si="67"/>
        <v>0.43466836850014173</v>
      </c>
      <c r="I83" s="242">
        <f t="shared" si="68"/>
        <v>0.24715637898972725</v>
      </c>
      <c r="J83" s="198">
        <f>SUM(J84:J88)</f>
        <v>1305.0096412237194</v>
      </c>
      <c r="K83" s="198">
        <f t="shared" ref="K83" si="73">SUM(K84:K88)</f>
        <v>907.20498729743929</v>
      </c>
      <c r="L83" s="198">
        <f t="shared" ref="L83" si="74">SUM(L84:L88)</f>
        <v>409.00812846803575</v>
      </c>
      <c r="M83" s="242">
        <f t="shared" si="69"/>
        <v>0.45084422395700186</v>
      </c>
      <c r="N83" s="243">
        <f t="shared" si="70"/>
        <v>93.120498098719736</v>
      </c>
      <c r="O83" s="207">
        <f t="shared" si="71"/>
        <v>7.683912231328148E-2</v>
      </c>
    </row>
    <row r="84" spans="1:17">
      <c r="A84" s="146"/>
      <c r="B84" s="270"/>
      <c r="C84" s="275" t="s">
        <v>49</v>
      </c>
      <c r="D84" s="192">
        <f t="shared" si="66"/>
        <v>2.3930868324908573E-2</v>
      </c>
      <c r="E84" s="191">
        <v>117.67103824123988</v>
      </c>
      <c r="F84" s="191">
        <v>60.648773526280323</v>
      </c>
      <c r="G84" s="191">
        <v>34.823552890161722</v>
      </c>
      <c r="H84" s="192">
        <f t="shared" si="67"/>
        <v>0.5741839589727562</v>
      </c>
      <c r="I84" s="192">
        <f t="shared" si="68"/>
        <v>2.4359854530386346E-2</v>
      </c>
      <c r="J84" s="191">
        <v>128.62239344541777</v>
      </c>
      <c r="K84" s="191">
        <v>63.517154461590295</v>
      </c>
      <c r="L84" s="191">
        <v>38.77977034602425</v>
      </c>
      <c r="M84" s="192">
        <f t="shared" si="69"/>
        <v>0.61054010801877023</v>
      </c>
      <c r="N84" s="187">
        <f t="shared" si="70"/>
        <v>10.951355204177887</v>
      </c>
      <c r="O84" s="228">
        <f t="shared" si="71"/>
        <v>9.3067549737483254E-2</v>
      </c>
    </row>
    <row r="85" spans="1:17">
      <c r="A85" s="147"/>
      <c r="B85" s="277"/>
      <c r="C85" s="276" t="s">
        <v>50</v>
      </c>
      <c r="D85" s="192">
        <f t="shared" si="66"/>
        <v>7.9439099717223266E-2</v>
      </c>
      <c r="E85" s="191">
        <v>390.61187474528299</v>
      </c>
      <c r="F85" s="191">
        <v>255.39349367823448</v>
      </c>
      <c r="G85" s="191">
        <v>118.61945655240902</v>
      </c>
      <c r="H85" s="192">
        <f t="shared" si="67"/>
        <v>0.46445762906495758</v>
      </c>
      <c r="I85" s="192">
        <f t="shared" si="68"/>
        <v>8.2493171818480621E-2</v>
      </c>
      <c r="J85" s="191">
        <v>435.57194436287062</v>
      </c>
      <c r="K85" s="191">
        <v>289.18117685026954</v>
      </c>
      <c r="L85" s="191">
        <v>139.34070839900608</v>
      </c>
      <c r="M85" s="192">
        <f t="shared" si="69"/>
        <v>0.48184570626861045</v>
      </c>
      <c r="N85" s="187">
        <f t="shared" si="70"/>
        <v>44.960069617587635</v>
      </c>
      <c r="O85" s="228">
        <f t="shared" si="71"/>
        <v>0.11510164571137521</v>
      </c>
    </row>
    <row r="86" spans="1:17">
      <c r="A86" s="147"/>
      <c r="B86" s="277"/>
      <c r="C86" s="275" t="s">
        <v>51</v>
      </c>
      <c r="D86" s="192">
        <f t="shared" si="66"/>
        <v>0.10563813313066682</v>
      </c>
      <c r="E86" s="191">
        <v>519.43576115094334</v>
      </c>
      <c r="F86" s="191">
        <v>443.49167234690702</v>
      </c>
      <c r="G86" s="191">
        <v>189.95205980662735</v>
      </c>
      <c r="H86" s="192">
        <f t="shared" si="67"/>
        <v>0.42831031933795477</v>
      </c>
      <c r="I86" s="192">
        <f t="shared" si="68"/>
        <v>0.10507211314311608</v>
      </c>
      <c r="J86" s="191">
        <v>554.79094343429915</v>
      </c>
      <c r="K86" s="191">
        <v>463.99162499898915</v>
      </c>
      <c r="L86" s="191">
        <v>202.69641059183962</v>
      </c>
      <c r="M86" s="192">
        <f t="shared" si="69"/>
        <v>0.43685359750250063</v>
      </c>
      <c r="N86" s="187">
        <f t="shared" si="70"/>
        <v>35.355182283355816</v>
      </c>
      <c r="O86" s="228">
        <f t="shared" si="71"/>
        <v>6.8064590325890018E-2</v>
      </c>
    </row>
    <row r="87" spans="1:17">
      <c r="A87" s="147"/>
      <c r="B87" s="277"/>
      <c r="C87" s="276" t="s">
        <v>52</v>
      </c>
      <c r="D87" s="192">
        <f t="shared" si="66"/>
        <v>1.2665464025116594E-2</v>
      </c>
      <c r="E87" s="191">
        <v>62.277652503369268</v>
      </c>
      <c r="F87" s="191">
        <v>39.610726994609159</v>
      </c>
      <c r="G87" s="191">
        <v>13.172483744555258</v>
      </c>
      <c r="H87" s="192">
        <f t="shared" si="67"/>
        <v>0.33254839645704998</v>
      </c>
      <c r="I87" s="192">
        <f t="shared" si="68"/>
        <v>1.3541171348757675E-2</v>
      </c>
      <c r="J87" s="191">
        <v>71.498697447439341</v>
      </c>
      <c r="K87" s="191">
        <v>46.88002121866576</v>
      </c>
      <c r="L87" s="191">
        <v>15.393931688365901</v>
      </c>
      <c r="M87" s="192">
        <f t="shared" si="69"/>
        <v>0.32836870138268304</v>
      </c>
      <c r="N87" s="187">
        <f t="shared" si="70"/>
        <v>9.2210449440700728</v>
      </c>
      <c r="O87" s="228">
        <f t="shared" si="71"/>
        <v>0.14806346375324933</v>
      </c>
    </row>
    <row r="88" spans="1:17">
      <c r="A88" s="147"/>
      <c r="B88" s="277"/>
      <c r="C88" s="276" t="s">
        <v>53</v>
      </c>
      <c r="D88" s="192">
        <f t="shared" si="66"/>
        <v>2.4789455286818994E-2</v>
      </c>
      <c r="E88" s="197">
        <v>121.89281648416441</v>
      </c>
      <c r="F88" s="191">
        <v>44.345295858490559</v>
      </c>
      <c r="G88" s="191">
        <v>10.070852810865903</v>
      </c>
      <c r="H88" s="192">
        <f t="shared" si="67"/>
        <v>0.22710081454869108</v>
      </c>
      <c r="I88" s="192">
        <f t="shared" si="68"/>
        <v>2.1690068148986552E-2</v>
      </c>
      <c r="J88" s="191">
        <v>114.52566253369272</v>
      </c>
      <c r="K88" s="191">
        <v>43.635009767924522</v>
      </c>
      <c r="L88" s="191">
        <v>12.797307442799866</v>
      </c>
      <c r="M88" s="192">
        <f t="shared" si="69"/>
        <v>0.29328072826987162</v>
      </c>
      <c r="N88" s="187">
        <f t="shared" si="70"/>
        <v>-7.367153950471689</v>
      </c>
      <c r="O88" s="228">
        <f t="shared" si="71"/>
        <v>-6.0439607213676826E-2</v>
      </c>
    </row>
    <row r="89" spans="1:17" s="52" customFormat="1" ht="17.25" customHeight="1">
      <c r="A89" s="236"/>
      <c r="B89" s="271"/>
      <c r="C89" s="269" t="s">
        <v>28</v>
      </c>
      <c r="D89" s="237">
        <f>SUM(D78,D81:D83)</f>
        <v>1</v>
      </c>
      <c r="E89" s="211">
        <f>E78+E81+E82+E83</f>
        <v>4917.1236347809972</v>
      </c>
      <c r="F89" s="211">
        <f t="shared" ref="F89:G89" si="75">F78+F81+F82+F83</f>
        <v>3589.9248939267586</v>
      </c>
      <c r="G89" s="211">
        <f t="shared" si="75"/>
        <v>2084.3275748979613</v>
      </c>
      <c r="H89" s="237">
        <f t="shared" si="67"/>
        <v>0.58060478602884269</v>
      </c>
      <c r="I89" s="237">
        <f>SUM(I78,I81:I83)</f>
        <v>1.0000000000000002</v>
      </c>
      <c r="J89" s="211">
        <f>J78+J81+J82+J83</f>
        <v>5280.0969433119935</v>
      </c>
      <c r="K89" s="211">
        <f t="shared" ref="K89:N89" si="76">K78+K81+K82+K83</f>
        <v>3881.8274680360173</v>
      </c>
      <c r="L89" s="211">
        <f t="shared" si="76"/>
        <v>2116.0764031064218</v>
      </c>
      <c r="M89" s="237">
        <f t="shared" si="69"/>
        <v>0.54512376465227996</v>
      </c>
      <c r="N89" s="211">
        <f t="shared" si="76"/>
        <v>362.97330853099709</v>
      </c>
      <c r="O89" s="238">
        <f>N89/E89</f>
        <v>7.381821883906392E-2</v>
      </c>
      <c r="P89" s="149"/>
      <c r="Q89" s="149"/>
    </row>
    <row r="90" spans="1:17">
      <c r="A90" s="355" t="s">
        <v>18</v>
      </c>
      <c r="B90" s="356" t="s">
        <v>29</v>
      </c>
      <c r="C90" s="206" t="s">
        <v>45</v>
      </c>
      <c r="D90" s="200">
        <f>E90/$E$101</f>
        <v>0.56641032415970183</v>
      </c>
      <c r="E90" s="198">
        <f>SUM(E91:E92)</f>
        <v>3593.8235294117649</v>
      </c>
      <c r="F90" s="198">
        <f t="shared" ref="F90:G90" si="77">SUM(F91:F92)</f>
        <v>3195.4272058823531</v>
      </c>
      <c r="G90" s="198">
        <f t="shared" si="77"/>
        <v>2027.0585294117648</v>
      </c>
      <c r="H90" s="200">
        <f>G90/F90</f>
        <v>0.63436229299175451</v>
      </c>
      <c r="I90" s="200">
        <f>J90/$J$101</f>
        <v>0.57737499399428249</v>
      </c>
      <c r="J90" s="198">
        <f>SUM(J91:J92)</f>
        <v>3709.3596507267648</v>
      </c>
      <c r="K90" s="198">
        <f t="shared" ref="K90" si="78">SUM(K91:K92)</f>
        <v>3265.9916879196885</v>
      </c>
      <c r="L90" s="198">
        <f t="shared" ref="L90" si="79">SUM(L91:L92)</f>
        <v>2098.463295789265</v>
      </c>
      <c r="M90" s="200">
        <f>L90/K90</f>
        <v>0.64251948452627738</v>
      </c>
      <c r="N90" s="201">
        <f t="shared" ref="N90:N100" si="80">J90-E90</f>
        <v>115.53612131499995</v>
      </c>
      <c r="O90" s="207">
        <f t="shared" ref="O90:O101" si="81">(J90-E90)/E90</f>
        <v>3.2148523812996134E-2</v>
      </c>
      <c r="P90" s="152"/>
    </row>
    <row r="91" spans="1:17">
      <c r="A91" s="147"/>
      <c r="B91" s="148"/>
      <c r="C91" s="203" t="s">
        <v>56</v>
      </c>
      <c r="D91" s="210">
        <f t="shared" ref="D91:D100" si="82">E91/$E$101</f>
        <v>7.7370936415005989E-2</v>
      </c>
      <c r="E91" s="191">
        <v>490.91176470588232</v>
      </c>
      <c r="F91" s="196">
        <v>453.11347058823532</v>
      </c>
      <c r="G91" s="196">
        <v>256.25588235294117</v>
      </c>
      <c r="H91" s="182">
        <f t="shared" ref="H91:H101" si="83">G91/F91</f>
        <v>0.56554461296475667</v>
      </c>
      <c r="I91" s="210">
        <f t="shared" ref="I91:I100" si="84">J91/$J$101</f>
        <v>7.3056837967882468E-2</v>
      </c>
      <c r="J91" s="191">
        <v>469.35542721205883</v>
      </c>
      <c r="K91" s="196">
        <v>468.95448686762063</v>
      </c>
      <c r="L91" s="196">
        <v>285.72624794129734</v>
      </c>
      <c r="M91" s="182">
        <f t="shared" ref="M91:M100" si="85">L91/K91</f>
        <v>0.60928353591369711</v>
      </c>
      <c r="N91" s="204">
        <f t="shared" si="80"/>
        <v>-21.556337493823492</v>
      </c>
      <c r="O91" s="205">
        <f t="shared" si="81"/>
        <v>-4.3910818692109443E-2</v>
      </c>
    </row>
    <row r="92" spans="1:17">
      <c r="A92" s="147"/>
      <c r="B92" s="148"/>
      <c r="C92" s="203" t="s">
        <v>57</v>
      </c>
      <c r="D92" s="210">
        <f t="shared" si="82"/>
        <v>0.4890393877446958</v>
      </c>
      <c r="E92" s="191">
        <v>3102.9117647058824</v>
      </c>
      <c r="F92" s="196">
        <v>2742.3137352941176</v>
      </c>
      <c r="G92" s="196">
        <v>1770.8026470588236</v>
      </c>
      <c r="H92" s="182">
        <f t="shared" si="83"/>
        <v>0.64573306265736297</v>
      </c>
      <c r="I92" s="210">
        <f t="shared" si="84"/>
        <v>0.50431815602640007</v>
      </c>
      <c r="J92" s="191">
        <v>3240.0042235147062</v>
      </c>
      <c r="K92" s="196">
        <v>2797.0372010520678</v>
      </c>
      <c r="L92" s="196">
        <v>1812.7370478479677</v>
      </c>
      <c r="M92" s="182">
        <f t="shared" si="85"/>
        <v>0.648091862048217</v>
      </c>
      <c r="N92" s="204">
        <f t="shared" si="80"/>
        <v>137.09245880882372</v>
      </c>
      <c r="O92" s="205">
        <f t="shared" si="81"/>
        <v>4.4181874704973569E-2</v>
      </c>
    </row>
    <row r="93" spans="1:17">
      <c r="A93" s="147"/>
      <c r="B93" s="148"/>
      <c r="C93" s="206" t="s">
        <v>46</v>
      </c>
      <c r="D93" s="200">
        <f t="shared" si="82"/>
        <v>4.7439587997793506E-2</v>
      </c>
      <c r="E93" s="198">
        <v>301</v>
      </c>
      <c r="F93" s="199">
        <v>212.89341176470589</v>
      </c>
      <c r="G93" s="199">
        <v>28.516235294117646</v>
      </c>
      <c r="H93" s="200">
        <f t="shared" si="83"/>
        <v>0.13394606746043586</v>
      </c>
      <c r="I93" s="200">
        <f t="shared" si="84"/>
        <v>4.5093822109378449E-2</v>
      </c>
      <c r="J93" s="198">
        <v>289.70635370335299</v>
      </c>
      <c r="K93" s="199">
        <v>211.41439430470118</v>
      </c>
      <c r="L93" s="199">
        <v>32.624846801763233</v>
      </c>
      <c r="M93" s="200">
        <f t="shared" si="85"/>
        <v>0.15431705541649471</v>
      </c>
      <c r="N93" s="201">
        <f t="shared" si="80"/>
        <v>-11.293646296647012</v>
      </c>
      <c r="O93" s="207">
        <f t="shared" si="81"/>
        <v>-3.7520419590189411E-2</v>
      </c>
    </row>
    <row r="94" spans="1:17">
      <c r="A94" s="147"/>
      <c r="B94" s="148"/>
      <c r="C94" s="206" t="s">
        <v>47</v>
      </c>
      <c r="D94" s="200">
        <f t="shared" si="82"/>
        <v>2.4823040231403578E-2</v>
      </c>
      <c r="E94" s="198">
        <v>157.5</v>
      </c>
      <c r="F94" s="199">
        <v>90.523352941176469</v>
      </c>
      <c r="G94" s="199">
        <v>23.580058823529409</v>
      </c>
      <c r="H94" s="200">
        <f t="shared" si="83"/>
        <v>0.26048591946049671</v>
      </c>
      <c r="I94" s="200">
        <f t="shared" si="84"/>
        <v>2.4518990580581417E-2</v>
      </c>
      <c r="J94" s="198">
        <v>157.5228495902941</v>
      </c>
      <c r="K94" s="199">
        <v>91.600798711893532</v>
      </c>
      <c r="L94" s="199">
        <v>29.359073267058942</v>
      </c>
      <c r="M94" s="200">
        <f t="shared" si="85"/>
        <v>0.32051110557889639</v>
      </c>
      <c r="N94" s="201">
        <f t="shared" si="80"/>
        <v>2.2849590294100608E-2</v>
      </c>
      <c r="O94" s="207">
        <f t="shared" si="81"/>
        <v>1.4507676377206735E-4</v>
      </c>
    </row>
    <row r="95" spans="1:17">
      <c r="A95" s="147"/>
      <c r="B95" s="148"/>
      <c r="C95" s="206" t="s">
        <v>48</v>
      </c>
      <c r="D95" s="200">
        <f t="shared" si="82"/>
        <v>0.36132704761110102</v>
      </c>
      <c r="E95" s="198">
        <f>SUM(E96:E100)</f>
        <v>2292.5882352941176</v>
      </c>
      <c r="F95" s="198">
        <f t="shared" ref="F95:G95" si="86">SUM(F96:F100)</f>
        <v>1164.95</v>
      </c>
      <c r="G95" s="198">
        <f t="shared" si="86"/>
        <v>481.25747058823526</v>
      </c>
      <c r="H95" s="200">
        <f t="shared" si="83"/>
        <v>0.41311427150369995</v>
      </c>
      <c r="I95" s="200">
        <f t="shared" si="84"/>
        <v>0.35301219331575767</v>
      </c>
      <c r="J95" s="198">
        <f>SUM(J96:J100)</f>
        <v>2267.9353967882353</v>
      </c>
      <c r="K95" s="198">
        <f t="shared" ref="K95" si="87">SUM(K96:K100)</f>
        <v>1159.0867119404504</v>
      </c>
      <c r="L95" s="198">
        <f t="shared" ref="L95" si="88">SUM(L96:L100)</f>
        <v>494.60160774898259</v>
      </c>
      <c r="M95" s="200">
        <f t="shared" si="85"/>
        <v>0.42671665773905737</v>
      </c>
      <c r="N95" s="201">
        <f t="shared" si="80"/>
        <v>-24.652838505882301</v>
      </c>
      <c r="O95" s="207">
        <f t="shared" si="81"/>
        <v>-1.0753277944270516E-2</v>
      </c>
    </row>
    <row r="96" spans="1:17">
      <c r="A96" s="147"/>
      <c r="B96" s="148"/>
      <c r="C96" s="208" t="s">
        <v>49</v>
      </c>
      <c r="D96" s="210">
        <f t="shared" si="82"/>
        <v>0.11349529729704672</v>
      </c>
      <c r="E96" s="191">
        <v>720.11764705882354</v>
      </c>
      <c r="F96" s="196">
        <v>186.66720588235296</v>
      </c>
      <c r="G96" s="196">
        <v>69.907735294117643</v>
      </c>
      <c r="H96" s="182">
        <f t="shared" si="83"/>
        <v>0.37450464297503339</v>
      </c>
      <c r="I96" s="210">
        <f t="shared" si="84"/>
        <v>0.11121442875406082</v>
      </c>
      <c r="J96" s="191">
        <v>714.49979457029417</v>
      </c>
      <c r="K96" s="209">
        <v>186.8795480094947</v>
      </c>
      <c r="L96" s="196">
        <v>85.025327599497658</v>
      </c>
      <c r="M96" s="182">
        <f t="shared" si="85"/>
        <v>0.45497395785213379</v>
      </c>
      <c r="N96" s="204">
        <f t="shared" si="80"/>
        <v>-5.6178524885293655</v>
      </c>
      <c r="O96" s="205">
        <f t="shared" si="81"/>
        <v>-7.8012981788105878E-3</v>
      </c>
    </row>
    <row r="97" spans="1:15">
      <c r="A97" s="147"/>
      <c r="B97" s="148"/>
      <c r="C97" s="208" t="s">
        <v>50</v>
      </c>
      <c r="D97" s="210">
        <f t="shared" si="82"/>
        <v>1.1162255999480826E-2</v>
      </c>
      <c r="E97" s="191">
        <v>70.82352941176471</v>
      </c>
      <c r="F97" s="196">
        <v>27.774764705882351</v>
      </c>
      <c r="G97" s="196">
        <v>12.49829411764706</v>
      </c>
      <c r="H97" s="182">
        <f t="shared" si="83"/>
        <v>0.44998739863312237</v>
      </c>
      <c r="I97" s="210">
        <f t="shared" si="84"/>
        <v>1.1129503044497604E-2</v>
      </c>
      <c r="J97" s="191">
        <v>71.501762208823521</v>
      </c>
      <c r="K97" s="196">
        <v>26.418195015335765</v>
      </c>
      <c r="L97" s="196">
        <v>15.098716607035234</v>
      </c>
      <c r="M97" s="182">
        <f t="shared" si="85"/>
        <v>0.57152718413466275</v>
      </c>
      <c r="N97" s="204">
        <f t="shared" si="80"/>
        <v>0.67823279705881134</v>
      </c>
      <c r="O97" s="205">
        <f t="shared" si="81"/>
        <v>9.5763767026576345E-3</v>
      </c>
    </row>
    <row r="98" spans="1:15">
      <c r="A98" s="147"/>
      <c r="B98" s="148"/>
      <c r="C98" s="208" t="s">
        <v>51</v>
      </c>
      <c r="D98" s="210">
        <f t="shared" si="82"/>
        <v>0.13660320683085567</v>
      </c>
      <c r="E98" s="191">
        <v>866.73529411764707</v>
      </c>
      <c r="F98" s="196">
        <v>575.77279411764709</v>
      </c>
      <c r="G98" s="196">
        <v>193.00511764705882</v>
      </c>
      <c r="H98" s="182">
        <f t="shared" si="83"/>
        <v>0.33521055461266253</v>
      </c>
      <c r="I98" s="210">
        <f t="shared" si="84"/>
        <v>0.12911697439514483</v>
      </c>
      <c r="J98" s="191">
        <v>829.515133192647</v>
      </c>
      <c r="K98" s="196">
        <v>554.75112486898229</v>
      </c>
      <c r="L98" s="196">
        <v>191.87296420534264</v>
      </c>
      <c r="M98" s="182">
        <f t="shared" si="85"/>
        <v>0.34587214987740317</v>
      </c>
      <c r="N98" s="204">
        <f t="shared" si="80"/>
        <v>-37.220160925000073</v>
      </c>
      <c r="O98" s="205">
        <f t="shared" si="81"/>
        <v>-4.2942939069870116E-2</v>
      </c>
    </row>
    <row r="99" spans="1:15">
      <c r="A99" s="147"/>
      <c r="B99" s="148"/>
      <c r="C99" s="208" t="s">
        <v>52</v>
      </c>
      <c r="D99" s="210">
        <f t="shared" si="82"/>
        <v>3.5938941347165625E-2</v>
      </c>
      <c r="E99" s="191">
        <v>228.02941176470588</v>
      </c>
      <c r="F99" s="196">
        <v>225.22129411764706</v>
      </c>
      <c r="G99" s="196">
        <v>147.26523529411764</v>
      </c>
      <c r="H99" s="182">
        <f t="shared" si="83"/>
        <v>0.65386905741333623</v>
      </c>
      <c r="I99" s="210">
        <f t="shared" si="84"/>
        <v>3.8246358157357885E-2</v>
      </c>
      <c r="J99" s="191">
        <v>245.71465548705885</v>
      </c>
      <c r="K99" s="196">
        <v>235.01296711454145</v>
      </c>
      <c r="L99" s="196">
        <v>140.80450566307795</v>
      </c>
      <c r="M99" s="182">
        <f t="shared" si="85"/>
        <v>0.59913504940538942</v>
      </c>
      <c r="N99" s="204">
        <f t="shared" si="80"/>
        <v>17.685243722352965</v>
      </c>
      <c r="O99" s="205">
        <f t="shared" si="81"/>
        <v>7.7556853677286319E-2</v>
      </c>
    </row>
    <row r="100" spans="1:15">
      <c r="A100" s="147"/>
      <c r="B100" s="148"/>
      <c r="C100" s="208" t="s">
        <v>53</v>
      </c>
      <c r="D100" s="210">
        <f t="shared" si="82"/>
        <v>6.4127346136552216E-2</v>
      </c>
      <c r="E100" s="191">
        <v>406.88235294117646</v>
      </c>
      <c r="F100" s="196">
        <v>149.51394117647058</v>
      </c>
      <c r="G100" s="196">
        <v>58.581088235294118</v>
      </c>
      <c r="H100" s="182">
        <f t="shared" si="83"/>
        <v>0.39181020695689606</v>
      </c>
      <c r="I100" s="210">
        <f t="shared" si="84"/>
        <v>6.3304928964696555E-2</v>
      </c>
      <c r="J100" s="191">
        <v>406.70405132941175</v>
      </c>
      <c r="K100" s="196">
        <v>156.02487693209619</v>
      </c>
      <c r="L100" s="196">
        <v>61.800093674029057</v>
      </c>
      <c r="M100" s="182">
        <f t="shared" si="85"/>
        <v>0.39609128293640739</v>
      </c>
      <c r="N100" s="204">
        <f t="shared" si="80"/>
        <v>-0.17830161176470938</v>
      </c>
      <c r="O100" s="205">
        <f t="shared" si="81"/>
        <v>-4.3821416799191262E-4</v>
      </c>
    </row>
    <row r="101" spans="1:15">
      <c r="A101" s="229"/>
      <c r="B101" s="230"/>
      <c r="C101" s="267" t="s">
        <v>28</v>
      </c>
      <c r="D101" s="188">
        <f>SUM(D90,D93:D95)</f>
        <v>0.99999999999999989</v>
      </c>
      <c r="E101" s="189">
        <f>SUM(E90,E93:E95)</f>
        <v>6344.9117647058829</v>
      </c>
      <c r="F101" s="189">
        <f t="shared" ref="F101:G101" si="89">SUM(F90,F93:F95)</f>
        <v>4663.7939705882354</v>
      </c>
      <c r="G101" s="189">
        <f t="shared" si="89"/>
        <v>2560.412294117647</v>
      </c>
      <c r="H101" s="188">
        <f t="shared" si="83"/>
        <v>0.54899772808675484</v>
      </c>
      <c r="I101" s="188">
        <f>SUM(I90,I93:I95)</f>
        <v>1</v>
      </c>
      <c r="J101" s="189">
        <f>SUM(J90,J93:J95)</f>
        <v>6424.5242508086467</v>
      </c>
      <c r="K101" s="189">
        <f t="shared" ref="K101:N101" si="90">SUM(K90,K93:K95)</f>
        <v>4728.093592876734</v>
      </c>
      <c r="L101" s="189">
        <f t="shared" si="90"/>
        <v>2655.0488236070701</v>
      </c>
      <c r="M101" s="188">
        <f>L101/K101</f>
        <v>0.56154743374943372</v>
      </c>
      <c r="N101" s="189">
        <f t="shared" si="90"/>
        <v>79.612486102764734</v>
      </c>
      <c r="O101" s="190">
        <f t="shared" si="81"/>
        <v>1.2547453621910882E-2</v>
      </c>
    </row>
    <row r="102" spans="1:15">
      <c r="C102" s="168"/>
      <c r="D102" s="23"/>
      <c r="E102" s="23"/>
      <c r="F102" s="23"/>
      <c r="G102" s="23"/>
      <c r="H102" s="168"/>
      <c r="I102" s="168"/>
      <c r="J102" s="168"/>
      <c r="K102" s="23"/>
      <c r="L102" s="168"/>
    </row>
    <row r="103" spans="1:15">
      <c r="C103" s="39"/>
      <c r="D103" s="39"/>
      <c r="E103" s="39"/>
      <c r="F103" s="106"/>
      <c r="G103" s="106"/>
      <c r="H103" s="105"/>
      <c r="I103" s="105"/>
      <c r="J103" s="106"/>
      <c r="K103" s="163"/>
      <c r="L103" s="163"/>
    </row>
    <row r="104" spans="1:15">
      <c r="C104" s="39"/>
      <c r="D104" s="39"/>
      <c r="E104" s="39"/>
      <c r="F104" s="170"/>
      <c r="G104" s="170"/>
      <c r="H104" s="105"/>
      <c r="I104" s="105"/>
      <c r="J104" s="171"/>
      <c r="K104" s="107"/>
      <c r="L104" s="171"/>
    </row>
    <row r="105" spans="1:15">
      <c r="C105" s="39"/>
      <c r="D105" s="39"/>
      <c r="E105" s="39"/>
      <c r="F105" s="170"/>
      <c r="G105" s="170"/>
      <c r="H105" s="105"/>
      <c r="I105" s="105"/>
      <c r="J105" s="171"/>
      <c r="K105" s="107"/>
      <c r="L105" s="171"/>
    </row>
    <row r="106" spans="1:15">
      <c r="C106" s="39"/>
      <c r="D106" s="170"/>
      <c r="E106" s="170"/>
      <c r="F106" s="170"/>
      <c r="G106" s="170"/>
      <c r="H106" s="105"/>
      <c r="I106" s="105"/>
      <c r="J106" s="171"/>
      <c r="K106" s="107"/>
      <c r="L106" s="171"/>
    </row>
    <row r="107" spans="1:15">
      <c r="C107" s="39"/>
      <c r="D107" s="170"/>
      <c r="E107" s="170"/>
      <c r="F107" s="106"/>
      <c r="G107" s="106"/>
      <c r="H107" s="105"/>
      <c r="I107" s="105"/>
      <c r="J107" s="171"/>
      <c r="K107" s="107"/>
      <c r="L107" s="171"/>
    </row>
    <row r="108" spans="1:15">
      <c r="C108" s="39"/>
      <c r="D108" s="39"/>
      <c r="E108" s="39"/>
      <c r="F108" s="106"/>
      <c r="G108" s="106"/>
      <c r="H108" s="105"/>
      <c r="I108" s="105"/>
      <c r="J108" s="106"/>
      <c r="K108" s="107"/>
      <c r="L108" s="172"/>
    </row>
    <row r="109" spans="1:15">
      <c r="C109" s="39"/>
      <c r="D109" s="170"/>
      <c r="E109" s="170"/>
      <c r="F109" s="170"/>
      <c r="G109" s="170"/>
      <c r="H109" s="105"/>
      <c r="I109" s="105"/>
      <c r="J109" s="171"/>
      <c r="K109" s="107"/>
      <c r="L109" s="171"/>
    </row>
    <row r="110" spans="1:15">
      <c r="C110" s="39"/>
      <c r="D110" s="170"/>
      <c r="E110" s="170"/>
      <c r="F110" s="170"/>
      <c r="G110" s="170"/>
      <c r="H110" s="105"/>
      <c r="I110" s="105"/>
      <c r="J110" s="171"/>
      <c r="K110" s="107"/>
      <c r="L110" s="171"/>
    </row>
    <row r="111" spans="1:15">
      <c r="C111" s="39"/>
      <c r="D111" s="170"/>
      <c r="E111" s="170"/>
      <c r="F111" s="170"/>
      <c r="G111" s="170"/>
      <c r="H111" s="105"/>
      <c r="I111" s="105"/>
      <c r="J111" s="171"/>
      <c r="K111" s="107"/>
      <c r="L111" s="171"/>
    </row>
    <row r="112" spans="1:15">
      <c r="C112" s="39"/>
      <c r="D112" s="39"/>
      <c r="E112" s="39"/>
      <c r="F112" s="170"/>
      <c r="G112" s="170"/>
      <c r="H112" s="105"/>
      <c r="I112" s="105"/>
      <c r="J112" s="171"/>
      <c r="K112" s="107"/>
      <c r="L112" s="171"/>
    </row>
    <row r="113" spans="3:12">
      <c r="C113" s="39"/>
      <c r="D113" s="39"/>
      <c r="E113" s="39"/>
      <c r="F113" s="106"/>
      <c r="G113" s="106"/>
      <c r="H113" s="105"/>
      <c r="I113" s="105"/>
      <c r="J113" s="106"/>
      <c r="K113" s="107"/>
      <c r="L113" s="172"/>
    </row>
    <row r="114" spans="3:12">
      <c r="C114" s="39"/>
      <c r="D114" s="39"/>
      <c r="E114" s="39"/>
      <c r="F114" s="106"/>
      <c r="G114" s="106"/>
      <c r="H114" s="105"/>
      <c r="I114" s="105"/>
      <c r="J114" s="106"/>
      <c r="K114" s="107"/>
      <c r="L114" s="107"/>
    </row>
    <row r="115" spans="3:12">
      <c r="C115" s="39"/>
      <c r="D115" s="39"/>
      <c r="E115" s="39"/>
      <c r="F115" s="39"/>
      <c r="G115" s="106"/>
      <c r="H115" s="170"/>
      <c r="I115" s="105"/>
      <c r="J115" s="105"/>
      <c r="K115" s="105"/>
      <c r="L115" s="105"/>
    </row>
    <row r="116" spans="3:12">
      <c r="C116" s="39"/>
      <c r="D116" s="39"/>
      <c r="E116" s="39"/>
      <c r="F116" s="39"/>
      <c r="G116" s="39"/>
      <c r="H116" s="105"/>
      <c r="I116" s="105"/>
      <c r="J116" s="105"/>
      <c r="K116" s="105"/>
      <c r="L116" s="105"/>
    </row>
    <row r="117" spans="3:12">
      <c r="C117" s="171"/>
      <c r="D117" s="163"/>
      <c r="E117" s="163"/>
      <c r="F117" s="39"/>
      <c r="G117" s="39"/>
      <c r="H117" s="105"/>
      <c r="I117" s="105"/>
      <c r="J117" s="105"/>
      <c r="K117" s="105"/>
      <c r="L117" s="105"/>
    </row>
    <row r="118" spans="3:12">
      <c r="C118" s="171"/>
      <c r="D118" s="163"/>
      <c r="E118" s="163"/>
      <c r="F118" s="39"/>
      <c r="G118" s="39"/>
      <c r="H118" s="105"/>
      <c r="I118" s="105"/>
      <c r="J118" s="105"/>
      <c r="K118" s="105"/>
      <c r="L118" s="105"/>
    </row>
    <row r="119" spans="3:12">
      <c r="C119" s="171"/>
      <c r="D119" s="163"/>
      <c r="E119" s="163"/>
      <c r="F119" s="39"/>
      <c r="G119" s="39"/>
      <c r="H119" s="105"/>
      <c r="I119" s="105"/>
      <c r="J119" s="105"/>
      <c r="K119" s="105"/>
      <c r="L119" s="105"/>
    </row>
    <row r="120" spans="3:12">
      <c r="C120" s="171"/>
      <c r="D120" s="163"/>
      <c r="E120" s="163"/>
      <c r="F120" s="39"/>
      <c r="G120" s="39"/>
      <c r="H120" s="105"/>
      <c r="I120" s="105"/>
      <c r="J120" s="105"/>
      <c r="K120" s="105"/>
      <c r="L120" s="105"/>
    </row>
    <row r="121" spans="3:12">
      <c r="C121" s="171"/>
      <c r="D121" s="163"/>
      <c r="E121" s="163"/>
      <c r="F121" s="39"/>
      <c r="G121" s="39"/>
      <c r="H121" s="105"/>
      <c r="I121" s="105"/>
      <c r="J121" s="105"/>
      <c r="K121" s="105"/>
      <c r="L121" s="105"/>
    </row>
    <row r="122" spans="3:12">
      <c r="C122" s="171"/>
      <c r="D122" s="163"/>
      <c r="E122" s="163"/>
      <c r="F122" s="39"/>
      <c r="G122" s="39"/>
      <c r="H122" s="105"/>
      <c r="I122" s="105"/>
      <c r="J122" s="105"/>
      <c r="K122" s="105"/>
      <c r="L122" s="105"/>
    </row>
    <row r="123" spans="3:12">
      <c r="C123" s="171"/>
      <c r="D123" s="163"/>
      <c r="E123" s="163"/>
      <c r="F123" s="39"/>
      <c r="G123" s="39"/>
      <c r="H123" s="105"/>
      <c r="I123" s="105"/>
      <c r="J123" s="105"/>
      <c r="K123" s="105"/>
      <c r="L123" s="105"/>
    </row>
    <row r="124" spans="3:12">
      <c r="C124" s="171"/>
      <c r="D124" s="163"/>
      <c r="E124" s="163"/>
      <c r="F124" s="39"/>
      <c r="G124" s="39"/>
      <c r="H124" s="105"/>
      <c r="I124" s="105"/>
      <c r="J124" s="105"/>
      <c r="K124" s="105"/>
      <c r="L124" s="105"/>
    </row>
    <row r="125" spans="3:12">
      <c r="C125" s="171"/>
      <c r="D125" s="163"/>
      <c r="E125" s="163"/>
      <c r="F125" s="39"/>
      <c r="G125" s="39"/>
      <c r="H125" s="105"/>
      <c r="I125" s="105"/>
      <c r="J125" s="105"/>
      <c r="K125" s="105"/>
      <c r="L125" s="105"/>
    </row>
    <row r="126" spans="3:12">
      <c r="C126" s="39"/>
      <c r="D126" s="163"/>
      <c r="E126" s="163"/>
      <c r="F126" s="39"/>
      <c r="G126" s="39"/>
      <c r="H126" s="105"/>
      <c r="I126" s="105"/>
      <c r="J126" s="105"/>
      <c r="K126" s="105"/>
      <c r="L126" s="105"/>
    </row>
    <row r="127" spans="3:12">
      <c r="C127" s="39"/>
      <c r="D127" s="163"/>
      <c r="E127" s="163"/>
      <c r="F127" s="39"/>
      <c r="G127" s="39"/>
      <c r="H127" s="105"/>
      <c r="I127" s="105"/>
      <c r="J127" s="105"/>
      <c r="K127" s="105"/>
      <c r="L127" s="105"/>
    </row>
    <row r="128" spans="3:12">
      <c r="C128" s="39"/>
      <c r="D128" s="163"/>
      <c r="E128" s="163"/>
      <c r="F128" s="39"/>
      <c r="G128" s="39"/>
      <c r="H128" s="105"/>
      <c r="I128" s="105"/>
      <c r="J128" s="105"/>
      <c r="K128" s="105"/>
      <c r="L128" s="105"/>
    </row>
    <row r="129" spans="6:6">
      <c r="F129" s="66"/>
    </row>
  </sheetData>
  <mergeCells count="7">
    <mergeCell ref="C4:C5"/>
    <mergeCell ref="B4:B5"/>
    <mergeCell ref="A4:A5"/>
    <mergeCell ref="N4:N5"/>
    <mergeCell ref="O4:O5"/>
    <mergeCell ref="D4:H4"/>
    <mergeCell ref="I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74"/>
  <sheetViews>
    <sheetView workbookViewId="0">
      <selection activeCell="G8" sqref="G8"/>
    </sheetView>
  </sheetViews>
  <sheetFormatPr defaultRowHeight="15"/>
  <cols>
    <col min="1" max="1" width="15.5703125" style="20" bestFit="1" customWidth="1"/>
    <col min="2" max="2" width="12.7109375" style="20" bestFit="1" customWidth="1"/>
    <col min="3" max="3" width="29.28515625" style="20" customWidth="1"/>
    <col min="4" max="4" width="15.28515625" style="20" bestFit="1" customWidth="1"/>
    <col min="5" max="5" width="14.5703125" style="20" customWidth="1"/>
    <col min="6" max="6" width="13" style="20" customWidth="1"/>
    <col min="7" max="7" width="12.42578125" style="20" customWidth="1"/>
    <col min="8" max="9" width="9.5703125" bestFit="1" customWidth="1"/>
    <col min="10" max="10" width="15.28515625" bestFit="1" customWidth="1"/>
    <col min="11" max="11" width="16" customWidth="1"/>
    <col min="12" max="12" width="13.85546875" customWidth="1"/>
    <col min="13" max="13" width="10" customWidth="1"/>
  </cols>
  <sheetData>
    <row r="2" spans="1:17">
      <c r="A2" s="10" t="s">
        <v>66</v>
      </c>
      <c r="H2" s="19"/>
      <c r="I2" s="19"/>
      <c r="J2" s="19"/>
      <c r="K2" s="19"/>
      <c r="L2" s="19"/>
    </row>
    <row r="3" spans="1:17">
      <c r="F3" s="23"/>
      <c r="G3" s="23"/>
      <c r="H3" s="19"/>
      <c r="I3" s="19"/>
      <c r="J3" s="19"/>
      <c r="K3" s="19"/>
      <c r="L3" s="19"/>
    </row>
    <row r="4" spans="1:17" ht="15" customHeight="1">
      <c r="A4" s="374" t="s">
        <v>0</v>
      </c>
      <c r="B4" s="372" t="s">
        <v>26</v>
      </c>
      <c r="C4" s="370" t="s">
        <v>25</v>
      </c>
      <c r="D4" s="379">
        <v>2016</v>
      </c>
      <c r="E4" s="379"/>
      <c r="F4" s="379"/>
      <c r="G4" s="379"/>
      <c r="H4" s="379"/>
      <c r="I4" s="379">
        <v>2017</v>
      </c>
      <c r="J4" s="379"/>
      <c r="K4" s="379"/>
      <c r="L4" s="379"/>
      <c r="M4" s="379"/>
      <c r="N4" s="376" t="s">
        <v>62</v>
      </c>
      <c r="O4" s="376" t="s">
        <v>61</v>
      </c>
      <c r="P4" s="381" t="s">
        <v>58</v>
      </c>
      <c r="Q4" s="59"/>
    </row>
    <row r="5" spans="1:17" ht="38.25">
      <c r="A5" s="383"/>
      <c r="B5" s="384"/>
      <c r="C5" s="371"/>
      <c r="D5" s="42" t="s">
        <v>59</v>
      </c>
      <c r="E5" s="42" t="s">
        <v>60</v>
      </c>
      <c r="F5" s="42" t="s">
        <v>64</v>
      </c>
      <c r="G5" s="42" t="s">
        <v>65</v>
      </c>
      <c r="H5" s="42" t="s">
        <v>63</v>
      </c>
      <c r="I5" s="42" t="s">
        <v>59</v>
      </c>
      <c r="J5" s="42" t="s">
        <v>60</v>
      </c>
      <c r="K5" s="42" t="s">
        <v>64</v>
      </c>
      <c r="L5" s="42" t="s">
        <v>65</v>
      </c>
      <c r="M5" s="42" t="s">
        <v>63</v>
      </c>
      <c r="N5" s="380"/>
      <c r="O5" s="380"/>
      <c r="P5" s="382"/>
      <c r="Q5" s="19"/>
    </row>
    <row r="6" spans="1:17">
      <c r="A6" s="26" t="s">
        <v>18</v>
      </c>
      <c r="B6" s="27" t="s">
        <v>29</v>
      </c>
      <c r="C6" s="82" t="str">
        <f>C22</f>
        <v>1. Motor Insurance</v>
      </c>
      <c r="D6" s="69">
        <f t="shared" ref="D6:D17" si="0">E6/$E$17</f>
        <v>0.56641233405028557</v>
      </c>
      <c r="E6" s="70">
        <v>3593.8529411764707</v>
      </c>
      <c r="F6" s="71">
        <f>F22*$P$6</f>
        <v>3195.4272058823526</v>
      </c>
      <c r="G6" s="71">
        <f>G22*$P$6</f>
        <v>2027.0585294117648</v>
      </c>
      <c r="H6" s="72">
        <f>G6/F6</f>
        <v>0.63436229299175462</v>
      </c>
      <c r="I6" s="69">
        <f t="shared" ref="I6:I17" si="1">J6/$J$17</f>
        <v>0.57737499399428238</v>
      </c>
      <c r="J6" s="70">
        <v>3709.3596507267644</v>
      </c>
      <c r="K6" s="71">
        <f>K22*$P$6</f>
        <v>3265.991687919688</v>
      </c>
      <c r="L6" s="73">
        <f>L22*$P$6</f>
        <v>2098.463295789265</v>
      </c>
      <c r="M6" s="72">
        <f>L6/K6</f>
        <v>0.6425194845262775</v>
      </c>
      <c r="N6" s="74">
        <f t="shared" ref="N6:N17" si="2">J6-E6</f>
        <v>115.50670955029364</v>
      </c>
      <c r="O6" s="75">
        <f t="shared" ref="O6:O17" si="3">(J6-E6)/E6</f>
        <v>3.2140076803610605E-2</v>
      </c>
      <c r="P6" s="60">
        <v>2.9411764705882353E-2</v>
      </c>
      <c r="Q6" s="61" t="s">
        <v>42</v>
      </c>
    </row>
    <row r="7" spans="1:17">
      <c r="A7" s="29"/>
      <c r="B7" s="23"/>
      <c r="C7" s="86" t="str">
        <f t="shared" ref="C7:C16" si="4">C23</f>
        <v>1.1 Motor Compulsory</v>
      </c>
      <c r="D7" s="33">
        <f t="shared" si="0"/>
        <v>7.7370577764592441E-2</v>
      </c>
      <c r="E7" s="30">
        <v>490.91176470588232</v>
      </c>
      <c r="F7" s="12">
        <f t="shared" ref="F7:G17" si="5">F23*$P$6</f>
        <v>453.11347058823532</v>
      </c>
      <c r="G7" s="12">
        <f>G23*$P$6</f>
        <v>256.25588235294117</v>
      </c>
      <c r="H7" s="68">
        <f t="shared" ref="H7:H17" si="6">G7/F7</f>
        <v>0.56554461296475667</v>
      </c>
      <c r="I7" s="33">
        <f t="shared" si="1"/>
        <v>7.3056837967882454E-2</v>
      </c>
      <c r="J7" s="30">
        <v>469.35542721205883</v>
      </c>
      <c r="K7" s="12">
        <f t="shared" ref="K7:L17" si="7">K23*$P$6</f>
        <v>468.95448686762063</v>
      </c>
      <c r="L7" s="12">
        <f t="shared" si="7"/>
        <v>285.72624794129734</v>
      </c>
      <c r="M7" s="68">
        <f t="shared" ref="M7:M17" si="8">L7/K7</f>
        <v>0.60928353591369711</v>
      </c>
      <c r="N7" s="64">
        <f t="shared" si="2"/>
        <v>-21.556337493823492</v>
      </c>
      <c r="O7" s="31">
        <f t="shared" si="3"/>
        <v>-4.3910818692109443E-2</v>
      </c>
      <c r="P7" s="28"/>
      <c r="Q7" s="19"/>
    </row>
    <row r="8" spans="1:17">
      <c r="A8" s="29"/>
      <c r="B8" s="23"/>
      <c r="C8" s="86" t="str">
        <f t="shared" si="4"/>
        <v>1.2 Motor Voluntary</v>
      </c>
      <c r="D8" s="33">
        <f t="shared" si="0"/>
        <v>0.4890371208188089</v>
      </c>
      <c r="E8" s="30">
        <v>3102.9117647058824</v>
      </c>
      <c r="F8" s="12">
        <f t="shared" si="5"/>
        <v>2742.3137352941176</v>
      </c>
      <c r="G8" s="12">
        <f t="shared" si="5"/>
        <v>1770.8026470588236</v>
      </c>
      <c r="H8" s="68">
        <f t="shared" si="6"/>
        <v>0.64573306265736297</v>
      </c>
      <c r="I8" s="33">
        <f t="shared" si="1"/>
        <v>0.50431815602639996</v>
      </c>
      <c r="J8" s="30">
        <v>3240.0042235147062</v>
      </c>
      <c r="K8" s="12">
        <f t="shared" si="7"/>
        <v>2797.0372010520678</v>
      </c>
      <c r="L8" s="12">
        <f t="shared" si="7"/>
        <v>1812.7370478479677</v>
      </c>
      <c r="M8" s="68">
        <f t="shared" si="8"/>
        <v>0.648091862048217</v>
      </c>
      <c r="N8" s="64">
        <f t="shared" si="2"/>
        <v>137.09245880882372</v>
      </c>
      <c r="O8" s="31">
        <f t="shared" si="3"/>
        <v>4.4181874704973569E-2</v>
      </c>
      <c r="P8" s="32"/>
      <c r="Q8" s="19"/>
    </row>
    <row r="9" spans="1:17">
      <c r="A9" s="29"/>
      <c r="B9" s="23"/>
      <c r="C9" s="83" t="str">
        <f t="shared" si="4"/>
        <v>2. Fire Insurance</v>
      </c>
      <c r="D9" s="69">
        <f t="shared" si="0"/>
        <v>4.7439368093154341E-2</v>
      </c>
      <c r="E9" s="70">
        <v>301</v>
      </c>
      <c r="F9" s="71">
        <f t="shared" si="5"/>
        <v>212.89341176470589</v>
      </c>
      <c r="G9" s="71">
        <f t="shared" si="5"/>
        <v>28.516235294117646</v>
      </c>
      <c r="H9" s="72">
        <f t="shared" si="6"/>
        <v>0.13394606746043586</v>
      </c>
      <c r="I9" s="69">
        <f t="shared" si="1"/>
        <v>4.5093822109378442E-2</v>
      </c>
      <c r="J9" s="70">
        <v>289.70635370335299</v>
      </c>
      <c r="K9" s="71">
        <f t="shared" si="7"/>
        <v>211.41439430470118</v>
      </c>
      <c r="L9" s="71">
        <f t="shared" si="7"/>
        <v>32.624846801763233</v>
      </c>
      <c r="M9" s="72">
        <f>L9/K9</f>
        <v>0.15431705541649471</v>
      </c>
      <c r="N9" s="74">
        <f t="shared" si="2"/>
        <v>-11.293646296647012</v>
      </c>
      <c r="O9" s="76">
        <f t="shared" si="3"/>
        <v>-3.7520419590189411E-2</v>
      </c>
      <c r="P9" s="28"/>
      <c r="Q9" s="19"/>
    </row>
    <row r="10" spans="1:17">
      <c r="A10" s="29"/>
      <c r="B10" s="23"/>
      <c r="C10" s="83" t="str">
        <f t="shared" si="4"/>
        <v>3. Marine Insurance</v>
      </c>
      <c r="D10" s="69">
        <f t="shared" si="0"/>
        <v>2.482292516502262E-2</v>
      </c>
      <c r="E10" s="70">
        <v>157.5</v>
      </c>
      <c r="F10" s="71">
        <f t="shared" si="5"/>
        <v>90.523352941176469</v>
      </c>
      <c r="G10" s="71">
        <f t="shared" si="5"/>
        <v>23.580058823529409</v>
      </c>
      <c r="H10" s="72">
        <f t="shared" si="6"/>
        <v>0.26048591946049671</v>
      </c>
      <c r="I10" s="69">
        <f t="shared" si="1"/>
        <v>2.4518990580581414E-2</v>
      </c>
      <c r="J10" s="70">
        <v>157.5228495902941</v>
      </c>
      <c r="K10" s="71">
        <f t="shared" si="7"/>
        <v>91.600798711893631</v>
      </c>
      <c r="L10" s="71">
        <f t="shared" si="7"/>
        <v>29.359073267058942</v>
      </c>
      <c r="M10" s="72">
        <f t="shared" si="8"/>
        <v>0.32051110557889601</v>
      </c>
      <c r="N10" s="74">
        <f t="shared" si="2"/>
        <v>2.2849590294100608E-2</v>
      </c>
      <c r="O10" s="76">
        <f t="shared" si="3"/>
        <v>1.4507676377206735E-4</v>
      </c>
      <c r="P10" s="33"/>
      <c r="Q10" s="19"/>
    </row>
    <row r="11" spans="1:17">
      <c r="A11" s="29"/>
      <c r="B11" s="23"/>
      <c r="C11" s="83" t="str">
        <f t="shared" si="4"/>
        <v>4. Miscellaneous</v>
      </c>
      <c r="D11" s="69">
        <f t="shared" si="0"/>
        <v>0.36132537269153747</v>
      </c>
      <c r="E11" s="70">
        <v>2292.5882352941176</v>
      </c>
      <c r="F11" s="71">
        <f t="shared" si="5"/>
        <v>1164.95</v>
      </c>
      <c r="G11" s="71">
        <f t="shared" si="5"/>
        <v>481.25747058823532</v>
      </c>
      <c r="H11" s="72">
        <f t="shared" si="6"/>
        <v>0.4131142715037</v>
      </c>
      <c r="I11" s="69">
        <f t="shared" si="1"/>
        <v>0.35301219331575762</v>
      </c>
      <c r="J11" s="70">
        <v>2267.9353967882353</v>
      </c>
      <c r="K11" s="71">
        <f t="shared" si="7"/>
        <v>1159.0867119404504</v>
      </c>
      <c r="L11" s="71">
        <f t="shared" si="7"/>
        <v>494.60160774898253</v>
      </c>
      <c r="M11" s="72">
        <f t="shared" si="8"/>
        <v>0.42671665773905737</v>
      </c>
      <c r="N11" s="74">
        <f t="shared" si="2"/>
        <v>-24.652838505882301</v>
      </c>
      <c r="O11" s="76">
        <f t="shared" si="3"/>
        <v>-1.0753277944270516E-2</v>
      </c>
      <c r="P11" s="20"/>
      <c r="Q11" s="19"/>
    </row>
    <row r="12" spans="1:17">
      <c r="A12" s="29"/>
      <c r="B12" s="23"/>
      <c r="C12" s="87" t="str">
        <f t="shared" si="4"/>
        <v xml:space="preserve">    4.1 Industrial All Risks</v>
      </c>
      <c r="D12" s="33">
        <f t="shared" si="0"/>
        <v>0.11349477119335459</v>
      </c>
      <c r="E12" s="30">
        <v>720.11764705882354</v>
      </c>
      <c r="F12" s="12">
        <f t="shared" si="5"/>
        <v>186.66720588235296</v>
      </c>
      <c r="G12" s="12">
        <f t="shared" si="5"/>
        <v>69.907735294117643</v>
      </c>
      <c r="H12" s="68">
        <f t="shared" si="6"/>
        <v>0.37450464297503339</v>
      </c>
      <c r="I12" s="33">
        <f t="shared" si="1"/>
        <v>0.1112144287540608</v>
      </c>
      <c r="J12" s="30">
        <v>714.49979457029417</v>
      </c>
      <c r="K12" s="67">
        <f t="shared" si="7"/>
        <v>186.8795480094947</v>
      </c>
      <c r="L12" s="12">
        <f t="shared" si="7"/>
        <v>85.025327599497658</v>
      </c>
      <c r="M12" s="68">
        <f t="shared" si="8"/>
        <v>0.45497395785213379</v>
      </c>
      <c r="N12" s="64">
        <f t="shared" si="2"/>
        <v>-5.6178524885293655</v>
      </c>
      <c r="O12" s="31">
        <f t="shared" si="3"/>
        <v>-7.8012981788105878E-3</v>
      </c>
      <c r="P12" s="20"/>
      <c r="Q12" s="19"/>
    </row>
    <row r="13" spans="1:17">
      <c r="A13" s="29"/>
      <c r="B13" s="23"/>
      <c r="C13" s="87" t="str">
        <f t="shared" si="4"/>
        <v xml:space="preserve">    4.2 Public Liability</v>
      </c>
      <c r="D13" s="33">
        <f t="shared" si="0"/>
        <v>1.1162204257212788E-2</v>
      </c>
      <c r="E13" s="30">
        <v>70.82352941176471</v>
      </c>
      <c r="F13" s="12">
        <f t="shared" si="5"/>
        <v>27.774764705882351</v>
      </c>
      <c r="G13" s="12">
        <f t="shared" si="5"/>
        <v>12.49829411764706</v>
      </c>
      <c r="H13" s="68">
        <f t="shared" si="6"/>
        <v>0.44998739863312237</v>
      </c>
      <c r="I13" s="33">
        <f t="shared" si="1"/>
        <v>1.1129503044497602E-2</v>
      </c>
      <c r="J13" s="30">
        <v>71.501762208823521</v>
      </c>
      <c r="K13" s="12">
        <f t="shared" si="7"/>
        <v>26.418195015335765</v>
      </c>
      <c r="L13" s="12">
        <f t="shared" si="7"/>
        <v>15.098716607035234</v>
      </c>
      <c r="M13" s="68">
        <f t="shared" si="8"/>
        <v>0.57152718413466275</v>
      </c>
      <c r="N13" s="64">
        <f t="shared" si="2"/>
        <v>0.67823279705881134</v>
      </c>
      <c r="O13" s="31">
        <f t="shared" si="3"/>
        <v>9.5763767026576345E-3</v>
      </c>
      <c r="P13" s="20"/>
      <c r="Q13" s="19"/>
    </row>
    <row r="14" spans="1:17">
      <c r="A14" s="29"/>
      <c r="B14" s="23"/>
      <c r="C14" s="87" t="str">
        <f t="shared" si="4"/>
        <v xml:space="preserve">    4.3 Personal Accident</v>
      </c>
      <c r="D14" s="33">
        <f t="shared" si="0"/>
        <v>0.13660257361121411</v>
      </c>
      <c r="E14" s="30">
        <v>866.73529411764707</v>
      </c>
      <c r="F14" s="12">
        <f t="shared" si="5"/>
        <v>575.77279411764709</v>
      </c>
      <c r="G14" s="12">
        <f t="shared" si="5"/>
        <v>193.00511764705882</v>
      </c>
      <c r="H14" s="68">
        <f t="shared" si="6"/>
        <v>0.33521055461266253</v>
      </c>
      <c r="I14" s="33">
        <f t="shared" si="1"/>
        <v>0.1291169743951448</v>
      </c>
      <c r="J14" s="30">
        <v>829.515133192647</v>
      </c>
      <c r="K14" s="12">
        <f t="shared" si="7"/>
        <v>554.75112486898229</v>
      </c>
      <c r="L14" s="12">
        <f t="shared" si="7"/>
        <v>191.87296420534264</v>
      </c>
      <c r="M14" s="68">
        <f t="shared" si="8"/>
        <v>0.34587214987740317</v>
      </c>
      <c r="N14" s="64">
        <f t="shared" si="2"/>
        <v>-37.220160925000073</v>
      </c>
      <c r="O14" s="31">
        <f t="shared" si="3"/>
        <v>-4.2942939069870116E-2</v>
      </c>
      <c r="P14" s="20"/>
      <c r="Q14" s="19"/>
    </row>
    <row r="15" spans="1:17">
      <c r="A15" s="23"/>
      <c r="B15" s="23"/>
      <c r="C15" s="87" t="str">
        <f t="shared" si="4"/>
        <v xml:space="preserve">    4.4 Health</v>
      </c>
      <c r="D15" s="33">
        <f t="shared" si="0"/>
        <v>3.593877475339316E-2</v>
      </c>
      <c r="E15" s="30">
        <v>228.02941176470588</v>
      </c>
      <c r="F15" s="12">
        <f t="shared" si="5"/>
        <v>225.22129411764706</v>
      </c>
      <c r="G15" s="12">
        <f t="shared" si="5"/>
        <v>147.26523529411764</v>
      </c>
      <c r="H15" s="68">
        <f t="shared" si="6"/>
        <v>0.65386905741333623</v>
      </c>
      <c r="I15" s="33">
        <f t="shared" si="1"/>
        <v>3.8246358157357878E-2</v>
      </c>
      <c r="J15" s="30">
        <v>245.71465548705885</v>
      </c>
      <c r="K15" s="12">
        <f t="shared" si="7"/>
        <v>235.01296711454145</v>
      </c>
      <c r="L15" s="12">
        <f t="shared" si="7"/>
        <v>140.80450566307795</v>
      </c>
      <c r="M15" s="68">
        <f t="shared" si="8"/>
        <v>0.59913504940538942</v>
      </c>
      <c r="N15" s="64">
        <f t="shared" si="2"/>
        <v>17.685243722352965</v>
      </c>
      <c r="O15" s="31">
        <f t="shared" si="3"/>
        <v>7.7556853677286319E-2</v>
      </c>
      <c r="P15" s="20"/>
      <c r="Q15" s="19"/>
    </row>
    <row r="16" spans="1:17">
      <c r="C16" s="88" t="str">
        <f t="shared" si="4"/>
        <v xml:space="preserve">    4.5 Others</v>
      </c>
      <c r="D16" s="33">
        <f t="shared" si="0"/>
        <v>6.4127048876362822E-2</v>
      </c>
      <c r="E16" s="30">
        <v>406.88235294117646</v>
      </c>
      <c r="F16" s="12">
        <f t="shared" si="5"/>
        <v>149.51394117647058</v>
      </c>
      <c r="G16" s="12">
        <f t="shared" si="5"/>
        <v>58.581088235294118</v>
      </c>
      <c r="H16" s="68">
        <f t="shared" si="6"/>
        <v>0.39181020695689606</v>
      </c>
      <c r="I16" s="33">
        <f t="shared" si="1"/>
        <v>6.3304928964696555E-2</v>
      </c>
      <c r="J16" s="30">
        <v>406.70405132941175</v>
      </c>
      <c r="K16" s="12">
        <f t="shared" si="7"/>
        <v>156.02487693209619</v>
      </c>
      <c r="L16" s="12">
        <f t="shared" si="7"/>
        <v>61.800093674029057</v>
      </c>
      <c r="M16" s="68">
        <f t="shared" si="8"/>
        <v>0.39609128293640739</v>
      </c>
      <c r="N16" s="64">
        <f t="shared" si="2"/>
        <v>-0.17830161176470938</v>
      </c>
      <c r="O16" s="31">
        <f t="shared" si="3"/>
        <v>-4.3821416799191262E-4</v>
      </c>
      <c r="P16" s="20"/>
      <c r="Q16" s="19"/>
    </row>
    <row r="17" spans="3:17">
      <c r="C17" s="85" t="s">
        <v>28</v>
      </c>
      <c r="D17" s="77">
        <f t="shared" si="0"/>
        <v>1</v>
      </c>
      <c r="E17" s="78">
        <v>6344.9411764705883</v>
      </c>
      <c r="F17" s="79">
        <f t="shared" si="5"/>
        <v>4663.7939705882354</v>
      </c>
      <c r="G17" s="79">
        <f t="shared" si="5"/>
        <v>2560.412294117647</v>
      </c>
      <c r="H17" s="80">
        <f t="shared" si="6"/>
        <v>0.54899772808675484</v>
      </c>
      <c r="I17" s="77">
        <f t="shared" si="1"/>
        <v>1</v>
      </c>
      <c r="J17" s="78">
        <v>6424.5242508086476</v>
      </c>
      <c r="K17" s="79">
        <f t="shared" si="7"/>
        <v>4728.093592876734</v>
      </c>
      <c r="L17" s="79">
        <f t="shared" si="7"/>
        <v>2655.0488236070696</v>
      </c>
      <c r="M17" s="80">
        <f t="shared" si="8"/>
        <v>0.56154743374943372</v>
      </c>
      <c r="N17" s="78">
        <f t="shared" si="2"/>
        <v>79.583074338059305</v>
      </c>
      <c r="O17" s="81">
        <f t="shared" si="3"/>
        <v>1.2542759991721131E-2</v>
      </c>
      <c r="P17" s="20"/>
      <c r="Q17" s="19"/>
    </row>
    <row r="19" spans="3:17">
      <c r="J19" s="90"/>
    </row>
    <row r="20" spans="3:17">
      <c r="E20" s="23"/>
      <c r="F20" s="24" t="s">
        <v>99</v>
      </c>
      <c r="G20" s="23"/>
      <c r="J20" s="21"/>
      <c r="K20" s="24" t="s">
        <v>100</v>
      </c>
      <c r="L20" s="23"/>
    </row>
    <row r="21" spans="3:17">
      <c r="E21" s="90" t="s">
        <v>98</v>
      </c>
      <c r="F21" s="92" t="s">
        <v>97</v>
      </c>
      <c r="G21" s="92" t="s">
        <v>76</v>
      </c>
      <c r="J21" s="90" t="s">
        <v>98</v>
      </c>
      <c r="K21" s="92" t="s">
        <v>97</v>
      </c>
      <c r="L21" s="92" t="s">
        <v>76</v>
      </c>
    </row>
    <row r="22" spans="3:17">
      <c r="C22" s="26" t="s">
        <v>45</v>
      </c>
      <c r="E22" s="58">
        <v>122191</v>
      </c>
      <c r="F22" s="66">
        <f>F37/$C$36</f>
        <v>108644.52499999999</v>
      </c>
      <c r="G22" s="66">
        <f>G37/$C$36</f>
        <v>68919.990000000005</v>
      </c>
      <c r="J22" s="66">
        <f>J37/$C$36</f>
        <v>126118.22812470999</v>
      </c>
      <c r="K22" s="66">
        <f>K37/$C$36</f>
        <v>111043.7173892694</v>
      </c>
      <c r="L22" s="66">
        <f>L37/$C$36</f>
        <v>71347.752056835016</v>
      </c>
    </row>
    <row r="23" spans="3:17">
      <c r="C23" s="56" t="s">
        <v>56</v>
      </c>
      <c r="E23" s="58">
        <v>16691</v>
      </c>
      <c r="F23" s="66">
        <f t="shared" ref="F23:G23" si="9">F38/$C$36</f>
        <v>15405.858</v>
      </c>
      <c r="G23" s="66">
        <f t="shared" si="9"/>
        <v>8712.7000000000007</v>
      </c>
      <c r="J23" s="66">
        <f t="shared" ref="J23:J33" si="10">J38/$C$36</f>
        <v>15958.084525210001</v>
      </c>
      <c r="K23" s="66">
        <f t="shared" ref="K23:L23" si="11">K38/$C$36</f>
        <v>15944.452553499101</v>
      </c>
      <c r="L23" s="66">
        <f t="shared" si="11"/>
        <v>9714.6924300041101</v>
      </c>
    </row>
    <row r="24" spans="3:17">
      <c r="C24" s="56" t="s">
        <v>57</v>
      </c>
      <c r="E24" s="58">
        <v>105499</v>
      </c>
      <c r="F24" s="66">
        <f t="shared" ref="F24:G24" si="12">F39/$C$36</f>
        <v>93238.667000000001</v>
      </c>
      <c r="G24" s="66">
        <f t="shared" si="12"/>
        <v>60207.29</v>
      </c>
      <c r="J24" s="66">
        <f t="shared" si="10"/>
        <v>110160.14359950001</v>
      </c>
      <c r="K24" s="66">
        <f t="shared" ref="K24:L24" si="13">K39/$C$36</f>
        <v>95099.2648357703</v>
      </c>
      <c r="L24" s="66">
        <f t="shared" si="13"/>
        <v>61633.059626830902</v>
      </c>
    </row>
    <row r="25" spans="3:17">
      <c r="C25" s="29" t="s">
        <v>46</v>
      </c>
      <c r="E25" s="58">
        <v>10234</v>
      </c>
      <c r="F25" s="66">
        <f t="shared" ref="F25:G25" si="14">F40/$C$36</f>
        <v>7238.3760000000002</v>
      </c>
      <c r="G25" s="66">
        <f t="shared" si="14"/>
        <v>969.55200000000002</v>
      </c>
      <c r="J25" s="66">
        <f t="shared" si="10"/>
        <v>9850.0160259140011</v>
      </c>
      <c r="K25" s="66">
        <f t="shared" ref="K25:L25" si="15">K40/$C$36</f>
        <v>7188.0894063598398</v>
      </c>
      <c r="L25" s="66">
        <f t="shared" si="15"/>
        <v>1109.24479125995</v>
      </c>
    </row>
    <row r="26" spans="3:17">
      <c r="C26" s="29" t="s">
        <v>47</v>
      </c>
      <c r="E26" s="58">
        <v>5355</v>
      </c>
      <c r="F26" s="66">
        <f t="shared" ref="F26:G26" si="16">F41/$C$36</f>
        <v>3077.7939999999999</v>
      </c>
      <c r="G26" s="66">
        <f t="shared" si="16"/>
        <v>801.72199999999998</v>
      </c>
      <c r="J26" s="66">
        <f t="shared" si="10"/>
        <v>5355.7768860699998</v>
      </c>
      <c r="K26" s="66">
        <f t="shared" ref="K26:L26" si="17">K41/$C$36</f>
        <v>3114.4271562043837</v>
      </c>
      <c r="L26" s="66">
        <f t="shared" si="17"/>
        <v>998.20849108000402</v>
      </c>
    </row>
    <row r="27" spans="3:17">
      <c r="C27" s="29" t="s">
        <v>48</v>
      </c>
      <c r="E27" s="58">
        <v>77948</v>
      </c>
      <c r="F27" s="66">
        <f t="shared" ref="F27:G27" si="18">F42/$C$36</f>
        <v>39608.300000000003</v>
      </c>
      <c r="G27" s="66">
        <f t="shared" si="18"/>
        <v>16362.754000000001</v>
      </c>
      <c r="J27" s="66">
        <f t="shared" si="10"/>
        <v>77109.803490799997</v>
      </c>
      <c r="K27" s="66">
        <f t="shared" ref="K27:L27" si="19">K42/$C$36</f>
        <v>39408.948205975314</v>
      </c>
      <c r="L27" s="66">
        <f t="shared" si="19"/>
        <v>16816.454663465407</v>
      </c>
    </row>
    <row r="28" spans="3:17">
      <c r="C28" s="29" t="s">
        <v>49</v>
      </c>
      <c r="E28" s="58">
        <v>24484</v>
      </c>
      <c r="F28" s="66">
        <f t="shared" ref="F28:G28" si="20">F43/$C$36</f>
        <v>6346.6850000000004</v>
      </c>
      <c r="G28" s="66">
        <f t="shared" si="20"/>
        <v>2376.8629999999998</v>
      </c>
      <c r="J28" s="66">
        <f t="shared" si="10"/>
        <v>24292.993015390002</v>
      </c>
      <c r="K28" s="66">
        <f t="shared" ref="K28:L28" si="21">K43/$C$36</f>
        <v>6353.9046323228195</v>
      </c>
      <c r="L28" s="66">
        <f t="shared" si="21"/>
        <v>2890.8611383829202</v>
      </c>
    </row>
    <row r="29" spans="3:17">
      <c r="C29" s="29" t="s">
        <v>50</v>
      </c>
      <c r="E29" s="58">
        <v>2408</v>
      </c>
      <c r="F29" s="66">
        <f t="shared" ref="F29:G29" si="22">F44/$C$36</f>
        <v>944.34199999999998</v>
      </c>
      <c r="G29" s="66">
        <f t="shared" si="22"/>
        <v>424.94200000000001</v>
      </c>
      <c r="J29" s="66">
        <f t="shared" si="10"/>
        <v>2431.0599150999997</v>
      </c>
      <c r="K29" s="66">
        <f t="shared" ref="K29:L29" si="23">K44/$C$36</f>
        <v>898.218630521416</v>
      </c>
      <c r="L29" s="66">
        <f t="shared" si="23"/>
        <v>513.35636463919798</v>
      </c>
    </row>
    <row r="30" spans="3:17">
      <c r="C30" s="29" t="s">
        <v>51</v>
      </c>
      <c r="E30" s="58">
        <v>29469</v>
      </c>
      <c r="F30" s="66">
        <f t="shared" ref="F30:G30" si="24">F45/$C$36</f>
        <v>19576.275000000001</v>
      </c>
      <c r="G30" s="66">
        <f t="shared" si="24"/>
        <v>6562.174</v>
      </c>
      <c r="J30" s="66">
        <f t="shared" si="10"/>
        <v>28203.51452855</v>
      </c>
      <c r="K30" s="66">
        <f t="shared" ref="K30:L30" si="25">K45/$C$36</f>
        <v>18861.538245545398</v>
      </c>
      <c r="L30" s="66">
        <f t="shared" si="25"/>
        <v>6523.6807829816498</v>
      </c>
    </row>
    <row r="31" spans="3:17">
      <c r="C31" s="29" t="s">
        <v>52</v>
      </c>
      <c r="E31" s="58">
        <v>7753</v>
      </c>
      <c r="F31" s="66">
        <f t="shared" ref="F31:G31" si="26">F46/$C$36</f>
        <v>7657.5240000000003</v>
      </c>
      <c r="G31" s="66">
        <f t="shared" si="26"/>
        <v>5007.018</v>
      </c>
      <c r="J31" s="66">
        <f t="shared" si="10"/>
        <v>8354.2982865600006</v>
      </c>
      <c r="K31" s="66">
        <f t="shared" ref="K31:L31" si="27">K46/$C$36</f>
        <v>7990.4408818944094</v>
      </c>
      <c r="L31" s="66">
        <f t="shared" si="27"/>
        <v>4787.3531925446505</v>
      </c>
    </row>
    <row r="32" spans="3:17">
      <c r="C32" s="34" t="s">
        <v>53</v>
      </c>
      <c r="E32" s="58">
        <v>13834</v>
      </c>
      <c r="F32" s="66">
        <f t="shared" ref="F32:G32" si="28">F47/$C$36</f>
        <v>5083.4740000000002</v>
      </c>
      <c r="G32" s="66">
        <f t="shared" si="28"/>
        <v>1991.7570000000001</v>
      </c>
      <c r="J32" s="66">
        <f t="shared" si="10"/>
        <v>13827.937745200001</v>
      </c>
      <c r="K32" s="66">
        <f t="shared" ref="K32:L32" si="29">K47/$C$36</f>
        <v>5304.8458156912702</v>
      </c>
      <c r="L32" s="66">
        <f t="shared" si="29"/>
        <v>2101.203184916988</v>
      </c>
    </row>
    <row r="33" spans="3:17">
      <c r="C33" s="57" t="s">
        <v>28</v>
      </c>
      <c r="E33" s="58">
        <v>215728</v>
      </c>
      <c r="F33" s="66">
        <f t="shared" ref="F33:G33" si="30">F48/$C$36</f>
        <v>158568.995</v>
      </c>
      <c r="G33" s="66">
        <f t="shared" si="30"/>
        <v>87054.017999999996</v>
      </c>
      <c r="J33" s="66">
        <f t="shared" si="10"/>
        <v>218433.82452749403</v>
      </c>
      <c r="K33" s="66">
        <f t="shared" ref="K33:L33" si="31">K48/$C$36</f>
        <v>160755.18215780894</v>
      </c>
      <c r="L33" s="66">
        <f t="shared" si="31"/>
        <v>90271.660002640361</v>
      </c>
    </row>
    <row r="34" spans="3:17">
      <c r="K34" s="20"/>
    </row>
    <row r="36" spans="3:17">
      <c r="C36" s="20">
        <v>1000</v>
      </c>
    </row>
    <row r="37" spans="3:17">
      <c r="C37" s="20" t="s">
        <v>45</v>
      </c>
      <c r="E37" s="64">
        <f>E62+E63</f>
        <v>122190524</v>
      </c>
      <c r="F37" s="64">
        <f t="shared" ref="F37:G37" si="32">F62+F63</f>
        <v>108644525</v>
      </c>
      <c r="G37" s="64">
        <f t="shared" si="32"/>
        <v>68919990</v>
      </c>
      <c r="J37" s="64">
        <f>J62+J63</f>
        <v>126118228.12470999</v>
      </c>
      <c r="K37" s="64">
        <f t="shared" ref="K37:L37" si="33">K62+K63</f>
        <v>111043717.3892694</v>
      </c>
      <c r="L37" s="64">
        <f t="shared" si="33"/>
        <v>71347752.056835011</v>
      </c>
    </row>
    <row r="38" spans="3:17">
      <c r="C38" s="20" t="s">
        <v>56</v>
      </c>
      <c r="E38" s="64">
        <f>E62</f>
        <v>16691279</v>
      </c>
      <c r="F38" s="64">
        <f t="shared" ref="F38:G38" si="34">F62</f>
        <v>15405858</v>
      </c>
      <c r="G38" s="64">
        <f t="shared" si="34"/>
        <v>8712700</v>
      </c>
      <c r="J38" s="64">
        <f>J62</f>
        <v>15958084.525210001</v>
      </c>
      <c r="K38" s="64">
        <f t="shared" ref="K38:L38" si="35">K62</f>
        <v>15944452.553499101</v>
      </c>
      <c r="L38" s="64">
        <f t="shared" si="35"/>
        <v>9714692.4300041106</v>
      </c>
    </row>
    <row r="39" spans="3:17">
      <c r="C39" s="20" t="s">
        <v>57</v>
      </c>
      <c r="E39" s="64">
        <f>E63</f>
        <v>105499245</v>
      </c>
      <c r="F39" s="64">
        <f t="shared" ref="F39:G39" si="36">F63</f>
        <v>93238667</v>
      </c>
      <c r="G39" s="64">
        <f t="shared" si="36"/>
        <v>60207290</v>
      </c>
      <c r="J39" s="64">
        <f>J63</f>
        <v>110160143.5995</v>
      </c>
      <c r="K39" s="64">
        <f t="shared" ref="K39:L39" si="37">K63</f>
        <v>95099264.835770294</v>
      </c>
      <c r="L39" s="64">
        <f t="shared" si="37"/>
        <v>61633059.626830898</v>
      </c>
    </row>
    <row r="40" spans="3:17">
      <c r="C40" s="20" t="s">
        <v>46</v>
      </c>
      <c r="E40" s="64">
        <f>E55</f>
        <v>10233744</v>
      </c>
      <c r="F40" s="64">
        <f t="shared" ref="F40:G40" si="38">F55</f>
        <v>7238376</v>
      </c>
      <c r="G40" s="64">
        <f t="shared" si="38"/>
        <v>969552</v>
      </c>
      <c r="J40" s="64">
        <f>J55</f>
        <v>9850016.0259140003</v>
      </c>
      <c r="K40" s="64">
        <f>K55</f>
        <v>7188089.4063598402</v>
      </c>
      <c r="L40" s="64">
        <f t="shared" ref="L40" si="39">L55</f>
        <v>1109244.79125995</v>
      </c>
    </row>
    <row r="41" spans="3:17">
      <c r="C41" s="20" t="s">
        <v>47</v>
      </c>
      <c r="E41" s="64">
        <f>E58+E59</f>
        <v>5355434</v>
      </c>
      <c r="F41" s="64">
        <f t="shared" ref="F41:G41" si="40">F58+F59</f>
        <v>3077794</v>
      </c>
      <c r="G41" s="64">
        <f t="shared" si="40"/>
        <v>801722</v>
      </c>
      <c r="J41" s="64">
        <f>J58+J59</f>
        <v>5355776.88607</v>
      </c>
      <c r="K41" s="64">
        <f t="shared" ref="K41:L41" si="41">K58+K59</f>
        <v>3114427.1562043838</v>
      </c>
      <c r="L41" s="64">
        <f t="shared" si="41"/>
        <v>998208.49108000402</v>
      </c>
    </row>
    <row r="42" spans="3:17">
      <c r="C42" s="20" t="s">
        <v>48</v>
      </c>
      <c r="E42" s="64">
        <f>E43+E44+E45+E46+E47</f>
        <v>77948044</v>
      </c>
      <c r="F42" s="64">
        <f t="shared" ref="F42:G42" si="42">F43+F44+F45+F46+F47</f>
        <v>39608300</v>
      </c>
      <c r="G42" s="64">
        <f t="shared" si="42"/>
        <v>16362754</v>
      </c>
      <c r="J42" s="64">
        <f>J43+J44+J45+J46+J47</f>
        <v>77109803.490799993</v>
      </c>
      <c r="K42" s="64">
        <f t="shared" ref="K42" si="43">K43+K44+K45+K46+K47</f>
        <v>39408948.205975316</v>
      </c>
      <c r="L42" s="64">
        <f t="shared" ref="L42" si="44">L43+L44+L45+L46+L47</f>
        <v>16816454.663465407</v>
      </c>
    </row>
    <row r="43" spans="3:17">
      <c r="C43" s="20" t="s">
        <v>49</v>
      </c>
      <c r="E43" s="64">
        <f>E66</f>
        <v>24484007</v>
      </c>
      <c r="F43" s="64">
        <f t="shared" ref="F43:G43" si="45">F66</f>
        <v>6346685</v>
      </c>
      <c r="G43" s="64">
        <f t="shared" si="45"/>
        <v>2376863</v>
      </c>
      <c r="J43" s="64">
        <f>J66</f>
        <v>24292993.015390001</v>
      </c>
      <c r="K43" s="64">
        <f t="shared" ref="K43:L43" si="46">K66</f>
        <v>6353904.6323228199</v>
      </c>
      <c r="L43" s="64">
        <f t="shared" si="46"/>
        <v>2890861.1383829201</v>
      </c>
    </row>
    <row r="44" spans="3:17" s="20" customFormat="1">
      <c r="C44" s="20" t="s">
        <v>50</v>
      </c>
      <c r="E44" s="64">
        <f t="shared" ref="E44:G46" si="47">E67</f>
        <v>2407562</v>
      </c>
      <c r="F44" s="64">
        <f t="shared" si="47"/>
        <v>944342</v>
      </c>
      <c r="G44" s="64">
        <f t="shared" si="47"/>
        <v>424942</v>
      </c>
      <c r="J44" s="64">
        <f t="shared" ref="J44:L44" si="48">J67</f>
        <v>2431059.9150999999</v>
      </c>
      <c r="K44" s="64">
        <f t="shared" si="48"/>
        <v>898218.63052141597</v>
      </c>
      <c r="L44" s="64">
        <f t="shared" si="48"/>
        <v>513356.364639198</v>
      </c>
      <c r="M44"/>
      <c r="N44"/>
      <c r="O44"/>
      <c r="P44"/>
      <c r="Q44"/>
    </row>
    <row r="45" spans="3:17" s="20" customFormat="1">
      <c r="C45" s="20" t="s">
        <v>51</v>
      </c>
      <c r="E45" s="64">
        <f t="shared" si="47"/>
        <v>29469378</v>
      </c>
      <c r="F45" s="64">
        <f t="shared" si="47"/>
        <v>19576275</v>
      </c>
      <c r="G45" s="64">
        <f t="shared" si="47"/>
        <v>6562174</v>
      </c>
      <c r="J45" s="64">
        <f t="shared" ref="J45:L45" si="49">J68</f>
        <v>28203514.528549999</v>
      </c>
      <c r="K45" s="64">
        <f t="shared" si="49"/>
        <v>18861538.245545398</v>
      </c>
      <c r="L45" s="64">
        <f t="shared" si="49"/>
        <v>6523680.78298165</v>
      </c>
      <c r="M45"/>
      <c r="N45"/>
      <c r="O45"/>
      <c r="P45"/>
      <c r="Q45"/>
    </row>
    <row r="46" spans="3:17" s="20" customFormat="1">
      <c r="C46" s="20" t="s">
        <v>52</v>
      </c>
      <c r="E46" s="64">
        <f t="shared" si="47"/>
        <v>7753416</v>
      </c>
      <c r="F46" s="64">
        <f t="shared" si="47"/>
        <v>7657524</v>
      </c>
      <c r="G46" s="64">
        <f t="shared" si="47"/>
        <v>5007018</v>
      </c>
      <c r="J46" s="64">
        <f t="shared" ref="J46:L46" si="50">J69</f>
        <v>8354298.2865599999</v>
      </c>
      <c r="K46" s="64">
        <f t="shared" si="50"/>
        <v>7990440.8818944097</v>
      </c>
      <c r="L46" s="64">
        <f t="shared" si="50"/>
        <v>4787353.1925446503</v>
      </c>
      <c r="M46"/>
      <c r="N46"/>
      <c r="O46"/>
      <c r="P46"/>
      <c r="Q46"/>
    </row>
    <row r="47" spans="3:17" s="20" customFormat="1">
      <c r="C47" s="20" t="s">
        <v>53</v>
      </c>
      <c r="E47" s="64">
        <f>E70+E71+E72</f>
        <v>13833681</v>
      </c>
      <c r="F47" s="64">
        <f t="shared" ref="F47:G47" si="51">F70+F71+F72</f>
        <v>5083474</v>
      </c>
      <c r="G47" s="64">
        <f t="shared" si="51"/>
        <v>1991757</v>
      </c>
      <c r="J47" s="64">
        <f>J70+J71+J72</f>
        <v>13827937.745200001</v>
      </c>
      <c r="K47" s="64">
        <f t="shared" ref="K47:L47" si="52">K70+K71+K72</f>
        <v>5304845.8156912699</v>
      </c>
      <c r="L47" s="64">
        <f t="shared" si="52"/>
        <v>2101203.184916988</v>
      </c>
      <c r="M47"/>
      <c r="N47"/>
      <c r="O47"/>
      <c r="P47"/>
      <c r="Q47"/>
    </row>
    <row r="48" spans="3:17" s="20" customFormat="1">
      <c r="C48" s="20" t="s">
        <v>28</v>
      </c>
      <c r="E48" s="64">
        <f>E37+E40+E41+E42</f>
        <v>215727746</v>
      </c>
      <c r="F48" s="64">
        <f t="shared" ref="F48:G48" si="53">F37+F40+F41+F42</f>
        <v>158568995</v>
      </c>
      <c r="G48" s="64">
        <f t="shared" si="53"/>
        <v>87054018</v>
      </c>
      <c r="J48" s="64">
        <f>J37+J40+J41+J42</f>
        <v>218433824.52749401</v>
      </c>
      <c r="K48" s="64">
        <f t="shared" ref="K48:L48" si="54">K37+K40+K41+K42</f>
        <v>160755182.15780893</v>
      </c>
      <c r="L48" s="64">
        <f t="shared" si="54"/>
        <v>90271660.002640367</v>
      </c>
      <c r="M48"/>
      <c r="N48"/>
      <c r="O48"/>
      <c r="P48"/>
      <c r="Q48"/>
    </row>
    <row r="49" spans="3:17" s="20" customFormat="1">
      <c r="L49"/>
      <c r="M49"/>
      <c r="N49"/>
      <c r="O49"/>
      <c r="P49"/>
      <c r="Q49"/>
    </row>
    <row r="50" spans="3:17" s="20" customFormat="1">
      <c r="L50"/>
      <c r="M50"/>
      <c r="N50"/>
      <c r="O50"/>
      <c r="P50"/>
      <c r="Q50"/>
    </row>
    <row r="53" spans="3:17">
      <c r="E53" s="20" t="s">
        <v>103</v>
      </c>
      <c r="F53"/>
      <c r="G53"/>
      <c r="H53" s="20"/>
      <c r="J53" s="20" t="s">
        <v>78</v>
      </c>
    </row>
    <row r="54" spans="3:17">
      <c r="C54" s="20" t="s">
        <v>77</v>
      </c>
      <c r="E54" t="s">
        <v>102</v>
      </c>
      <c r="F54" s="20" t="s">
        <v>101</v>
      </c>
      <c r="G54" s="20" t="s">
        <v>96</v>
      </c>
      <c r="H54" s="20"/>
      <c r="J54" t="s">
        <v>102</v>
      </c>
      <c r="K54" s="20" t="s">
        <v>101</v>
      </c>
      <c r="L54" s="20" t="s">
        <v>96</v>
      </c>
    </row>
    <row r="55" spans="3:17">
      <c r="C55" s="20" t="s">
        <v>79</v>
      </c>
      <c r="E55" s="65">
        <v>10233744</v>
      </c>
      <c r="F55" s="91">
        <v>7238376</v>
      </c>
      <c r="G55" s="91">
        <v>969552</v>
      </c>
      <c r="H55" s="20"/>
      <c r="J55" s="89">
        <v>9850016.0259140003</v>
      </c>
      <c r="K55" s="89">
        <v>7188089.4063598402</v>
      </c>
      <c r="L55" s="89">
        <v>1109244.79125995</v>
      </c>
    </row>
    <row r="56" spans="3:17">
      <c r="C56" s="20" t="s">
        <v>80</v>
      </c>
      <c r="E56" s="65"/>
      <c r="F56" s="65"/>
      <c r="G56" s="65"/>
      <c r="H56" s="20"/>
      <c r="J56" s="89">
        <v>9850016.0259140003</v>
      </c>
      <c r="K56" s="89">
        <v>7188089.4063598402</v>
      </c>
      <c r="L56" s="89">
        <v>1109244.79125995</v>
      </c>
    </row>
    <row r="57" spans="3:17">
      <c r="C57" s="20" t="s">
        <v>81</v>
      </c>
      <c r="E57" s="65"/>
      <c r="F57" s="65"/>
      <c r="G57" s="65"/>
      <c r="H57" s="20"/>
      <c r="J57" s="89"/>
      <c r="K57" s="89"/>
      <c r="L57" s="89"/>
    </row>
    <row r="58" spans="3:17">
      <c r="C58" s="20" t="s">
        <v>82</v>
      </c>
      <c r="E58" s="65">
        <v>415076</v>
      </c>
      <c r="F58" s="91">
        <v>2962037</v>
      </c>
      <c r="G58" s="91">
        <v>730152</v>
      </c>
      <c r="H58" s="20"/>
      <c r="J58" s="89">
        <v>432832.87959000003</v>
      </c>
      <c r="K58" s="89">
        <v>107195.077808904</v>
      </c>
      <c r="L58" s="89">
        <v>50544.377663886997</v>
      </c>
    </row>
    <row r="59" spans="3:17">
      <c r="C59" s="20" t="s">
        <v>83</v>
      </c>
      <c r="E59" s="65">
        <v>4940358</v>
      </c>
      <c r="F59" s="91">
        <v>115757</v>
      </c>
      <c r="G59" s="91">
        <v>71570</v>
      </c>
      <c r="H59" s="20"/>
      <c r="J59" s="89">
        <v>4922944.00648</v>
      </c>
      <c r="K59" s="89">
        <v>3007232.0783954798</v>
      </c>
      <c r="L59" s="89">
        <v>947664.11341611703</v>
      </c>
    </row>
    <row r="60" spans="3:17">
      <c r="C60" s="20" t="s">
        <v>80</v>
      </c>
      <c r="E60" s="65"/>
      <c r="F60" s="65"/>
      <c r="G60" s="65"/>
      <c r="H60" s="20"/>
      <c r="J60" s="89">
        <v>5355776.88607</v>
      </c>
      <c r="K60" s="89">
        <v>3114427.1562043801</v>
      </c>
      <c r="L60" s="89">
        <v>998208.49108000402</v>
      </c>
    </row>
    <row r="61" spans="3:17">
      <c r="C61" s="20" t="s">
        <v>84</v>
      </c>
      <c r="E61" s="65"/>
      <c r="F61" s="65"/>
      <c r="G61" s="65"/>
      <c r="H61" s="20"/>
      <c r="J61" s="89"/>
      <c r="K61" s="89"/>
      <c r="L61" s="89"/>
    </row>
    <row r="62" spans="3:17">
      <c r="C62" s="20" t="s">
        <v>85</v>
      </c>
      <c r="E62" s="84">
        <v>16691279</v>
      </c>
      <c r="F62" s="65">
        <v>15405858</v>
      </c>
      <c r="G62" s="65">
        <v>8712700</v>
      </c>
      <c r="H62" s="20"/>
      <c r="J62" s="89">
        <v>15958084.525210001</v>
      </c>
      <c r="K62" s="89">
        <v>15944452.553499101</v>
      </c>
      <c r="L62" s="89">
        <v>9714692.4300041106</v>
      </c>
    </row>
    <row r="63" spans="3:17">
      <c r="C63" s="20" t="s">
        <v>86</v>
      </c>
      <c r="E63" s="65">
        <v>105499245</v>
      </c>
      <c r="F63" s="91">
        <v>93238667</v>
      </c>
      <c r="G63" s="91">
        <v>60207290</v>
      </c>
      <c r="H63" s="20"/>
      <c r="J63" s="89">
        <v>110160143.5995</v>
      </c>
      <c r="K63" s="89">
        <v>95099264.835770294</v>
      </c>
      <c r="L63" s="89">
        <v>61633059.626830898</v>
      </c>
    </row>
    <row r="64" spans="3:17">
      <c r="C64" s="20" t="s">
        <v>80</v>
      </c>
      <c r="E64" s="65"/>
      <c r="F64" s="65"/>
      <c r="G64" s="65"/>
      <c r="H64" s="20"/>
      <c r="J64" s="89">
        <v>111307769.30791999</v>
      </c>
      <c r="K64" s="89">
        <v>111043717.38926899</v>
      </c>
      <c r="L64" s="89">
        <v>71347752.056834996</v>
      </c>
    </row>
    <row r="65" spans="3:12">
      <c r="C65" s="20" t="s">
        <v>87</v>
      </c>
      <c r="E65" s="65"/>
      <c r="F65" s="65"/>
      <c r="G65" s="65"/>
      <c r="H65" s="20"/>
      <c r="J65" s="89"/>
      <c r="K65" s="89"/>
      <c r="L65" s="89"/>
    </row>
    <row r="66" spans="3:12">
      <c r="C66" s="20" t="s">
        <v>88</v>
      </c>
      <c r="E66" s="65">
        <v>24484007</v>
      </c>
      <c r="F66" s="65">
        <v>6346685</v>
      </c>
      <c r="G66" s="65">
        <v>2376863</v>
      </c>
      <c r="H66" s="20"/>
      <c r="J66" s="89">
        <v>24292993.015390001</v>
      </c>
      <c r="K66" s="89">
        <v>6353904.6323228199</v>
      </c>
      <c r="L66" s="89">
        <v>2890861.1383829201</v>
      </c>
    </row>
    <row r="67" spans="3:12">
      <c r="C67" s="20" t="s">
        <v>89</v>
      </c>
      <c r="E67" s="65">
        <v>2407562</v>
      </c>
      <c r="F67" s="65">
        <v>944342</v>
      </c>
      <c r="G67" s="65">
        <v>424942</v>
      </c>
      <c r="H67" s="20"/>
      <c r="J67" s="89">
        <v>2431059.9150999999</v>
      </c>
      <c r="K67" s="89">
        <v>898218.63052141597</v>
      </c>
      <c r="L67" s="89">
        <v>513356.364639198</v>
      </c>
    </row>
    <row r="68" spans="3:12">
      <c r="C68" s="20" t="s">
        <v>90</v>
      </c>
      <c r="E68" s="65">
        <v>29469378</v>
      </c>
      <c r="F68" s="65">
        <v>19576275</v>
      </c>
      <c r="G68" s="65">
        <v>6562174</v>
      </c>
      <c r="H68" s="20"/>
      <c r="J68" s="89">
        <v>28203514.528549999</v>
      </c>
      <c r="K68" s="89">
        <v>18861538.245545398</v>
      </c>
      <c r="L68" s="89">
        <v>6523680.78298165</v>
      </c>
    </row>
    <row r="69" spans="3:12">
      <c r="C69" s="20" t="s">
        <v>91</v>
      </c>
      <c r="E69" s="65">
        <v>7753416</v>
      </c>
      <c r="F69" s="65">
        <v>7657524</v>
      </c>
      <c r="G69" s="65">
        <v>5007018</v>
      </c>
      <c r="H69" s="20"/>
      <c r="J69" s="89">
        <v>8354298.2865599999</v>
      </c>
      <c r="K69" s="89">
        <v>7990440.8818944097</v>
      </c>
      <c r="L69" s="89">
        <v>4787353.1925446503</v>
      </c>
    </row>
    <row r="70" spans="3:12">
      <c r="C70" s="20" t="s">
        <v>92</v>
      </c>
      <c r="E70" s="65">
        <v>1812930</v>
      </c>
      <c r="F70" s="65">
        <v>1175217</v>
      </c>
      <c r="G70" s="65">
        <v>237078</v>
      </c>
      <c r="H70" s="20"/>
      <c r="J70" s="89">
        <v>1883803.7775399999</v>
      </c>
      <c r="K70" s="89">
        <v>1041551.08818021</v>
      </c>
      <c r="L70" s="89">
        <v>193331.822043658</v>
      </c>
    </row>
    <row r="71" spans="3:12">
      <c r="C71" s="20" t="s">
        <v>93</v>
      </c>
      <c r="E71" s="65">
        <v>160771</v>
      </c>
      <c r="F71" s="65">
        <v>141438</v>
      </c>
      <c r="G71" s="65">
        <v>4807</v>
      </c>
      <c r="H71" s="20"/>
      <c r="J71" s="89">
        <v>159958.88133999999</v>
      </c>
      <c r="K71" s="89">
        <v>138311.80118000001</v>
      </c>
      <c r="L71" s="89">
        <v>54189.998599999999</v>
      </c>
    </row>
    <row r="72" spans="3:12">
      <c r="C72" s="20" t="s">
        <v>94</v>
      </c>
      <c r="E72" s="65">
        <v>11859980</v>
      </c>
      <c r="F72" s="65">
        <v>3766819</v>
      </c>
      <c r="G72" s="65">
        <v>1749872</v>
      </c>
      <c r="H72" s="20"/>
      <c r="J72" s="89">
        <v>11784175.08632</v>
      </c>
      <c r="K72" s="89">
        <v>4124982.92633106</v>
      </c>
      <c r="L72" s="89">
        <v>1853681.36427333</v>
      </c>
    </row>
    <row r="73" spans="3:12">
      <c r="C73" s="20" t="s">
        <v>80</v>
      </c>
      <c r="E73" s="65"/>
      <c r="F73" s="65"/>
      <c r="G73" s="65"/>
      <c r="H73" s="20"/>
      <c r="J73" s="89">
        <v>77109803.490799993</v>
      </c>
      <c r="K73" s="89">
        <v>39408948.205975398</v>
      </c>
      <c r="L73" s="89">
        <v>16816454.663465399</v>
      </c>
    </row>
    <row r="74" spans="3:12">
      <c r="C74" s="20" t="s">
        <v>95</v>
      </c>
      <c r="E74" s="65">
        <f>SUM(E55:E72)</f>
        <v>215727746</v>
      </c>
      <c r="F74" s="65">
        <f t="shared" ref="F74:G74" si="55">SUM(F55:F72)</f>
        <v>158568995</v>
      </c>
      <c r="G74" s="65">
        <f t="shared" si="55"/>
        <v>87054018</v>
      </c>
      <c r="H74" s="20"/>
      <c r="J74" s="89">
        <v>219581450.23591399</v>
      </c>
      <c r="K74" s="89">
        <v>160755182.15780899</v>
      </c>
      <c r="L74" s="89">
        <v>90271660.002640396</v>
      </c>
    </row>
  </sheetData>
  <mergeCells count="8">
    <mergeCell ref="O4:O5"/>
    <mergeCell ref="P4:P5"/>
    <mergeCell ref="A4:A5"/>
    <mergeCell ref="B4:B5"/>
    <mergeCell ref="C4:C5"/>
    <mergeCell ref="D4:H4"/>
    <mergeCell ref="I4:M4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Life and Nonlife_</vt:lpstr>
      <vt:lpstr>Life and Nonlife</vt:lpstr>
      <vt:lpstr>No. of Company_</vt:lpstr>
      <vt:lpstr>No. of Company</vt:lpstr>
      <vt:lpstr>GI Overview </vt:lpstr>
      <vt:lpstr>IPRB GI Prem Loss_</vt:lpstr>
      <vt:lpstr>GI Prem Loss</vt:lpstr>
      <vt:lpstr>GI Line of biz</vt:lpstr>
      <vt:lpstr>IPRB Line of biz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chuleekorn.t</cp:lastModifiedBy>
  <dcterms:created xsi:type="dcterms:W3CDTF">2018-10-24T03:46:10Z</dcterms:created>
  <dcterms:modified xsi:type="dcterms:W3CDTF">2019-01-31T04:28:08Z</dcterms:modified>
</cp:coreProperties>
</file>