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tii-fs-nt2\MKT\共用目錄\@研討會\@IIRFA 亞洲保險費率釐訂論壇\2023 IIRFA\完整Bulletin &amp; Marker Update\掛網檔\"/>
    </mc:Choice>
  </mc:AlternateContent>
  <xr:revisionPtr revIDLastSave="0" documentId="13_ncr:1_{B7B55A3D-A763-4B9A-A9B8-D99C6961E673}" xr6:coauthVersionLast="47" xr6:coauthVersionMax="47" xr10:uidLastSave="{00000000-0000-0000-0000-000000000000}"/>
  <bookViews>
    <workbookView xWindow="2430" yWindow="210" windowWidth="25485" windowHeight="14910" tabRatio="720" firstSheet="1" activeTab="4" xr2:uid="{00000000-000D-0000-FFFF-FFFF00000000}"/>
  </bookViews>
  <sheets>
    <sheet name="Life and Nonlife_" sheetId="1" state="hidden" r:id="rId1"/>
    <sheet name="Life and Nonlife" sheetId="12" r:id="rId2"/>
    <sheet name="No. of Company_" sheetId="6" state="hidden" r:id="rId3"/>
    <sheet name="No. of Company" sheetId="9" r:id="rId4"/>
    <sheet name="GI Overview " sheetId="8" r:id="rId5"/>
    <sheet name="IPRB GI Prem Loss_" sheetId="7" state="hidden" r:id="rId6"/>
    <sheet name="GI Premium &amp; Loss" sheetId="11" r:id="rId7"/>
    <sheet name="GI Line of Bussiness" sheetId="5" r:id="rId8"/>
    <sheet name="IPRB Line of biz data" sheetId="10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9" l="1"/>
  <c r="R38" i="5" l="1"/>
  <c r="I20" i="11"/>
  <c r="I9" i="11"/>
  <c r="K29" i="12" l="1"/>
  <c r="K9" i="12"/>
  <c r="D9" i="12"/>
  <c r="E26" i="8" l="1"/>
  <c r="E11" i="8"/>
  <c r="D33" i="12"/>
  <c r="D13" i="12"/>
  <c r="G23" i="11" l="1"/>
  <c r="G12" i="11"/>
  <c r="H25" i="8"/>
  <c r="H24" i="8"/>
  <c r="H23" i="8"/>
  <c r="H26" i="8" s="1"/>
  <c r="H10" i="8"/>
  <c r="H9" i="8"/>
  <c r="H8" i="8"/>
  <c r="H11" i="8" s="1"/>
  <c r="H6" i="8"/>
  <c r="L25" i="9"/>
  <c r="L11" i="9"/>
  <c r="H14" i="12"/>
  <c r="L77" i="5" l="1"/>
  <c r="K77" i="5"/>
  <c r="J77" i="5"/>
  <c r="I68" i="5" s="1"/>
  <c r="G77" i="5"/>
  <c r="H77" i="5" s="1"/>
  <c r="F77" i="5"/>
  <c r="E77" i="5"/>
  <c r="D72" i="5" s="1"/>
  <c r="H76" i="5"/>
  <c r="H75" i="5"/>
  <c r="H74" i="5"/>
  <c r="H73" i="5"/>
  <c r="H72" i="5"/>
  <c r="H71" i="5"/>
  <c r="H70" i="5"/>
  <c r="H69" i="5"/>
  <c r="H68" i="5"/>
  <c r="H67" i="5"/>
  <c r="H66" i="5"/>
  <c r="L26" i="9"/>
  <c r="L12" i="9"/>
  <c r="I69" i="5" l="1"/>
  <c r="I66" i="5"/>
  <c r="I71" i="5"/>
  <c r="I74" i="5"/>
  <c r="I77" i="5"/>
  <c r="I67" i="5"/>
  <c r="I72" i="5"/>
  <c r="I75" i="5"/>
  <c r="I70" i="5"/>
  <c r="I73" i="5"/>
  <c r="I76" i="5"/>
  <c r="D68" i="5"/>
  <c r="D74" i="5"/>
  <c r="D69" i="5"/>
  <c r="D75" i="5"/>
  <c r="D73" i="5"/>
  <c r="D70" i="5"/>
  <c r="D67" i="5"/>
  <c r="D76" i="5"/>
  <c r="D71" i="5"/>
  <c r="D77" i="5"/>
  <c r="D66" i="5"/>
  <c r="O37" i="5" l="1"/>
  <c r="L37" i="5"/>
  <c r="K37" i="5"/>
  <c r="J37" i="5"/>
  <c r="G19" i="11"/>
  <c r="J26" i="8"/>
  <c r="F11" i="8" l="1"/>
  <c r="G35" i="12" l="1"/>
  <c r="E35" i="12"/>
  <c r="D34" i="12"/>
  <c r="D29" i="12"/>
  <c r="D28" i="12"/>
  <c r="L24" i="9"/>
  <c r="L23" i="9"/>
  <c r="L22" i="9"/>
  <c r="L21" i="9"/>
  <c r="L20" i="9"/>
  <c r="G15" i="12"/>
  <c r="E15" i="12"/>
  <c r="L6" i="9"/>
  <c r="L13" i="9"/>
  <c r="L10" i="9"/>
  <c r="L7" i="9"/>
  <c r="D35" i="12" l="1"/>
  <c r="D15" i="12"/>
  <c r="C29" i="12" l="1"/>
  <c r="C34" i="12"/>
  <c r="C28" i="12"/>
  <c r="C33" i="12"/>
  <c r="C27" i="12"/>
  <c r="C32" i="12"/>
  <c r="C31" i="12"/>
  <c r="C30" i="12"/>
  <c r="C12" i="12"/>
  <c r="C10" i="12"/>
  <c r="C8" i="12"/>
  <c r="C14" i="12"/>
  <c r="C13" i="12"/>
  <c r="C11" i="12"/>
  <c r="C7" i="12"/>
  <c r="C9" i="12"/>
  <c r="C35" i="12" l="1"/>
  <c r="C15" i="12"/>
  <c r="L9" i="9"/>
  <c r="L8" i="9"/>
  <c r="F11" i="7" l="1"/>
  <c r="K40" i="10" l="1"/>
  <c r="K25" i="10" s="1"/>
  <c r="L47" i="10"/>
  <c r="L32" i="10" s="1"/>
  <c r="K47" i="10"/>
  <c r="K32" i="10" s="1"/>
  <c r="J47" i="10"/>
  <c r="J32" i="10" s="1"/>
  <c r="L46" i="10"/>
  <c r="L31" i="10" s="1"/>
  <c r="K46" i="10"/>
  <c r="K31" i="10" s="1"/>
  <c r="J46" i="10"/>
  <c r="J31" i="10" s="1"/>
  <c r="L45" i="10"/>
  <c r="L30" i="10" s="1"/>
  <c r="K45" i="10"/>
  <c r="K30" i="10" s="1"/>
  <c r="J45" i="10"/>
  <c r="J30" i="10" s="1"/>
  <c r="L44" i="10"/>
  <c r="L29" i="10" s="1"/>
  <c r="K44" i="10"/>
  <c r="K29" i="10" s="1"/>
  <c r="J44" i="10"/>
  <c r="J29" i="10" s="1"/>
  <c r="L43" i="10"/>
  <c r="K43" i="10"/>
  <c r="J43" i="10"/>
  <c r="J28" i="10" s="1"/>
  <c r="L41" i="10"/>
  <c r="L26" i="10" s="1"/>
  <c r="K41" i="10"/>
  <c r="K26" i="10" s="1"/>
  <c r="J41" i="10"/>
  <c r="J26" i="10" s="1"/>
  <c r="L40" i="10"/>
  <c r="L25" i="10" s="1"/>
  <c r="J40" i="10"/>
  <c r="J25" i="10" s="1"/>
  <c r="L39" i="10"/>
  <c r="L24" i="10" s="1"/>
  <c r="K39" i="10"/>
  <c r="K24" i="10" s="1"/>
  <c r="J39" i="10"/>
  <c r="J24" i="10" s="1"/>
  <c r="L38" i="10"/>
  <c r="L23" i="10" s="1"/>
  <c r="K38" i="10"/>
  <c r="K23" i="10" s="1"/>
  <c r="J38" i="10"/>
  <c r="J23" i="10" s="1"/>
  <c r="L37" i="10"/>
  <c r="L22" i="10" s="1"/>
  <c r="K37" i="10"/>
  <c r="K22" i="10" s="1"/>
  <c r="K6" i="10" s="1"/>
  <c r="J37" i="10"/>
  <c r="F43" i="10"/>
  <c r="F28" i="10" s="1"/>
  <c r="G43" i="10"/>
  <c r="G28" i="10" s="1"/>
  <c r="F44" i="10"/>
  <c r="F29" i="10" s="1"/>
  <c r="G44" i="10"/>
  <c r="G29" i="10" s="1"/>
  <c r="F45" i="10"/>
  <c r="F30" i="10" s="1"/>
  <c r="G45" i="10"/>
  <c r="G30" i="10" s="1"/>
  <c r="F46" i="10"/>
  <c r="F31" i="10" s="1"/>
  <c r="G46" i="10"/>
  <c r="G31" i="10" s="1"/>
  <c r="F47" i="10"/>
  <c r="F32" i="10" s="1"/>
  <c r="G47" i="10"/>
  <c r="G32" i="10" s="1"/>
  <c r="E47" i="10"/>
  <c r="E44" i="10"/>
  <c r="E45" i="10"/>
  <c r="E46" i="10"/>
  <c r="E43" i="10"/>
  <c r="E42" i="10" s="1"/>
  <c r="F41" i="10"/>
  <c r="F26" i="10" s="1"/>
  <c r="G41" i="10"/>
  <c r="G26" i="10" s="1"/>
  <c r="E41" i="10"/>
  <c r="F40" i="10"/>
  <c r="F25" i="10" s="1"/>
  <c r="G40" i="10"/>
  <c r="G25" i="10" s="1"/>
  <c r="E40" i="10"/>
  <c r="F37" i="10"/>
  <c r="F22" i="10" s="1"/>
  <c r="G37" i="10"/>
  <c r="G22" i="10" s="1"/>
  <c r="F38" i="10"/>
  <c r="F23" i="10" s="1"/>
  <c r="G38" i="10"/>
  <c r="G23" i="10" s="1"/>
  <c r="G7" i="10" s="1"/>
  <c r="F39" i="10"/>
  <c r="F24" i="10" s="1"/>
  <c r="G39" i="10"/>
  <c r="G24" i="10" s="1"/>
  <c r="E39" i="10"/>
  <c r="E38" i="10"/>
  <c r="E37" i="10"/>
  <c r="F74" i="10"/>
  <c r="G74" i="10"/>
  <c r="E74" i="10"/>
  <c r="K42" i="10" l="1"/>
  <c r="K27" i="10" s="1"/>
  <c r="L42" i="10"/>
  <c r="L27" i="10" s="1"/>
  <c r="E48" i="10"/>
  <c r="L28" i="10"/>
  <c r="J22" i="10"/>
  <c r="K28" i="10"/>
  <c r="F42" i="10"/>
  <c r="G42" i="10"/>
  <c r="J42" i="10"/>
  <c r="J27" i="10" s="1"/>
  <c r="L48" i="10"/>
  <c r="L33" i="10" s="1"/>
  <c r="K48" i="10"/>
  <c r="K33" i="10" s="1"/>
  <c r="G48" i="10" l="1"/>
  <c r="G33" i="10" s="1"/>
  <c r="G27" i="10"/>
  <c r="J48" i="10"/>
  <c r="J33" i="10" s="1"/>
  <c r="F48" i="10"/>
  <c r="F33" i="10" s="1"/>
  <c r="F27" i="10"/>
  <c r="C7" i="10"/>
  <c r="C8" i="10"/>
  <c r="C9" i="10"/>
  <c r="C10" i="10"/>
  <c r="C11" i="10"/>
  <c r="C12" i="10"/>
  <c r="C13" i="10"/>
  <c r="C14" i="10"/>
  <c r="C15" i="10"/>
  <c r="C16" i="10"/>
  <c r="C6" i="10"/>
  <c r="K17" i="10"/>
  <c r="L11" i="10"/>
  <c r="K11" i="10"/>
  <c r="G16" i="10"/>
  <c r="F11" i="10"/>
  <c r="G11" i="10"/>
  <c r="G17" i="10"/>
  <c r="F17" i="10"/>
  <c r="K16" i="10"/>
  <c r="L15" i="10"/>
  <c r="K15" i="10"/>
  <c r="F15" i="10"/>
  <c r="L14" i="10"/>
  <c r="K14" i="10"/>
  <c r="G14" i="10"/>
  <c r="F14" i="10"/>
  <c r="L13" i="10"/>
  <c r="G13" i="10"/>
  <c r="F13" i="10"/>
  <c r="G12" i="10"/>
  <c r="L10" i="10"/>
  <c r="K10" i="10"/>
  <c r="G10" i="10"/>
  <c r="F10" i="10"/>
  <c r="L9" i="10"/>
  <c r="K9" i="10"/>
  <c r="F9" i="10"/>
  <c r="L8" i="10"/>
  <c r="G8" i="10"/>
  <c r="F8" i="10"/>
  <c r="K7" i="10"/>
  <c r="F7" i="10"/>
  <c r="L6" i="10"/>
  <c r="G6" i="10"/>
  <c r="F6" i="10"/>
  <c r="O17" i="10"/>
  <c r="N17" i="10"/>
  <c r="I17" i="10"/>
  <c r="D17" i="10"/>
  <c r="O16" i="10"/>
  <c r="N16" i="10"/>
  <c r="I16" i="10"/>
  <c r="D16" i="10"/>
  <c r="O15" i="10"/>
  <c r="N15" i="10"/>
  <c r="I15" i="10"/>
  <c r="G15" i="10"/>
  <c r="D15" i="10"/>
  <c r="O14" i="10"/>
  <c r="N14" i="10"/>
  <c r="I14" i="10"/>
  <c r="D14" i="10"/>
  <c r="O13" i="10"/>
  <c r="N13" i="10"/>
  <c r="K13" i="10"/>
  <c r="I13" i="10"/>
  <c r="D13" i="10"/>
  <c r="O12" i="10"/>
  <c r="N12" i="10"/>
  <c r="L12" i="10"/>
  <c r="K12" i="10"/>
  <c r="I12" i="10"/>
  <c r="F12" i="10"/>
  <c r="D12" i="10"/>
  <c r="O11" i="10"/>
  <c r="N11" i="10"/>
  <c r="I11" i="10"/>
  <c r="D11" i="10"/>
  <c r="O10" i="10"/>
  <c r="N10" i="10"/>
  <c r="I10" i="10"/>
  <c r="D10" i="10"/>
  <c r="O9" i="10"/>
  <c r="N9" i="10"/>
  <c r="I9" i="10"/>
  <c r="G9" i="10"/>
  <c r="D9" i="10"/>
  <c r="O8" i="10"/>
  <c r="N8" i="10"/>
  <c r="K8" i="10"/>
  <c r="I8" i="10"/>
  <c r="D8" i="10"/>
  <c r="O7" i="10"/>
  <c r="N7" i="10"/>
  <c r="L7" i="10"/>
  <c r="I7" i="10"/>
  <c r="D7" i="10"/>
  <c r="O6" i="10"/>
  <c r="N6" i="10"/>
  <c r="I6" i="10"/>
  <c r="D6" i="10"/>
  <c r="H15" i="10" l="1"/>
  <c r="M9" i="10"/>
  <c r="M7" i="10"/>
  <c r="M12" i="10"/>
  <c r="H8" i="10"/>
  <c r="M13" i="10"/>
  <c r="M14" i="10"/>
  <c r="M6" i="10"/>
  <c r="M10" i="10"/>
  <c r="H13" i="10"/>
  <c r="M8" i="10"/>
  <c r="H9" i="10"/>
  <c r="H12" i="10"/>
  <c r="H6" i="10"/>
  <c r="H10" i="10"/>
  <c r="L17" i="10"/>
  <c r="M17" i="10" s="1"/>
  <c r="M11" i="10"/>
  <c r="H7" i="10"/>
  <c r="H17" i="10"/>
  <c r="H11" i="10"/>
  <c r="M15" i="10"/>
  <c r="H14" i="10"/>
  <c r="F16" i="10"/>
  <c r="H16" i="10" s="1"/>
  <c r="L16" i="10"/>
  <c r="M16" i="10" s="1"/>
  <c r="E11" i="7" l="1"/>
  <c r="G11" i="7" s="1"/>
  <c r="D11" i="7"/>
  <c r="Q44" i="6" l="1"/>
  <c r="O44" i="6"/>
  <c r="M44" i="6"/>
  <c r="K44" i="6"/>
  <c r="I44" i="6"/>
  <c r="G44" i="6"/>
  <c r="E44" i="6"/>
  <c r="C44" i="6"/>
  <c r="I33" i="6"/>
  <c r="I31" i="6"/>
  <c r="I29" i="6"/>
  <c r="I27" i="6"/>
  <c r="I25" i="6"/>
  <c r="I23" i="6"/>
  <c r="I21" i="6"/>
  <c r="I19" i="6"/>
  <c r="G8" i="7"/>
  <c r="G7" i="7"/>
  <c r="G6" i="7"/>
  <c r="I8" i="6"/>
  <c r="I9" i="6"/>
  <c r="I10" i="6"/>
  <c r="I11" i="6"/>
  <c r="I12" i="6"/>
  <c r="I5" i="6"/>
  <c r="I6" i="6"/>
  <c r="I7" i="6"/>
</calcChain>
</file>

<file path=xl/sharedStrings.xml><?xml version="1.0" encoding="utf-8"?>
<sst xmlns="http://schemas.openxmlformats.org/spreadsheetml/2006/main" count="639" uniqueCount="232">
  <si>
    <t>Market Update</t>
  </si>
  <si>
    <t>Total Life and Non-Life Insurance Premiums of IIRFA Members</t>
  </si>
  <si>
    <t>No.</t>
  </si>
  <si>
    <t>Country</t>
  </si>
  <si>
    <t>2016 (US$ million)</t>
  </si>
  <si>
    <t>2017 (US$ million)</t>
  </si>
  <si>
    <t xml:space="preserve">Market Share (%) </t>
  </si>
  <si>
    <t>Total Premiums</t>
  </si>
  <si>
    <t>Life Premiums</t>
  </si>
  <si>
    <t>Non-Life Premiums</t>
  </si>
  <si>
    <t>Life Premiums (%YoY)</t>
  </si>
  <si>
    <t>Non-Life Premiums (%YoY)</t>
  </si>
  <si>
    <t>China</t>
  </si>
  <si>
    <t>Japan</t>
  </si>
  <si>
    <t>(-8.06%)</t>
  </si>
  <si>
    <t>(-2.09%)</t>
  </si>
  <si>
    <t>Korea</t>
  </si>
  <si>
    <t>(-1.39%)</t>
  </si>
  <si>
    <t>Taiwan</t>
  </si>
  <si>
    <t>(-3.32%)</t>
  </si>
  <si>
    <t>India</t>
  </si>
  <si>
    <t>Thailand</t>
  </si>
  <si>
    <t>Indonesia</t>
  </si>
  <si>
    <t>Malaysia</t>
  </si>
  <si>
    <t>(-0.06%)</t>
  </si>
  <si>
    <t>IIRFA Members Total Premiums</t>
  </si>
  <si>
    <t>Market Update 2021 &amp; 2022</t>
    <phoneticPr fontId="17"/>
  </si>
  <si>
    <t>2021 (US$ million)</t>
    <phoneticPr fontId="17"/>
  </si>
  <si>
    <t>Amount</t>
  </si>
  <si>
    <t>Growth YoY (%)</t>
  </si>
  <si>
    <t>Example</t>
  </si>
  <si>
    <t>Unit: Million US$</t>
  </si>
  <si>
    <t>Million Rupiah</t>
  </si>
  <si>
    <t>Central Bank of Indonesia ForEx Ref. Rate PER 31 Des 2019</t>
  </si>
  <si>
    <t>Million US$</t>
  </si>
  <si>
    <t>unaudited data</t>
  </si>
  <si>
    <t>2022 (US$ million)</t>
    <phoneticPr fontId="17"/>
  </si>
  <si>
    <t>Number of Insurance Company</t>
  </si>
  <si>
    <t>Countries</t>
  </si>
  <si>
    <t>Life Insurance</t>
  </si>
  <si>
    <t>Non-life Insurance</t>
  </si>
  <si>
    <t>Composite Insurance</t>
  </si>
  <si>
    <t>Health Insurance</t>
  </si>
  <si>
    <t>Takaful</t>
  </si>
  <si>
    <t>Reinsurance</t>
  </si>
  <si>
    <t>Total</t>
  </si>
  <si>
    <t>-</t>
  </si>
  <si>
    <t>Remark: data as of October 2018</t>
  </si>
  <si>
    <t>Number of Insurance Company in 2021</t>
    <phoneticPr fontId="17"/>
  </si>
  <si>
    <t>Number of Insurance Company in 2022</t>
    <phoneticPr fontId="17"/>
  </si>
  <si>
    <t>General Insurance Overview in 2021</t>
    <phoneticPr fontId="17"/>
  </si>
  <si>
    <t>Organization</t>
  </si>
  <si>
    <t>IAC</t>
  </si>
  <si>
    <t>IIB</t>
  </si>
  <si>
    <t>OJK</t>
  </si>
  <si>
    <t>GIROJ</t>
  </si>
  <si>
    <t>KIDI</t>
  </si>
  <si>
    <t>ISM</t>
  </si>
  <si>
    <t>TII</t>
  </si>
  <si>
    <t>IPRB</t>
  </si>
  <si>
    <t>1. Direct Premiums</t>
  </si>
  <si>
    <t>2. Annual Growth of Direct Premiums</t>
  </si>
  <si>
    <t>3. Net Earned Premiums</t>
  </si>
  <si>
    <t>4. Loss Ratio</t>
  </si>
  <si>
    <t>5. General Operating Expenses Ratio</t>
  </si>
  <si>
    <t>6. Expense Ratio</t>
  </si>
  <si>
    <t xml:space="preserve">7. Combined Ratio [ 4+6 ] </t>
  </si>
  <si>
    <t>8 Total Number of General Insurance Company</t>
  </si>
  <si>
    <t>General Insurance Overview in 2022</t>
    <phoneticPr fontId="17"/>
  </si>
  <si>
    <t>Definitions</t>
  </si>
  <si>
    <r>
      <rPr>
        <b/>
        <sz val="10"/>
        <color theme="1"/>
        <rFont val="Tahoma"/>
        <family val="2"/>
      </rPr>
      <t>1. Loss Ratio</t>
    </r>
    <r>
      <rPr>
        <sz val="10"/>
        <color theme="1"/>
        <rFont val="Tahoma"/>
        <family val="2"/>
      </rPr>
      <t xml:space="preserve"> = Loss Incurred after Deduction/Net Earned Premiums (EP)</t>
    </r>
  </si>
  <si>
    <r>
      <rPr>
        <b/>
        <sz val="10"/>
        <color theme="1"/>
        <rFont val="Tahoma"/>
        <family val="2"/>
      </rPr>
      <t>Loss Incurred after Deduction</t>
    </r>
    <r>
      <rPr>
        <sz val="10"/>
        <color theme="1"/>
        <rFont val="Tahoma"/>
        <family val="2"/>
      </rPr>
      <t xml:space="preserve"> = Loss Incurred - Recovery</t>
    </r>
  </si>
  <si>
    <r>
      <rPr>
        <b/>
        <sz val="10"/>
        <color theme="1"/>
        <rFont val="Tahoma"/>
        <family val="2"/>
      </rPr>
      <t>5. General Operating Expense (GOE) Ratio</t>
    </r>
    <r>
      <rPr>
        <sz val="10"/>
        <color theme="1"/>
        <rFont val="Tahoma"/>
        <family val="2"/>
      </rPr>
      <t xml:space="preserve"> = [Underwriting Expense + Operating Expenses]/EP</t>
    </r>
  </si>
  <si>
    <r>
      <rPr>
        <b/>
        <sz val="10"/>
        <color theme="1"/>
        <rFont val="Tahoma"/>
        <family val="2"/>
      </rPr>
      <t>6. Expense Ratio</t>
    </r>
    <r>
      <rPr>
        <sz val="10"/>
        <color theme="1"/>
        <rFont val="Tahoma"/>
        <family val="2"/>
      </rPr>
      <t xml:space="preserve"> = [ GOE + Net Commission and Brokerage]/EP</t>
    </r>
  </si>
  <si>
    <r>
      <rPr>
        <b/>
        <sz val="10"/>
        <color theme="1"/>
        <rFont val="Tahoma"/>
        <family val="2"/>
      </rPr>
      <t>7. Combined Ratio</t>
    </r>
    <r>
      <rPr>
        <sz val="10"/>
        <color theme="1"/>
        <rFont val="Tahoma"/>
        <family val="2"/>
      </rPr>
      <t xml:space="preserve"> = Loss Ratio + Expense Ratio</t>
    </r>
  </si>
  <si>
    <r>
      <rPr>
        <b/>
        <sz val="10"/>
        <color theme="1"/>
        <rFont val="Tahoma"/>
        <family val="2"/>
      </rPr>
      <t>8. Total  Number of General Insurance Company</t>
    </r>
    <r>
      <rPr>
        <sz val="10"/>
        <color theme="1"/>
        <rFont val="Tahoma"/>
        <family val="2"/>
      </rPr>
      <t xml:space="preserve"> =  Non-Life Insurers + Health Insurers + Agriculture Insurers + Reinsurers</t>
    </r>
  </si>
  <si>
    <t>General Insurance Industry</t>
  </si>
  <si>
    <t>Direct Premiums and Loss Ratio (2012-2017)</t>
  </si>
  <si>
    <t>Thailand - IPRB</t>
  </si>
  <si>
    <t>Million Baht</t>
  </si>
  <si>
    <t>Year</t>
  </si>
  <si>
    <t>Direct Premiums</t>
  </si>
  <si>
    <t>Earned Premiums</t>
  </si>
  <si>
    <t>Loss Incurred</t>
  </si>
  <si>
    <t>Loss Ratio</t>
  </si>
  <si>
    <t>*Currency at 31/12/2017</t>
  </si>
  <si>
    <t xml:space="preserve">Direct Premiums and Loss Ratio </t>
  </si>
  <si>
    <t>Direct Premium (Million US$)</t>
  </si>
  <si>
    <t>Earned Premium (Million US$)</t>
  </si>
  <si>
    <t>Loss Incurred (Million US$)</t>
  </si>
  <si>
    <t>Loss Ratio (%)</t>
  </si>
  <si>
    <t>CHINA</t>
  </si>
  <si>
    <t>General Insurance by Line of Business in 2021-2022</t>
    <phoneticPr fontId="17"/>
  </si>
  <si>
    <t>Line of Business</t>
  </si>
  <si>
    <t>Change (Million US$)</t>
  </si>
  <si>
    <t>Annual Growth (%)</t>
  </si>
  <si>
    <t>Market share (%)</t>
  </si>
  <si>
    <t>Direct Premiums (Million US$)</t>
  </si>
  <si>
    <t>Incurred Claims (Million US$)</t>
  </si>
  <si>
    <t>Loss Ratio(%)</t>
  </si>
  <si>
    <t xml:space="preserve"> Fire</t>
  </si>
  <si>
    <t xml:space="preserve"> Marine &amp; Inland Transit</t>
  </si>
  <si>
    <t xml:space="preserve"> Voluntary Automobile</t>
  </si>
  <si>
    <t xml:space="preserve"> Personal Accident</t>
  </si>
  <si>
    <t xml:space="preserve"> Miscellaneous</t>
  </si>
  <si>
    <t xml:space="preserve"> Compulsory Automobile Liability</t>
  </si>
  <si>
    <t>Commercial property Insurance</t>
  </si>
  <si>
    <t>Home property Insurance</t>
  </si>
  <si>
    <t>Motor Insurance</t>
  </si>
  <si>
    <t>Engineering Insurance</t>
  </si>
  <si>
    <t>Liability Insurance</t>
  </si>
  <si>
    <t>Credit Insurance</t>
  </si>
  <si>
    <t>Surety Insurance</t>
  </si>
  <si>
    <t>Hull Insurance</t>
  </si>
  <si>
    <t>Cargo insurance</t>
  </si>
  <si>
    <t>Special Risk Insurance</t>
  </si>
  <si>
    <t>Agriculture insurance</t>
  </si>
  <si>
    <t>Others</t>
  </si>
  <si>
    <t>Motor</t>
  </si>
  <si>
    <t>Compulsory</t>
  </si>
  <si>
    <t>Voluntary</t>
  </si>
  <si>
    <t>Fire</t>
  </si>
  <si>
    <t>Marine</t>
  </si>
  <si>
    <t>Miscellaneous</t>
  </si>
  <si>
    <t>IAR</t>
  </si>
  <si>
    <t>Public Liability</t>
  </si>
  <si>
    <t>PA</t>
  </si>
  <si>
    <t>Health</t>
  </si>
  <si>
    <t>Other</t>
  </si>
  <si>
    <t>Guarantee</t>
  </si>
  <si>
    <t>Casualties</t>
  </si>
  <si>
    <t>Overseas Direct</t>
  </si>
  <si>
    <t>Long Term(Non-par)</t>
  </si>
  <si>
    <t>Annuity</t>
  </si>
  <si>
    <t>Retirement</t>
  </si>
  <si>
    <t>Index</t>
  </si>
  <si>
    <t>Etc</t>
  </si>
  <si>
    <t>Property</t>
  </si>
  <si>
    <t>Motor Vehicle</t>
  </si>
  <si>
    <t>Marine Cargo</t>
  </si>
  <si>
    <t>Marine Hull</t>
  </si>
  <si>
    <t>Aviation</t>
  </si>
  <si>
    <t>Satellite</t>
  </si>
  <si>
    <t>Energy On Shore</t>
  </si>
  <si>
    <t>Energy Off Shore</t>
  </si>
  <si>
    <t>Engineering</t>
  </si>
  <si>
    <t>Liability</t>
  </si>
  <si>
    <t>Credit</t>
  </si>
  <si>
    <t xml:space="preserve">Suretybond  </t>
  </si>
  <si>
    <t>1. Motor Insurance</t>
  </si>
  <si>
    <t>1.1 Motor Compulsory</t>
  </si>
  <si>
    <t>1.2 Motor Voluntary</t>
  </si>
  <si>
    <t>2. Fire Insurance</t>
  </si>
  <si>
    <t>3. Marine Insurance</t>
  </si>
  <si>
    <t>4. Miscellaneous</t>
  </si>
  <si>
    <t xml:space="preserve">    4.1 Industrial All Risks</t>
  </si>
  <si>
    <t xml:space="preserve">    4.2 Public Liability</t>
  </si>
  <si>
    <t xml:space="preserve">    4.3 Personal Accident</t>
  </si>
  <si>
    <t xml:space="preserve">    4.4 Health</t>
  </si>
  <si>
    <t xml:space="preserve">    4.5 Others</t>
  </si>
  <si>
    <t>1. Motor</t>
  </si>
  <si>
    <t>1.1 Motor 'Act'</t>
  </si>
  <si>
    <t>1.2 Motor 'Others'</t>
  </si>
  <si>
    <t>2. Fire</t>
  </si>
  <si>
    <t>3. Marine, Aviation and Transit</t>
  </si>
  <si>
    <t xml:space="preserve">    3.1 Marine Cargo</t>
  </si>
  <si>
    <t xml:space="preserve">    3.2 Marine Hull</t>
  </si>
  <si>
    <t xml:space="preserve">    3.3 Aviation</t>
  </si>
  <si>
    <t xml:space="preserve">    3.4 Offshore Oil-Related</t>
  </si>
  <si>
    <t>4. Medical and Health</t>
  </si>
  <si>
    <t>5. Personal Accident</t>
  </si>
  <si>
    <t>6. Miscellaneous</t>
  </si>
  <si>
    <t xml:space="preserve">    6.1 Bonds</t>
  </si>
  <si>
    <t xml:space="preserve">    6.2 Contractors' All Risk and Engineering</t>
  </si>
  <si>
    <t xml:space="preserve">    6.3 Liability</t>
  </si>
  <si>
    <t xml:space="preserve">    6.4 Workmen's Compensation and Employers' Liability</t>
  </si>
  <si>
    <t xml:space="preserve">    6.5 Others</t>
  </si>
  <si>
    <t>1.1 Motor Compulsory(TP)</t>
  </si>
  <si>
    <t>1.2 Motor Voluntary(OD)</t>
  </si>
  <si>
    <t xml:space="preserve">    4.1 Engineering</t>
  </si>
  <si>
    <t xml:space="preserve">    4.2 Liability</t>
  </si>
  <si>
    <t xml:space="preserve">    4.3 Health</t>
  </si>
  <si>
    <t xml:space="preserve">    4.4 Others</t>
  </si>
  <si>
    <t>General Insurance by Line of Business in 2017 and 2016</t>
  </si>
  <si>
    <t>2016 Million Baht</t>
  </si>
  <si>
    <t>2017 Million Baht</t>
  </si>
  <si>
    <t>Direct Premium</t>
  </si>
  <si>
    <t>Earned Premium</t>
  </si>
  <si>
    <t>Incurred Claims</t>
  </si>
  <si>
    <t>ปี 2559</t>
  </si>
  <si>
    <t>ไตรมาส 4 ปี 2560</t>
  </si>
  <si>
    <t>ประเภทของการประกันภัย</t>
  </si>
  <si>
    <t>เบี้ยประกันภัย</t>
  </si>
  <si>
    <t>เบี้ยประกันภัยที่ถือเป็นรายได้</t>
  </si>
  <si>
    <t>ค่าสินไหมทดแทนที่เกิดขึ้นระหว่างปี</t>
  </si>
  <si>
    <t>1. การประกันอัคคีภัย</t>
  </si>
  <si>
    <t>รวม</t>
  </si>
  <si>
    <t>2. การประกันภัยทางทะเลและขนส่ง</t>
  </si>
  <si>
    <t>2.1 การประกันภัยตัวเรือ</t>
  </si>
  <si>
    <t>2.2 การประกันภัยสินค้า</t>
  </si>
  <si>
    <t>3. การประกันภัยรถ</t>
  </si>
  <si>
    <t>3.1 การประกันภัยรถโดยข้อบังคับแห่งกฎหมาย</t>
  </si>
  <si>
    <t>3.2 การประกันภัยรถโดยสมัครใจ</t>
  </si>
  <si>
    <t>4. การประกันภัยเบ็ดเตล็ด</t>
  </si>
  <si>
    <t>4.1 การประกันความเสี่ยงภัยทุกชนิดและการประกันภัยทรัพย์สิน</t>
  </si>
  <si>
    <t>4.2 การประกันภัยความรับผิดตามกฎหมาย</t>
  </si>
  <si>
    <t>4.3 การประกันภัยอุบัติเหตุ</t>
  </si>
  <si>
    <t>4.4 การประกันภัยสุขภาพ</t>
  </si>
  <si>
    <t>4.5 การประกันภัยการเดินทาง</t>
  </si>
  <si>
    <t>4.6 การประกันภัยอิสรภาพ</t>
  </si>
  <si>
    <t>4.7 การประกันภัยอื่น</t>
  </si>
  <si>
    <t>รวมการรับประกันภัยทุกประเภท</t>
  </si>
  <si>
    <t>as of 01 July 2022</t>
    <phoneticPr fontId="17"/>
  </si>
  <si>
    <t>as of 01 July 2021</t>
    <phoneticPr fontId="17"/>
  </si>
  <si>
    <t>-</t>
    <phoneticPr fontId="17"/>
  </si>
  <si>
    <t>-</t>
    <phoneticPr fontId="17"/>
  </si>
  <si>
    <t>正味支払保険金</t>
    <phoneticPr fontId="17"/>
  </si>
  <si>
    <t xml:space="preserve">1 US$ = 35.2258
</t>
  </si>
  <si>
    <t>Central Bank of Thailand Ref. Rate YE 2022</t>
  </si>
  <si>
    <t>Central Bank of Thailand Ref. Rate YE 2022</t>
    <phoneticPr fontId="17"/>
  </si>
  <si>
    <t>1 US$ = 35.2258</t>
  </si>
  <si>
    <t>Exchange Rate Dec 2022</t>
    <phoneticPr fontId="17"/>
  </si>
  <si>
    <t>General Takaful</t>
  </si>
  <si>
    <t>Family Takaful</t>
  </si>
  <si>
    <t>Retakaful</t>
  </si>
  <si>
    <t>General Insurance and General Takaful</t>
  </si>
  <si>
    <t>1MYR=0.2270USD</t>
  </si>
  <si>
    <t xml:space="preserve">Health </t>
    <phoneticPr fontId="17"/>
  </si>
  <si>
    <t xml:space="preserve">Personal Accident </t>
    <phoneticPr fontId="17"/>
  </si>
  <si>
    <t>KRW Million</t>
  </si>
  <si>
    <t xml:space="preserve">KRW Million Million US$ </t>
    <phoneticPr fontId="17"/>
  </si>
  <si>
    <t>_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</si>
</sst>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76" formatCode="_(* #,##0_);_(* \(#,##0\);_(* &quot;-&quot;_);_(@_)"/>
    <numFmt numFmtId="177" formatCode="_(* #,##0.00_);_(* \(#,##0.00\);_(* &quot;-&quot;??_);_(@_)"/>
    <numFmt numFmtId="178" formatCode="_-* #,##0_-;\-* #,##0_-;_-* &quot;-&quot;??_-;_-@_-"/>
    <numFmt numFmtId="179" formatCode="0.0%"/>
    <numFmt numFmtId="180" formatCode="_(* #,##0.000000000_);_(* \(#,##0.000000000\);_(* &quot;-&quot;_);_(@_)"/>
    <numFmt numFmtId="181" formatCode="_-* #,##0.00000000_-;\-* #,##0.00000000_-;_-* &quot;-&quot;??_-;_-@_-"/>
    <numFmt numFmtId="182" formatCode="_(* #,##0.00000000_);_(* \(#,##0.00000000\);_(* &quot;-&quot;????????_);_(@_)"/>
    <numFmt numFmtId="183" formatCode="_-* #,##0.000000000_-;\-* #,##0.000000000_-;_-* &quot;-&quot;??_-;_-@_-"/>
    <numFmt numFmtId="184" formatCode="0.000"/>
    <numFmt numFmtId="185" formatCode="0.00000"/>
    <numFmt numFmtId="186" formatCode="0.0000"/>
    <numFmt numFmtId="187" formatCode="_(* #,##0.00_);_(* \(#,##0.00\);_(* &quot;-&quot;_);_(@_)"/>
    <numFmt numFmtId="188" formatCode="_(* #,##0_);_(* \(#,##0\);_(* &quot;-&quot;??_);_(@_)"/>
    <numFmt numFmtId="189" formatCode="0.00_);[Red]\(0.00\)"/>
    <numFmt numFmtId="190" formatCode="0.000_);[Red]\(0.000\)"/>
    <numFmt numFmtId="191" formatCode="0.0000_);[Red]\(0.0000\)"/>
    <numFmt numFmtId="192" formatCode="0_);[Red]\(0\)"/>
  </numFmts>
  <fonts count="33">
    <font>
      <sz val="11"/>
      <color theme="1"/>
      <name val="新細明體"/>
      <family val="2"/>
      <charset val="222"/>
      <scheme val="minor"/>
    </font>
    <font>
      <sz val="11"/>
      <color theme="1"/>
      <name val="新細明體"/>
      <family val="2"/>
      <charset val="222"/>
      <scheme val="minor"/>
    </font>
    <font>
      <b/>
      <sz val="11"/>
      <color theme="1"/>
      <name val="新細明體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0"/>
      <color rgb="FF002060"/>
      <name val="Tahoma"/>
      <family val="2"/>
    </font>
    <font>
      <sz val="10"/>
      <color rgb="FFFF0000"/>
      <name val="Tahoma"/>
      <family val="2"/>
    </font>
    <font>
      <sz val="10"/>
      <color rgb="FF1F4E79"/>
      <name val="Tahoma"/>
      <family val="2"/>
    </font>
    <font>
      <b/>
      <sz val="10"/>
      <color theme="1"/>
      <name val="Tahoma"/>
      <family val="2"/>
    </font>
    <font>
      <sz val="10"/>
      <color theme="1"/>
      <name val="新細明體"/>
      <family val="2"/>
      <charset val="22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sz val="10"/>
      <color theme="4" tint="-0.499984740745262"/>
      <name val="Tahoma"/>
      <family val="2"/>
    </font>
    <font>
      <b/>
      <sz val="14"/>
      <color theme="1"/>
      <name val="Tahoma"/>
      <family val="2"/>
    </font>
    <font>
      <sz val="6"/>
      <name val="新細明體"/>
      <family val="3"/>
      <charset val="128"/>
      <scheme val="minor"/>
    </font>
    <font>
      <sz val="10"/>
      <color theme="1"/>
      <name val="ＭＳ Ｐゴシック"/>
      <family val="2"/>
      <charset val="128"/>
    </font>
    <font>
      <b/>
      <sz val="10"/>
      <color theme="1"/>
      <name val="細明體"/>
      <family val="2"/>
      <charset val="136"/>
    </font>
    <font>
      <sz val="11"/>
      <color theme="1"/>
      <name val="Arial"/>
      <family val="2"/>
    </font>
    <font>
      <b/>
      <sz val="10"/>
      <name val="Tahoma"/>
      <family val="2"/>
    </font>
    <font>
      <sz val="10"/>
      <color theme="1"/>
      <name val="Aria;"/>
    </font>
    <font>
      <sz val="10"/>
      <color theme="1"/>
      <name val="Aria;"/>
      <family val="2"/>
    </font>
    <font>
      <sz val="11"/>
      <color theme="1"/>
      <name val="Aria;"/>
      <family val="2"/>
    </font>
    <font>
      <b/>
      <sz val="10"/>
      <color theme="1"/>
      <name val="Aria;"/>
      <family val="2"/>
    </font>
    <font>
      <sz val="10"/>
      <color rgb="FFFF0000"/>
      <name val="Aria;"/>
      <family val="2"/>
    </font>
    <font>
      <b/>
      <sz val="10"/>
      <name val="Aria;"/>
      <family val="2"/>
    </font>
    <font>
      <sz val="11"/>
      <color theme="1"/>
      <name val="Aria;"/>
    </font>
    <font>
      <sz val="11"/>
      <name val="Aria;"/>
    </font>
    <font>
      <sz val="11"/>
      <name val="Arial"/>
      <family val="2"/>
    </font>
    <font>
      <b/>
      <sz val="10"/>
      <color rgb="FFFF0000"/>
      <name val="Tahoma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10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0" fontId="9" fillId="0" borderId="0" xfId="0" applyNumberFormat="1" applyFont="1" applyAlignment="1">
      <alignment horizontal="right" vertical="center" wrapText="1"/>
    </xf>
    <xf numFmtId="10" fontId="3" fillId="0" borderId="0" xfId="0" applyNumberFormat="1" applyFont="1" applyAlignment="1">
      <alignment horizontal="right" vertical="center" wrapText="1"/>
    </xf>
    <xf numFmtId="0" fontId="10" fillId="0" borderId="0" xfId="0" applyFont="1"/>
    <xf numFmtId="10" fontId="0" fillId="0" borderId="0" xfId="2" applyNumberFormat="1" applyFont="1"/>
    <xf numFmtId="178" fontId="0" fillId="0" borderId="0" xfId="1" applyNumberFormat="1" applyFont="1"/>
    <xf numFmtId="178" fontId="0" fillId="0" borderId="0" xfId="0" applyNumberFormat="1"/>
    <xf numFmtId="43" fontId="0" fillId="0" borderId="0" xfId="0" applyNumberFormat="1"/>
    <xf numFmtId="178" fontId="6" fillId="0" borderId="0" xfId="1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17" fontId="0" fillId="0" borderId="0" xfId="0" applyNumberFormat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6" fillId="2" borderId="0" xfId="0" applyFont="1" applyFill="1"/>
    <xf numFmtId="0" fontId="6" fillId="0" borderId="6" xfId="0" applyFont="1" applyBorder="1"/>
    <xf numFmtId="178" fontId="6" fillId="0" borderId="0" xfId="1" applyNumberFormat="1" applyFont="1" applyBorder="1"/>
    <xf numFmtId="179" fontId="6" fillId="0" borderId="12" xfId="2" applyNumberFormat="1" applyFont="1" applyBorder="1"/>
    <xf numFmtId="10" fontId="6" fillId="0" borderId="0" xfId="2" applyNumberFormat="1" applyFont="1"/>
    <xf numFmtId="0" fontId="6" fillId="0" borderId="8" xfId="0" applyFont="1" applyBorder="1"/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9" fontId="6" fillId="0" borderId="0" xfId="2" applyNumberFormat="1" applyFont="1" applyBorder="1"/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left" indent="2"/>
    </xf>
    <xf numFmtId="0" fontId="6" fillId="0" borderId="14" xfId="0" applyFont="1" applyBorder="1" applyAlignment="1">
      <alignment horizontal="right"/>
    </xf>
    <xf numFmtId="3" fontId="6" fillId="0" borderId="0" xfId="0" applyNumberFormat="1" applyFont="1" applyAlignment="1">
      <alignment horizontal="right" wrapText="1" readingOrder="1"/>
    </xf>
    <xf numFmtId="0" fontId="14" fillId="0" borderId="0" xfId="0" applyFont="1"/>
    <xf numFmtId="0" fontId="14" fillId="2" borderId="0" xfId="0" applyFont="1" applyFill="1"/>
    <xf numFmtId="0" fontId="10" fillId="2" borderId="2" xfId="0" applyFont="1" applyFill="1" applyBorder="1" applyAlignment="1">
      <alignment vertical="center"/>
    </xf>
    <xf numFmtId="179" fontId="6" fillId="0" borderId="0" xfId="2" applyNumberFormat="1" applyFont="1"/>
    <xf numFmtId="178" fontId="6" fillId="0" borderId="0" xfId="0" applyNumberFormat="1" applyFont="1"/>
    <xf numFmtId="178" fontId="6" fillId="0" borderId="0" xfId="1" applyNumberFormat="1" applyFont="1"/>
    <xf numFmtId="43" fontId="6" fillId="0" borderId="0" xfId="0" applyNumberFormat="1" applyFont="1"/>
    <xf numFmtId="43" fontId="0" fillId="0" borderId="0" xfId="1" applyFont="1"/>
    <xf numFmtId="179" fontId="0" fillId="0" borderId="0" xfId="2" applyNumberFormat="1" applyFont="1"/>
    <xf numFmtId="10" fontId="6" fillId="2" borderId="0" xfId="2" applyNumberFormat="1" applyFont="1" applyFill="1"/>
    <xf numFmtId="178" fontId="6" fillId="2" borderId="0" xfId="1" applyNumberFormat="1" applyFont="1" applyFill="1" applyBorder="1"/>
    <xf numFmtId="178" fontId="0" fillId="2" borderId="0" xfId="1" applyNumberFormat="1" applyFont="1" applyFill="1"/>
    <xf numFmtId="179" fontId="0" fillId="2" borderId="0" xfId="2" applyNumberFormat="1" applyFont="1" applyFill="1"/>
    <xf numFmtId="43" fontId="0" fillId="2" borderId="0" xfId="1" applyFont="1" applyFill="1"/>
    <xf numFmtId="178" fontId="6" fillId="2" borderId="0" xfId="0" applyNumberFormat="1" applyFont="1" applyFill="1"/>
    <xf numFmtId="179" fontId="6" fillId="2" borderId="11" xfId="2" applyNumberFormat="1" applyFont="1" applyFill="1" applyBorder="1"/>
    <xf numFmtId="179" fontId="6" fillId="2" borderId="12" xfId="2" applyNumberFormat="1" applyFont="1" applyFill="1" applyBorder="1"/>
    <xf numFmtId="10" fontId="6" fillId="3" borderId="14" xfId="2" applyNumberFormat="1" applyFont="1" applyFill="1" applyBorder="1"/>
    <xf numFmtId="178" fontId="6" fillId="3" borderId="14" xfId="0" applyNumberFormat="1" applyFont="1" applyFill="1" applyBorder="1"/>
    <xf numFmtId="178" fontId="0" fillId="3" borderId="14" xfId="1" applyNumberFormat="1" applyFont="1" applyFill="1" applyBorder="1"/>
    <xf numFmtId="179" fontId="0" fillId="3" borderId="14" xfId="2" applyNumberFormat="1" applyFont="1" applyFill="1" applyBorder="1"/>
    <xf numFmtId="179" fontId="6" fillId="3" borderId="4" xfId="2" applyNumberFormat="1" applyFont="1" applyFill="1" applyBorder="1"/>
    <xf numFmtId="0" fontId="10" fillId="2" borderId="5" xfId="0" applyFont="1" applyFill="1" applyBorder="1"/>
    <xf numFmtId="0" fontId="10" fillId="2" borderId="7" xfId="0" applyFont="1" applyFill="1" applyBorder="1"/>
    <xf numFmtId="10" fontId="6" fillId="0" borderId="0" xfId="0" applyNumberFormat="1" applyFont="1" applyAlignment="1">
      <alignment horizontal="right" vertical="center"/>
    </xf>
    <xf numFmtId="178" fontId="0" fillId="0" borderId="0" xfId="1" applyNumberFormat="1" applyFont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indent="2"/>
    </xf>
    <xf numFmtId="0" fontId="10" fillId="0" borderId="7" xfId="0" applyFont="1" applyBorder="1"/>
    <xf numFmtId="0" fontId="10" fillId="0" borderId="10" xfId="0" applyFont="1" applyBorder="1"/>
    <xf numFmtId="43" fontId="6" fillId="0" borderId="0" xfId="1" applyFont="1"/>
    <xf numFmtId="3" fontId="6" fillId="0" borderId="0" xfId="0" applyNumberFormat="1" applyFont="1" applyAlignment="1">
      <alignment vertical="center"/>
    </xf>
    <xf numFmtId="10" fontId="15" fillId="0" borderId="0" xfId="2" applyNumberFormat="1" applyFont="1" applyBorder="1" applyAlignment="1">
      <alignment horizontal="right" vertical="center" wrapText="1"/>
    </xf>
    <xf numFmtId="10" fontId="15" fillId="0" borderId="0" xfId="0" applyNumberFormat="1" applyFont="1" applyAlignment="1">
      <alignment horizontal="right" vertical="center" wrapText="1"/>
    </xf>
    <xf numFmtId="178" fontId="10" fillId="0" borderId="0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6" fillId="0" borderId="0" xfId="0" applyFont="1"/>
    <xf numFmtId="0" fontId="10" fillId="0" borderId="15" xfId="0" applyFont="1" applyBorder="1" applyAlignment="1">
      <alignment vertical="center"/>
    </xf>
    <xf numFmtId="0" fontId="6" fillId="4" borderId="0" xfId="0" applyFont="1" applyFill="1"/>
    <xf numFmtId="0" fontId="6" fillId="4" borderId="2" xfId="0" applyFont="1" applyFill="1" applyBorder="1"/>
    <xf numFmtId="0" fontId="6" fillId="4" borderId="11" xfId="0" applyFont="1" applyFill="1" applyBorder="1"/>
    <xf numFmtId="0" fontId="10" fillId="4" borderId="6" xfId="0" applyFont="1" applyFill="1" applyBorder="1" applyAlignment="1">
      <alignment horizontal="right"/>
    </xf>
    <xf numFmtId="0" fontId="6" fillId="4" borderId="12" xfId="0" applyFont="1" applyFill="1" applyBorder="1"/>
    <xf numFmtId="0" fontId="6" fillId="4" borderId="6" xfId="0" applyFont="1" applyFill="1" applyBorder="1" applyAlignment="1">
      <alignment horizontal="right"/>
    </xf>
    <xf numFmtId="0" fontId="6" fillId="4" borderId="6" xfId="0" applyFont="1" applyFill="1" applyBorder="1"/>
    <xf numFmtId="0" fontId="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/>
    <xf numFmtId="0" fontId="3" fillId="0" borderId="15" xfId="0" applyFont="1" applyBorder="1" applyAlignment="1">
      <alignment horizontal="justify" vertical="center" wrapText="1"/>
    </xf>
    <xf numFmtId="10" fontId="3" fillId="0" borderId="15" xfId="2" applyNumberFormat="1" applyFont="1" applyBorder="1" applyAlignment="1">
      <alignment horizontal="right" vertical="center" wrapText="1"/>
    </xf>
    <xf numFmtId="0" fontId="16" fillId="0" borderId="15" xfId="0" applyFont="1" applyBorder="1" applyAlignment="1">
      <alignment vertical="top"/>
    </xf>
    <xf numFmtId="0" fontId="6" fillId="0" borderId="15" xfId="0" applyFont="1" applyBorder="1"/>
    <xf numFmtId="0" fontId="10" fillId="2" borderId="15" xfId="0" applyFont="1" applyFill="1" applyBorder="1" applyAlignment="1">
      <alignment vertical="center"/>
    </xf>
    <xf numFmtId="0" fontId="10" fillId="0" borderId="15" xfId="0" applyFont="1" applyBorder="1"/>
    <xf numFmtId="178" fontId="8" fillId="0" borderId="15" xfId="0" applyNumberFormat="1" applyFont="1" applyBorder="1"/>
    <xf numFmtId="43" fontId="8" fillId="0" borderId="15" xfId="1" applyFont="1" applyFill="1" applyBorder="1"/>
    <xf numFmtId="10" fontId="8" fillId="0" borderId="15" xfId="2" applyNumberFormat="1" applyFont="1" applyBorder="1"/>
    <xf numFmtId="180" fontId="8" fillId="0" borderId="15" xfId="3" applyNumberFormat="1" applyFont="1" applyBorder="1"/>
    <xf numFmtId="43" fontId="8" fillId="0" borderId="15" xfId="0" applyNumberFormat="1" applyFont="1" applyBorder="1"/>
    <xf numFmtId="0" fontId="8" fillId="0" borderId="15" xfId="0" applyFont="1" applyBorder="1"/>
    <xf numFmtId="0" fontId="10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10" fillId="2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right" vertical="center"/>
    </xf>
    <xf numFmtId="10" fontId="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78" fontId="6" fillId="0" borderId="15" xfId="1" applyNumberFormat="1" applyFont="1" applyBorder="1"/>
    <xf numFmtId="179" fontId="6" fillId="0" borderId="15" xfId="2" applyNumberFormat="1" applyFont="1" applyBorder="1"/>
    <xf numFmtId="178" fontId="8" fillId="0" borderId="15" xfId="1" applyNumberFormat="1" applyFont="1" applyBorder="1"/>
    <xf numFmtId="179" fontId="8" fillId="0" borderId="15" xfId="2" applyNumberFormat="1" applyFont="1" applyBorder="1"/>
    <xf numFmtId="10" fontId="6" fillId="0" borderId="15" xfId="2" applyNumberFormat="1" applyFont="1" applyBorder="1"/>
    <xf numFmtId="0" fontId="10" fillId="3" borderId="15" xfId="0" applyFont="1" applyFill="1" applyBorder="1" applyAlignment="1">
      <alignment horizontal="center" vertical="center"/>
    </xf>
    <xf numFmtId="178" fontId="6" fillId="0" borderId="15" xfId="1" applyNumberFormat="1" applyFont="1" applyFill="1" applyBorder="1"/>
    <xf numFmtId="179" fontId="6" fillId="0" borderId="15" xfId="2" applyNumberFormat="1" applyFont="1" applyFill="1" applyBorder="1"/>
    <xf numFmtId="10" fontId="6" fillId="0" borderId="15" xfId="0" applyNumberFormat="1" applyFont="1" applyBorder="1"/>
    <xf numFmtId="178" fontId="6" fillId="0" borderId="15" xfId="1" applyNumberFormat="1" applyFont="1" applyBorder="1" applyAlignment="1">
      <alignment vertical="center"/>
    </xf>
    <xf numFmtId="0" fontId="10" fillId="4" borderId="1" xfId="0" applyFont="1" applyFill="1" applyBorder="1"/>
    <xf numFmtId="176" fontId="6" fillId="0" borderId="0" xfId="3" applyFont="1"/>
    <xf numFmtId="176" fontId="6" fillId="0" borderId="0" xfId="0" applyNumberFormat="1" applyFont="1"/>
    <xf numFmtId="10" fontId="6" fillId="0" borderId="0" xfId="3" applyNumberFormat="1" applyFont="1"/>
    <xf numFmtId="0" fontId="6" fillId="4" borderId="8" xfId="0" applyFont="1" applyFill="1" applyBorder="1"/>
    <xf numFmtId="0" fontId="6" fillId="4" borderId="9" xfId="0" applyFont="1" applyFill="1" applyBorder="1"/>
    <xf numFmtId="0" fontId="6" fillId="4" borderId="13" xfId="0" applyFont="1" applyFill="1" applyBorder="1"/>
    <xf numFmtId="181" fontId="0" fillId="0" borderId="0" xfId="1" applyNumberFormat="1" applyFont="1"/>
    <xf numFmtId="182" fontId="0" fillId="0" borderId="0" xfId="0" applyNumberFormat="1"/>
    <xf numFmtId="183" fontId="8" fillId="0" borderId="15" xfId="3" applyNumberFormat="1" applyFont="1" applyBorder="1"/>
    <xf numFmtId="0" fontId="6" fillId="0" borderId="15" xfId="0" applyFont="1" applyBorder="1" applyAlignment="1">
      <alignment horizontal="left" indent="1"/>
    </xf>
    <xf numFmtId="179" fontId="6" fillId="0" borderId="15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10" fontId="14" fillId="0" borderId="15" xfId="2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/>
    </xf>
    <xf numFmtId="180" fontId="0" fillId="0" borderId="0" xfId="0" applyNumberFormat="1"/>
    <xf numFmtId="0" fontId="6" fillId="0" borderId="9" xfId="0" applyFont="1" applyBorder="1"/>
    <xf numFmtId="178" fontId="6" fillId="0" borderId="15" xfId="0" applyNumberFormat="1" applyFont="1" applyBorder="1" applyAlignment="1">
      <alignment horizontal="right" vertical="center"/>
    </xf>
    <xf numFmtId="9" fontId="6" fillId="0" borderId="15" xfId="0" applyNumberFormat="1" applyFont="1" applyBorder="1" applyAlignment="1">
      <alignment horizontal="right" vertical="center"/>
    </xf>
    <xf numFmtId="0" fontId="3" fillId="5" borderId="15" xfId="0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right" vertical="center" wrapText="1"/>
    </xf>
    <xf numFmtId="3" fontId="4" fillId="5" borderId="15" xfId="0" applyNumberFormat="1" applyFont="1" applyFill="1" applyBorder="1" applyAlignment="1">
      <alignment horizontal="right" vertical="center" wrapText="1"/>
    </xf>
    <xf numFmtId="10" fontId="15" fillId="5" borderId="15" xfId="0" applyNumberFormat="1" applyFont="1" applyFill="1" applyBorder="1" applyAlignment="1">
      <alignment horizontal="right" vertical="center" wrapText="1"/>
    </xf>
    <xf numFmtId="178" fontId="4" fillId="5" borderId="15" xfId="0" applyNumberFormat="1" applyFont="1" applyFill="1" applyBorder="1" applyAlignment="1">
      <alignment horizontal="right" vertical="center" wrapText="1"/>
    </xf>
    <xf numFmtId="179" fontId="15" fillId="5" borderId="15" xfId="0" applyNumberFormat="1" applyFont="1" applyFill="1" applyBorder="1" applyAlignment="1">
      <alignment horizontal="right" vertical="center" wrapText="1"/>
    </xf>
    <xf numFmtId="178" fontId="6" fillId="5" borderId="15" xfId="1" applyNumberFormat="1" applyFont="1" applyFill="1" applyBorder="1" applyAlignment="1">
      <alignment horizontal="right" vertical="center" wrapText="1"/>
    </xf>
    <xf numFmtId="178" fontId="6" fillId="5" borderId="15" xfId="1" applyNumberFormat="1" applyFont="1" applyFill="1" applyBorder="1"/>
    <xf numFmtId="0" fontId="0" fillId="2" borderId="15" xfId="0" applyFill="1" applyBorder="1"/>
    <xf numFmtId="186" fontId="0" fillId="2" borderId="15" xfId="0" applyNumberFormat="1" applyFill="1" applyBorder="1"/>
    <xf numFmtId="183" fontId="0" fillId="2" borderId="15" xfId="0" applyNumberFormat="1" applyFill="1" applyBorder="1"/>
    <xf numFmtId="0" fontId="10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179" fontId="15" fillId="5" borderId="15" xfId="2" applyNumberFormat="1" applyFont="1" applyFill="1" applyBorder="1" applyAlignment="1">
      <alignment horizontal="right" vertical="center" wrapText="1"/>
    </xf>
    <xf numFmtId="178" fontId="18" fillId="0" borderId="15" xfId="1" applyNumberFormat="1" applyFont="1" applyBorder="1"/>
    <xf numFmtId="0" fontId="19" fillId="0" borderId="15" xfId="0" applyFont="1" applyBorder="1" applyAlignment="1">
      <alignment horizontal="center" vertical="center" wrapText="1"/>
    </xf>
    <xf numFmtId="0" fontId="20" fillId="0" borderId="0" xfId="0" applyFont="1"/>
    <xf numFmtId="179" fontId="6" fillId="0" borderId="15" xfId="2" applyNumberFormat="1" applyFont="1" applyFill="1" applyBorder="1" applyAlignment="1">
      <alignment horizontal="right" vertical="center"/>
    </xf>
    <xf numFmtId="3" fontId="21" fillId="5" borderId="15" xfId="0" applyNumberFormat="1" applyFont="1" applyFill="1" applyBorder="1" applyAlignment="1">
      <alignment horizontal="right" vertical="center" wrapText="1"/>
    </xf>
    <xf numFmtId="178" fontId="14" fillId="5" borderId="15" xfId="1" applyNumberFormat="1" applyFont="1" applyFill="1" applyBorder="1" applyAlignment="1">
      <alignment horizontal="right" vertical="center" wrapText="1"/>
    </xf>
    <xf numFmtId="178" fontId="14" fillId="0" borderId="15" xfId="0" applyNumberFormat="1" applyFont="1" applyBorder="1" applyAlignment="1">
      <alignment horizontal="right" vertical="center"/>
    </xf>
    <xf numFmtId="10" fontId="14" fillId="0" borderId="15" xfId="0" applyNumberFormat="1" applyFont="1" applyBorder="1" applyAlignment="1">
      <alignment horizontal="right" vertical="center"/>
    </xf>
    <xf numFmtId="10" fontId="14" fillId="4" borderId="15" xfId="2" applyNumberFormat="1" applyFont="1" applyFill="1" applyBorder="1" applyAlignment="1">
      <alignment horizontal="right" vertical="center"/>
    </xf>
    <xf numFmtId="10" fontId="6" fillId="4" borderId="15" xfId="0" applyNumberFormat="1" applyFont="1" applyFill="1" applyBorder="1" applyAlignment="1">
      <alignment horizontal="right" vertical="center"/>
    </xf>
    <xf numFmtId="0" fontId="14" fillId="0" borderId="15" xfId="0" applyFont="1" applyBorder="1"/>
    <xf numFmtId="0" fontId="6" fillId="0" borderId="0" xfId="0" applyFont="1" applyAlignment="1">
      <alignment vertical="center" wrapText="1"/>
    </xf>
    <xf numFmtId="10" fontId="22" fillId="0" borderId="15" xfId="2" applyNumberFormat="1" applyFont="1" applyFill="1" applyBorder="1"/>
    <xf numFmtId="178" fontId="22" fillId="0" borderId="15" xfId="1" applyNumberFormat="1" applyFont="1" applyFill="1" applyBorder="1"/>
    <xf numFmtId="179" fontId="22" fillId="0" borderId="15" xfId="2" applyNumberFormat="1" applyFont="1" applyFill="1" applyBorder="1"/>
    <xf numFmtId="178" fontId="23" fillId="0" borderId="15" xfId="0" applyNumberFormat="1" applyFont="1" applyBorder="1"/>
    <xf numFmtId="184" fontId="23" fillId="0" borderId="15" xfId="2" applyNumberFormat="1" applyFont="1" applyBorder="1"/>
    <xf numFmtId="0" fontId="24" fillId="0" borderId="0" xfId="0" applyFont="1"/>
    <xf numFmtId="185" fontId="23" fillId="0" borderId="15" xfId="0" applyNumberFormat="1" applyFont="1" applyBorder="1"/>
    <xf numFmtId="0" fontId="23" fillId="0" borderId="0" xfId="0" applyFont="1"/>
    <xf numFmtId="185" fontId="23" fillId="0" borderId="15" xfId="2" applyNumberFormat="1" applyFont="1" applyBorder="1"/>
    <xf numFmtId="10" fontId="25" fillId="3" borderId="15" xfId="2" applyNumberFormat="1" applyFont="1" applyFill="1" applyBorder="1"/>
    <xf numFmtId="178" fontId="25" fillId="3" borderId="15" xfId="0" applyNumberFormat="1" applyFont="1" applyFill="1" applyBorder="1"/>
    <xf numFmtId="178" fontId="25" fillId="3" borderId="5" xfId="0" applyNumberFormat="1" applyFont="1" applyFill="1" applyBorder="1"/>
    <xf numFmtId="179" fontId="26" fillId="3" borderId="15" xfId="2" applyNumberFormat="1" applyFont="1" applyFill="1" applyBorder="1"/>
    <xf numFmtId="10" fontId="24" fillId="0" borderId="15" xfId="0" applyNumberFormat="1" applyFont="1" applyBorder="1"/>
    <xf numFmtId="178" fontId="24" fillId="0" borderId="15" xfId="0" applyNumberFormat="1" applyFont="1" applyBorder="1"/>
    <xf numFmtId="178" fontId="24" fillId="0" borderId="3" xfId="0" applyNumberFormat="1" applyFont="1" applyBorder="1"/>
    <xf numFmtId="178" fontId="24" fillId="0" borderId="4" xfId="0" applyNumberFormat="1" applyFont="1" applyBorder="1"/>
    <xf numFmtId="10" fontId="24" fillId="0" borderId="15" xfId="2" applyNumberFormat="1" applyFont="1" applyFill="1" applyBorder="1"/>
    <xf numFmtId="178" fontId="23" fillId="0" borderId="15" xfId="3" applyNumberFormat="1" applyFont="1" applyFill="1" applyBorder="1"/>
    <xf numFmtId="178" fontId="24" fillId="0" borderId="15" xfId="3" applyNumberFormat="1" applyFont="1" applyFill="1" applyBorder="1"/>
    <xf numFmtId="178" fontId="24" fillId="0" borderId="15" xfId="2" applyNumberFormat="1" applyFont="1" applyBorder="1"/>
    <xf numFmtId="178" fontId="24" fillId="0" borderId="3" xfId="3" applyNumberFormat="1" applyFont="1" applyFill="1" applyBorder="1"/>
    <xf numFmtId="178" fontId="24" fillId="0" borderId="4" xfId="2" applyNumberFormat="1" applyFont="1" applyBorder="1"/>
    <xf numFmtId="178" fontId="24" fillId="0" borderId="15" xfId="3" applyNumberFormat="1" applyFont="1" applyBorder="1"/>
    <xf numFmtId="10" fontId="24" fillId="0" borderId="15" xfId="2" applyNumberFormat="1" applyFont="1" applyBorder="1"/>
    <xf numFmtId="0" fontId="24" fillId="0" borderId="15" xfId="0" applyFont="1" applyBorder="1"/>
    <xf numFmtId="178" fontId="25" fillId="3" borderId="3" xfId="0" applyNumberFormat="1" applyFont="1" applyFill="1" applyBorder="1"/>
    <xf numFmtId="178" fontId="25" fillId="3" borderId="0" xfId="0" applyNumberFormat="1" applyFont="1" applyFill="1"/>
    <xf numFmtId="10" fontId="25" fillId="3" borderId="4" xfId="2" applyNumberFormat="1" applyFont="1" applyFill="1" applyBorder="1"/>
    <xf numFmtId="179" fontId="24" fillId="0" borderId="15" xfId="0" applyNumberFormat="1" applyFont="1" applyBorder="1"/>
    <xf numFmtId="186" fontId="24" fillId="0" borderId="15" xfId="0" applyNumberFormat="1" applyFont="1" applyBorder="1"/>
    <xf numFmtId="186" fontId="26" fillId="3" borderId="15" xfId="2" applyNumberFormat="1" applyFont="1" applyFill="1" applyBorder="1"/>
    <xf numFmtId="176" fontId="24" fillId="0" borderId="15" xfId="0" applyNumberFormat="1" applyFont="1" applyBorder="1"/>
    <xf numFmtId="179" fontId="24" fillId="0" borderId="4" xfId="0" applyNumberFormat="1" applyFont="1" applyBorder="1"/>
    <xf numFmtId="187" fontId="24" fillId="0" borderId="15" xfId="0" applyNumberFormat="1" applyFont="1" applyBorder="1"/>
    <xf numFmtId="177" fontId="24" fillId="0" borderId="15" xfId="0" applyNumberFormat="1" applyFont="1" applyBorder="1"/>
    <xf numFmtId="180" fontId="24" fillId="0" borderId="15" xfId="0" applyNumberFormat="1" applyFont="1" applyBorder="1"/>
    <xf numFmtId="179" fontId="23" fillId="0" borderId="15" xfId="0" applyNumberFormat="1" applyFont="1" applyBorder="1"/>
    <xf numFmtId="179" fontId="25" fillId="3" borderId="15" xfId="2" applyNumberFormat="1" applyFont="1" applyFill="1" applyBorder="1"/>
    <xf numFmtId="189" fontId="24" fillId="0" borderId="15" xfId="0" applyNumberFormat="1" applyFont="1" applyBorder="1"/>
    <xf numFmtId="189" fontId="24" fillId="0" borderId="3" xfId="0" applyNumberFormat="1" applyFont="1" applyBorder="1"/>
    <xf numFmtId="43" fontId="24" fillId="0" borderId="15" xfId="0" applyNumberFormat="1" applyFont="1" applyBorder="1"/>
    <xf numFmtId="43" fontId="25" fillId="3" borderId="15" xfId="0" applyNumberFormat="1" applyFont="1" applyFill="1" applyBorder="1"/>
    <xf numFmtId="43" fontId="27" fillId="3" borderId="15" xfId="0" applyNumberFormat="1" applyFont="1" applyFill="1" applyBorder="1"/>
    <xf numFmtId="10" fontId="27" fillId="3" borderId="15" xfId="2" applyNumberFormat="1" applyFont="1" applyFill="1" applyBorder="1"/>
    <xf numFmtId="189" fontId="25" fillId="3" borderId="15" xfId="0" applyNumberFormat="1" applyFont="1" applyFill="1" applyBorder="1"/>
    <xf numFmtId="189" fontId="25" fillId="3" borderId="3" xfId="0" applyNumberFormat="1" applyFont="1" applyFill="1" applyBorder="1"/>
    <xf numFmtId="191" fontId="25" fillId="3" borderId="15" xfId="0" applyNumberFormat="1" applyFont="1" applyFill="1" applyBorder="1"/>
    <xf numFmtId="188" fontId="24" fillId="0" borderId="15" xfId="0" applyNumberFormat="1" applyFont="1" applyBorder="1"/>
    <xf numFmtId="188" fontId="25" fillId="3" borderId="15" xfId="0" applyNumberFormat="1" applyFont="1" applyFill="1" applyBorder="1"/>
    <xf numFmtId="179" fontId="25" fillId="3" borderId="4" xfId="2" applyNumberFormat="1" applyFont="1" applyFill="1" applyBorder="1"/>
    <xf numFmtId="179" fontId="28" fillId="0" borderId="15" xfId="0" applyNumberFormat="1" applyFont="1" applyBorder="1"/>
    <xf numFmtId="178" fontId="28" fillId="0" borderId="15" xfId="0" applyNumberFormat="1" applyFont="1" applyBorder="1"/>
    <xf numFmtId="10" fontId="28" fillId="0" borderId="15" xfId="0" applyNumberFormat="1" applyFont="1" applyBorder="1"/>
    <xf numFmtId="43" fontId="28" fillId="0" borderId="15" xfId="0" applyNumberFormat="1" applyFont="1" applyBorder="1"/>
    <xf numFmtId="43" fontId="29" fillId="0" borderId="15" xfId="0" applyNumberFormat="1" applyFont="1" applyBorder="1"/>
    <xf numFmtId="10" fontId="29" fillId="0" borderId="15" xfId="0" applyNumberFormat="1" applyFont="1" applyBorder="1"/>
    <xf numFmtId="189" fontId="28" fillId="0" borderId="15" xfId="0" applyNumberFormat="1" applyFont="1" applyBorder="1"/>
    <xf numFmtId="190" fontId="28" fillId="0" borderId="15" xfId="0" applyNumberFormat="1" applyFont="1" applyBorder="1"/>
    <xf numFmtId="184" fontId="28" fillId="0" borderId="15" xfId="0" applyNumberFormat="1" applyFont="1" applyBorder="1"/>
    <xf numFmtId="191" fontId="28" fillId="0" borderId="15" xfId="0" applyNumberFormat="1" applyFont="1" applyBorder="1"/>
    <xf numFmtId="183" fontId="30" fillId="2" borderId="15" xfId="0" applyNumberFormat="1" applyFont="1" applyFill="1" applyBorder="1"/>
    <xf numFmtId="186" fontId="20" fillId="2" borderId="15" xfId="0" applyNumberFormat="1" applyFont="1" applyFill="1" applyBorder="1"/>
    <xf numFmtId="183" fontId="20" fillId="2" borderId="15" xfId="0" applyNumberFormat="1" applyFont="1" applyFill="1" applyBorder="1"/>
    <xf numFmtId="179" fontId="25" fillId="3" borderId="15" xfId="2" applyNumberFormat="1" applyFont="1" applyFill="1" applyBorder="1" applyAlignment="1">
      <alignment horizontal="left" indent="1"/>
    </xf>
    <xf numFmtId="0" fontId="28" fillId="0" borderId="15" xfId="0" applyFont="1" applyBorder="1"/>
    <xf numFmtId="2" fontId="28" fillId="0" borderId="15" xfId="0" applyNumberFormat="1" applyFont="1" applyBorder="1"/>
    <xf numFmtId="178" fontId="14" fillId="5" borderId="15" xfId="0" applyNumberFormat="1" applyFont="1" applyFill="1" applyBorder="1" applyAlignment="1">
      <alignment horizontal="right" vertical="center" wrapText="1"/>
    </xf>
    <xf numFmtId="0" fontId="31" fillId="6" borderId="15" xfId="0" applyFont="1" applyFill="1" applyBorder="1" applyAlignment="1">
      <alignment horizontal="right"/>
    </xf>
    <xf numFmtId="0" fontId="20" fillId="0" borderId="15" xfId="0" applyFont="1" applyBorder="1" applyAlignment="1">
      <alignment wrapText="1"/>
    </xf>
    <xf numFmtId="0" fontId="32" fillId="0" borderId="15" xfId="0" applyFont="1" applyBorder="1" applyAlignment="1">
      <alignment wrapText="1"/>
    </xf>
    <xf numFmtId="186" fontId="20" fillId="0" borderId="15" xfId="0" applyNumberFormat="1" applyFont="1" applyBorder="1"/>
    <xf numFmtId="10" fontId="15" fillId="5" borderId="3" xfId="0" applyNumberFormat="1" applyFont="1" applyFill="1" applyBorder="1" applyAlignment="1">
      <alignment horizontal="right" vertical="center" wrapText="1"/>
    </xf>
    <xf numFmtId="192" fontId="6" fillId="0" borderId="0" xfId="0" applyNumberFormat="1" applyFont="1"/>
    <xf numFmtId="10" fontId="6" fillId="0" borderId="15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4">
    <cellStyle name="一般" xfId="0" builtinId="0"/>
    <cellStyle name="千分位" xfId="1" builtinId="3"/>
    <cellStyle name="千分位[0]" xfId="3" builtinId="6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B19" sqref="B19"/>
    </sheetView>
  </sheetViews>
  <sheetFormatPr defaultRowHeight="15.75"/>
  <cols>
    <col min="1" max="1" width="4.140625" customWidth="1"/>
    <col min="2" max="2" width="14.28515625" customWidth="1"/>
    <col min="4" max="4" width="10.140625" bestFit="1" customWidth="1"/>
    <col min="5" max="5" width="10.28515625" customWidth="1"/>
    <col min="6" max="6" width="10.7109375" customWidth="1"/>
    <col min="7" max="7" width="10.140625" bestFit="1" customWidth="1"/>
    <col min="8" max="8" width="13.28515625" bestFit="1" customWidth="1"/>
    <col min="10" max="10" width="11.5703125" bestFit="1" customWidth="1"/>
  </cols>
  <sheetData>
    <row r="1" spans="1:11">
      <c r="A1" s="16" t="s">
        <v>0</v>
      </c>
    </row>
    <row r="2" spans="1:11">
      <c r="A2" s="10" t="s">
        <v>1</v>
      </c>
    </row>
    <row r="3" spans="1:11">
      <c r="A3" s="257" t="s">
        <v>2</v>
      </c>
      <c r="B3" s="256" t="s">
        <v>3</v>
      </c>
      <c r="C3" s="1">
        <v>2017</v>
      </c>
      <c r="D3" s="256" t="s">
        <v>4</v>
      </c>
      <c r="E3" s="256"/>
      <c r="F3" s="256"/>
      <c r="G3" s="256" t="s">
        <v>5</v>
      </c>
      <c r="H3" s="256"/>
      <c r="I3" s="256"/>
      <c r="J3" s="256"/>
      <c r="K3" s="256"/>
    </row>
    <row r="4" spans="1:11" ht="38.25">
      <c r="A4" s="257"/>
      <c r="B4" s="256"/>
      <c r="C4" s="1" t="s">
        <v>6</v>
      </c>
      <c r="D4" s="1" t="s">
        <v>7</v>
      </c>
      <c r="E4" s="1" t="s">
        <v>8</v>
      </c>
      <c r="F4" s="1" t="s">
        <v>9</v>
      </c>
      <c r="G4" s="1" t="s">
        <v>7</v>
      </c>
      <c r="H4" s="256" t="s">
        <v>10</v>
      </c>
      <c r="I4" s="256"/>
      <c r="J4" s="256" t="s">
        <v>11</v>
      </c>
      <c r="K4" s="256"/>
    </row>
    <row r="5" spans="1:11">
      <c r="A5">
        <v>1</v>
      </c>
      <c r="B5" s="2" t="s">
        <v>12</v>
      </c>
      <c r="C5" s="3">
        <v>38.03</v>
      </c>
      <c r="D5" s="4">
        <v>466131</v>
      </c>
      <c r="E5" s="5">
        <v>262616</v>
      </c>
      <c r="F5" s="5">
        <v>203515</v>
      </c>
      <c r="G5" s="4">
        <v>541446</v>
      </c>
      <c r="H5" s="5">
        <v>317570</v>
      </c>
      <c r="I5" s="6">
        <v>-0.20930000000000001</v>
      </c>
      <c r="J5" s="5">
        <v>223876</v>
      </c>
      <c r="K5" s="87">
        <v>-0.1</v>
      </c>
    </row>
    <row r="6" spans="1:11">
      <c r="A6">
        <v>2</v>
      </c>
      <c r="B6" s="2" t="s">
        <v>13</v>
      </c>
      <c r="C6" s="3">
        <v>29.65</v>
      </c>
      <c r="D6" s="4">
        <v>451433</v>
      </c>
      <c r="E6" s="5">
        <v>334161</v>
      </c>
      <c r="F6" s="5">
        <v>117272</v>
      </c>
      <c r="G6" s="4">
        <v>422050</v>
      </c>
      <c r="H6" s="5">
        <v>307232</v>
      </c>
      <c r="I6" s="7" t="s">
        <v>14</v>
      </c>
      <c r="J6" s="5">
        <v>114818</v>
      </c>
      <c r="K6" s="7" t="s">
        <v>15</v>
      </c>
    </row>
    <row r="7" spans="1:11">
      <c r="A7">
        <v>3</v>
      </c>
      <c r="B7" s="2" t="s">
        <v>16</v>
      </c>
      <c r="C7" s="3">
        <v>12.73</v>
      </c>
      <c r="D7" s="4">
        <v>176909</v>
      </c>
      <c r="E7" s="5">
        <v>104284</v>
      </c>
      <c r="F7" s="5">
        <v>72625</v>
      </c>
      <c r="G7" s="4">
        <v>181217</v>
      </c>
      <c r="H7" s="5">
        <v>102839</v>
      </c>
      <c r="I7" s="7" t="s">
        <v>17</v>
      </c>
      <c r="J7" s="5">
        <v>78378</v>
      </c>
      <c r="K7" s="87">
        <v>-7.9200000000000007E-2</v>
      </c>
    </row>
    <row r="8" spans="1:11">
      <c r="A8">
        <v>4</v>
      </c>
      <c r="B8" s="2" t="s">
        <v>18</v>
      </c>
      <c r="C8" s="3">
        <v>8.25</v>
      </c>
      <c r="D8" s="4">
        <v>104018</v>
      </c>
      <c r="E8" s="5">
        <v>84496</v>
      </c>
      <c r="F8" s="5">
        <v>19522</v>
      </c>
      <c r="G8" s="4">
        <v>117475</v>
      </c>
      <c r="H8" s="5">
        <v>98602</v>
      </c>
      <c r="I8" s="8">
        <v>-0.16689999999999999</v>
      </c>
      <c r="J8" s="5">
        <v>18873</v>
      </c>
      <c r="K8" s="7" t="s">
        <v>19</v>
      </c>
    </row>
    <row r="9" spans="1:11">
      <c r="A9">
        <v>5</v>
      </c>
      <c r="B9" s="2" t="s">
        <v>20</v>
      </c>
      <c r="C9" s="3">
        <v>6.88</v>
      </c>
      <c r="D9" s="4">
        <v>79327</v>
      </c>
      <c r="E9" s="5">
        <v>62375</v>
      </c>
      <c r="F9" s="5">
        <v>16952</v>
      </c>
      <c r="G9" s="4">
        <v>98004</v>
      </c>
      <c r="H9" s="5">
        <v>73240</v>
      </c>
      <c r="I9" s="8">
        <v>-0.17419999999999999</v>
      </c>
      <c r="J9" s="5">
        <v>24764</v>
      </c>
      <c r="K9" s="87">
        <v>-0.46079999999999999</v>
      </c>
    </row>
    <row r="10" spans="1:11">
      <c r="A10">
        <v>6</v>
      </c>
      <c r="B10" s="2" t="s">
        <v>21</v>
      </c>
      <c r="C10" s="3"/>
      <c r="D10" s="88">
        <v>23039.852941176501</v>
      </c>
      <c r="E10" s="15">
        <v>16694.911764705881</v>
      </c>
      <c r="F10" s="15">
        <v>6344.9411764705883</v>
      </c>
      <c r="G10" s="4">
        <v>17902.013475709347</v>
      </c>
      <c r="H10" s="15">
        <v>17901.941176470587</v>
      </c>
      <c r="I10" s="86">
        <v>7.229923876066513E-2</v>
      </c>
      <c r="J10" s="15">
        <v>6424.5294117647063</v>
      </c>
      <c r="K10" s="86">
        <v>1.2543573388711815E-2</v>
      </c>
    </row>
    <row r="11" spans="1:11">
      <c r="A11">
        <v>7</v>
      </c>
      <c r="B11" s="2" t="s">
        <v>22</v>
      </c>
      <c r="C11" s="3">
        <v>1.68</v>
      </c>
      <c r="D11" s="4">
        <v>19106</v>
      </c>
      <c r="E11" s="5">
        <v>14762</v>
      </c>
      <c r="F11" s="5">
        <v>4344</v>
      </c>
      <c r="G11" s="4">
        <v>23961</v>
      </c>
      <c r="H11" s="5">
        <v>19312</v>
      </c>
      <c r="I11" s="8">
        <v>-0.30819999999999997</v>
      </c>
      <c r="J11" s="5">
        <v>4649</v>
      </c>
      <c r="K11" s="87">
        <v>-7.0199999999999999E-2</v>
      </c>
    </row>
    <row r="12" spans="1:11">
      <c r="A12">
        <v>8</v>
      </c>
      <c r="B12" s="2" t="s">
        <v>23</v>
      </c>
      <c r="C12" s="3">
        <v>1.08</v>
      </c>
      <c r="D12" s="4">
        <v>14550</v>
      </c>
      <c r="E12" s="5">
        <v>9881</v>
      </c>
      <c r="F12" s="5">
        <v>4669</v>
      </c>
      <c r="G12" s="4">
        <v>15405</v>
      </c>
      <c r="H12" s="5">
        <v>10739</v>
      </c>
      <c r="I12" s="8">
        <v>-8.6800000000000002E-2</v>
      </c>
      <c r="J12" s="5">
        <v>4666</v>
      </c>
      <c r="K12" s="7" t="s">
        <v>24</v>
      </c>
    </row>
    <row r="13" spans="1:11" ht="25.5" customHeight="1">
      <c r="A13" s="255" t="s">
        <v>25</v>
      </c>
      <c r="B13" s="255"/>
      <c r="C13" s="3">
        <v>100</v>
      </c>
      <c r="D13" s="4">
        <v>1333574</v>
      </c>
      <c r="E13" s="4">
        <v>887668</v>
      </c>
      <c r="F13" s="4">
        <v>445906</v>
      </c>
      <c r="G13" s="4">
        <v>1423620</v>
      </c>
      <c r="H13" s="4">
        <v>945886</v>
      </c>
      <c r="I13" s="9">
        <v>-6.5600000000000006E-2</v>
      </c>
      <c r="J13" s="4">
        <v>477734</v>
      </c>
      <c r="K13" s="9">
        <v>-7.1400000000000005E-2</v>
      </c>
    </row>
    <row r="17" spans="4:11">
      <c r="D17" s="13"/>
      <c r="E17" s="12"/>
      <c r="F17" s="12"/>
      <c r="G17" s="13"/>
      <c r="H17" s="12"/>
      <c r="I17" s="11"/>
      <c r="J17" s="12"/>
      <c r="K17" s="11"/>
    </row>
    <row r="18" spans="4:11">
      <c r="D18" s="13"/>
      <c r="E18" s="14"/>
      <c r="F18" s="13"/>
      <c r="G18" s="13"/>
      <c r="H18" s="13"/>
      <c r="I18" s="11"/>
      <c r="J18" s="14"/>
      <c r="K18" s="11"/>
    </row>
    <row r="20" spans="4:11">
      <c r="E20" s="12"/>
      <c r="H20" s="12"/>
      <c r="I20" s="11"/>
    </row>
  </sheetData>
  <mergeCells count="7">
    <mergeCell ref="A13:B13"/>
    <mergeCell ref="B3:B4"/>
    <mergeCell ref="D3:F3"/>
    <mergeCell ref="G3:K3"/>
    <mergeCell ref="H4:I4"/>
    <mergeCell ref="J4:K4"/>
    <mergeCell ref="A3:A4"/>
  </mergeCells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35"/>
  <sheetViews>
    <sheetView zoomScale="130" zoomScaleNormal="130" workbookViewId="0">
      <selection activeCell="F87" sqref="F87"/>
    </sheetView>
  </sheetViews>
  <sheetFormatPr defaultRowHeight="15.75"/>
  <cols>
    <col min="1" max="1" width="4.140625" customWidth="1"/>
    <col min="2" max="3" width="14.28515625" customWidth="1"/>
    <col min="4" max="8" width="17.7109375" customWidth="1"/>
    <col min="9" max="9" width="24.85546875" customWidth="1"/>
    <col min="10" max="10" width="26.5703125" customWidth="1"/>
    <col min="11" max="11" width="14.7109375" bestFit="1" customWidth="1"/>
    <col min="12" max="14" width="12" bestFit="1" customWidth="1"/>
  </cols>
  <sheetData>
    <row r="1" spans="1:14">
      <c r="A1" s="16" t="s">
        <v>26</v>
      </c>
    </row>
    <row r="2" spans="1:14">
      <c r="A2" s="10" t="s">
        <v>1</v>
      </c>
    </row>
    <row r="3" spans="1:14">
      <c r="A3" s="10"/>
    </row>
    <row r="4" spans="1:14">
      <c r="A4" s="260" t="s">
        <v>2</v>
      </c>
      <c r="B4" s="259" t="s">
        <v>3</v>
      </c>
      <c r="C4" s="100">
        <v>2021</v>
      </c>
      <c r="D4" s="261" t="s">
        <v>27</v>
      </c>
      <c r="E4" s="261"/>
      <c r="F4" s="261"/>
      <c r="G4" s="261"/>
      <c r="H4" s="261"/>
    </row>
    <row r="5" spans="1:14" ht="25.5" customHeight="1">
      <c r="A5" s="260"/>
      <c r="B5" s="259"/>
      <c r="C5" s="264" t="s">
        <v>6</v>
      </c>
      <c r="D5" s="266" t="s">
        <v>7</v>
      </c>
      <c r="E5" s="262" t="s">
        <v>8</v>
      </c>
      <c r="F5" s="263"/>
      <c r="G5" s="261" t="s">
        <v>9</v>
      </c>
      <c r="H5" s="261"/>
    </row>
    <row r="6" spans="1:14" ht="25.5" customHeight="1">
      <c r="A6" s="260"/>
      <c r="B6" s="259"/>
      <c r="C6" s="265"/>
      <c r="D6" s="267"/>
      <c r="E6" s="153" t="s">
        <v>28</v>
      </c>
      <c r="F6" s="153" t="s">
        <v>29</v>
      </c>
      <c r="G6" s="153" t="s">
        <v>28</v>
      </c>
      <c r="H6" s="153" t="s">
        <v>29</v>
      </c>
    </row>
    <row r="7" spans="1:14">
      <c r="A7" s="103"/>
      <c r="B7" s="104" t="s">
        <v>12</v>
      </c>
      <c r="C7" s="105" t="e">
        <f>+D7/$D$15</f>
        <v>#VALUE!</v>
      </c>
      <c r="D7" s="154" t="s">
        <v>231</v>
      </c>
      <c r="E7" s="155"/>
      <c r="F7" s="156"/>
      <c r="G7" s="155"/>
      <c r="H7" s="156"/>
    </row>
    <row r="8" spans="1:14">
      <c r="A8" s="103"/>
      <c r="B8" s="104" t="s">
        <v>13</v>
      </c>
      <c r="C8" s="105">
        <f t="shared" ref="C8:C14" si="0">+D8/$D$15</f>
        <v>0.1544918897620014</v>
      </c>
      <c r="D8" s="154">
        <v>59907</v>
      </c>
      <c r="E8" s="155"/>
      <c r="F8" s="156"/>
      <c r="G8" s="155">
        <v>59907</v>
      </c>
      <c r="H8" s="158">
        <v>1.2999999999999999E-2</v>
      </c>
    </row>
    <row r="9" spans="1:14">
      <c r="A9" s="103"/>
      <c r="B9" s="104" t="s">
        <v>16</v>
      </c>
      <c r="C9" s="105">
        <f t="shared" si="0"/>
        <v>0.45287396733445284</v>
      </c>
      <c r="D9" s="172">
        <f t="shared" ref="D9" si="1">+E9+G9</f>
        <v>175610</v>
      </c>
      <c r="E9" s="247">
        <v>92131</v>
      </c>
      <c r="F9" s="156"/>
      <c r="G9" s="247">
        <v>83479</v>
      </c>
      <c r="H9" s="156"/>
      <c r="I9" s="249" t="s">
        <v>229</v>
      </c>
      <c r="J9" s="249" t="s">
        <v>34</v>
      </c>
      <c r="K9" s="250">
        <f>1/1290</f>
        <v>7.7519379844961239E-4</v>
      </c>
    </row>
    <row r="10" spans="1:14">
      <c r="A10" s="103"/>
      <c r="B10" s="104" t="s">
        <v>18</v>
      </c>
      <c r="C10" s="105">
        <f t="shared" si="0"/>
        <v>0.29602757650658756</v>
      </c>
      <c r="D10" s="154">
        <v>114790</v>
      </c>
      <c r="E10" s="157">
        <v>107298</v>
      </c>
      <c r="F10" s="156">
        <v>-6.0999999999999999E-2</v>
      </c>
      <c r="G10" s="157">
        <v>7492</v>
      </c>
      <c r="H10" s="158">
        <v>0.10299999999999999</v>
      </c>
      <c r="L10" s="141"/>
      <c r="M10" s="142"/>
      <c r="N10" s="142"/>
    </row>
    <row r="11" spans="1:14">
      <c r="A11" s="103"/>
      <c r="B11" s="104" t="s">
        <v>20</v>
      </c>
      <c r="C11" s="105" t="e">
        <f t="shared" si="0"/>
        <v>#VALUE!</v>
      </c>
      <c r="D11" s="154" t="s">
        <v>231</v>
      </c>
      <c r="E11" s="157"/>
      <c r="F11" s="156"/>
      <c r="G11" s="157"/>
      <c r="H11" s="158"/>
      <c r="L11" s="141"/>
    </row>
    <row r="12" spans="1:14">
      <c r="A12" s="103"/>
      <c r="B12" s="104" t="s">
        <v>21</v>
      </c>
      <c r="C12" s="105" t="e">
        <f t="shared" si="0"/>
        <v>#VALUE!</v>
      </c>
      <c r="D12" s="154" t="s">
        <v>231</v>
      </c>
      <c r="E12" s="159"/>
      <c r="F12" s="156"/>
      <c r="G12" s="160"/>
      <c r="H12" s="156"/>
      <c r="L12" s="141"/>
    </row>
    <row r="13" spans="1:14">
      <c r="A13" s="103"/>
      <c r="B13" s="104" t="s">
        <v>22</v>
      </c>
      <c r="C13" s="105">
        <f t="shared" si="0"/>
        <v>5.6461420622256078E-2</v>
      </c>
      <c r="D13" s="154">
        <f t="shared" ref="D13" si="2">+E13+G13</f>
        <v>21893.928091812581</v>
      </c>
      <c r="E13" s="159">
        <v>14342.029923188822</v>
      </c>
      <c r="F13" s="156">
        <v>0.10188193894132724</v>
      </c>
      <c r="G13" s="160">
        <v>7551.8981686237566</v>
      </c>
      <c r="H13" s="156">
        <v>2.7242336975300966E-3</v>
      </c>
      <c r="L13" s="141"/>
    </row>
    <row r="14" spans="1:14">
      <c r="A14" s="103"/>
      <c r="B14" s="104" t="s">
        <v>23</v>
      </c>
      <c r="C14" s="105">
        <f t="shared" si="0"/>
        <v>4.0145145774702053E-2</v>
      </c>
      <c r="D14" s="172">
        <v>15567</v>
      </c>
      <c r="E14" s="173">
        <v>11658</v>
      </c>
      <c r="F14" s="156">
        <v>7.7600000000000002E-2</v>
      </c>
      <c r="G14" s="157">
        <v>3909</v>
      </c>
      <c r="H14" s="156">
        <f>((14287+2934.2)/(14273.1+2764.3))-1</f>
        <v>1.0788031037599621E-2</v>
      </c>
      <c r="K14" s="149"/>
    </row>
    <row r="15" spans="1:14" ht="36" customHeight="1">
      <c r="A15" s="258" t="s">
        <v>25</v>
      </c>
      <c r="B15" s="258"/>
      <c r="C15" s="105" t="e">
        <f>SUM(C7:C14)</f>
        <v>#VALUE!</v>
      </c>
      <c r="D15" s="154">
        <f>SUM(D7:D14)</f>
        <v>387767.92809181259</v>
      </c>
      <c r="E15" s="154">
        <f>SUM(E7:E14)</f>
        <v>225429.02992318882</v>
      </c>
      <c r="F15" s="156"/>
      <c r="G15" s="154">
        <f>SUM(G7:G14)</f>
        <v>162338.89816862377</v>
      </c>
      <c r="H15" s="154"/>
    </row>
    <row r="16" spans="1:14">
      <c r="A16" s="20"/>
      <c r="B16" s="20"/>
      <c r="C16" s="20"/>
      <c r="D16" s="20"/>
      <c r="E16" s="20"/>
    </row>
    <row r="17" spans="1:11">
      <c r="J17" s="54"/>
    </row>
    <row r="18" spans="1:11" ht="18" hidden="1">
      <c r="B18" s="106" t="s">
        <v>30</v>
      </c>
      <c r="C18" s="107"/>
      <c r="D18" s="100" t="s">
        <v>7</v>
      </c>
      <c r="E18" s="259" t="s">
        <v>10</v>
      </c>
      <c r="F18" s="259"/>
      <c r="G18" s="259" t="s">
        <v>11</v>
      </c>
      <c r="H18" s="259"/>
      <c r="I18" s="108" t="s">
        <v>31</v>
      </c>
      <c r="J18" s="54"/>
    </row>
    <row r="19" spans="1:11" hidden="1">
      <c r="B19" s="107"/>
      <c r="C19" s="107"/>
      <c r="D19" s="107"/>
      <c r="E19" s="107"/>
      <c r="F19" s="107"/>
      <c r="G19" s="107"/>
      <c r="H19" s="107"/>
      <c r="I19" s="109"/>
      <c r="J19" s="20"/>
    </row>
    <row r="20" spans="1:11" ht="15" hidden="1" customHeight="1">
      <c r="B20" s="109" t="s">
        <v>22</v>
      </c>
      <c r="C20" s="107" t="s">
        <v>32</v>
      </c>
      <c r="D20" s="110">
        <v>215784694</v>
      </c>
      <c r="E20" s="111">
        <v>178366339.12</v>
      </c>
      <c r="F20" s="112">
        <v>0.1613</v>
      </c>
      <c r="G20" s="111">
        <v>37418354.740000002</v>
      </c>
      <c r="H20" s="112">
        <v>6.6500000000000004E-2</v>
      </c>
      <c r="I20" s="143">
        <v>7.1937244825104362E-5</v>
      </c>
      <c r="J20" s="20" t="s">
        <v>33</v>
      </c>
    </row>
    <row r="21" spans="1:11" hidden="1">
      <c r="B21" s="107"/>
      <c r="C21" s="107" t="s">
        <v>34</v>
      </c>
      <c r="D21" s="110">
        <v>15927</v>
      </c>
      <c r="E21" s="114">
        <v>13165.51</v>
      </c>
      <c r="F21" s="112">
        <v>0.1613</v>
      </c>
      <c r="G21" s="114">
        <v>2761.91</v>
      </c>
      <c r="H21" s="112">
        <v>6.6500000000000004E-2</v>
      </c>
      <c r="I21" s="115"/>
      <c r="J21" s="20" t="s">
        <v>35</v>
      </c>
    </row>
    <row r="22" spans="1:11" hidden="1">
      <c r="B22" s="107"/>
      <c r="C22" s="107"/>
      <c r="D22" s="107"/>
      <c r="E22" s="109"/>
      <c r="F22" s="107"/>
      <c r="G22" s="109"/>
      <c r="H22" s="107"/>
      <c r="I22" s="107"/>
      <c r="J22" s="20"/>
    </row>
    <row r="23" spans="1:11" hidden="1"/>
    <row r="24" spans="1:11">
      <c r="A24" s="260" t="s">
        <v>2</v>
      </c>
      <c r="B24" s="259" t="s">
        <v>3</v>
      </c>
      <c r="C24" s="100">
        <v>2022</v>
      </c>
      <c r="D24" s="261" t="s">
        <v>36</v>
      </c>
      <c r="E24" s="261"/>
      <c r="F24" s="261"/>
      <c r="G24" s="261"/>
      <c r="H24" s="261"/>
    </row>
    <row r="25" spans="1:11">
      <c r="A25" s="260"/>
      <c r="B25" s="259"/>
      <c r="C25" s="264" t="s">
        <v>6</v>
      </c>
      <c r="D25" s="266" t="s">
        <v>7</v>
      </c>
      <c r="E25" s="262" t="s">
        <v>8</v>
      </c>
      <c r="F25" s="263"/>
      <c r="G25" s="261" t="s">
        <v>9</v>
      </c>
      <c r="H25" s="261"/>
    </row>
    <row r="26" spans="1:11">
      <c r="A26" s="260"/>
      <c r="B26" s="259"/>
      <c r="C26" s="265"/>
      <c r="D26" s="267"/>
      <c r="E26" s="153" t="s">
        <v>28</v>
      </c>
      <c r="F26" s="153" t="s">
        <v>29</v>
      </c>
      <c r="G26" s="153" t="s">
        <v>28</v>
      </c>
      <c r="H26" s="153" t="s">
        <v>29</v>
      </c>
    </row>
    <row r="27" spans="1:11">
      <c r="A27" s="103"/>
      <c r="B27" s="104" t="s">
        <v>12</v>
      </c>
      <c r="C27" s="105" t="e">
        <f>+D27/$D$15</f>
        <v>#VALUE!</v>
      </c>
      <c r="D27" s="154" t="s">
        <v>231</v>
      </c>
      <c r="E27" s="155"/>
      <c r="F27" s="156"/>
      <c r="G27" s="155"/>
      <c r="H27" s="156"/>
    </row>
    <row r="28" spans="1:11">
      <c r="A28" s="103"/>
      <c r="B28" s="104" t="s">
        <v>13</v>
      </c>
      <c r="C28" s="105">
        <f t="shared" ref="C28:C34" si="3">+D28/$D$15</f>
        <v>0.31996973192332384</v>
      </c>
      <c r="D28" s="154">
        <f t="shared" ref="D28:D34" si="4">+E28+G28</f>
        <v>124074</v>
      </c>
      <c r="E28" s="155">
        <v>62037</v>
      </c>
      <c r="F28" s="156"/>
      <c r="G28" s="155">
        <v>62037</v>
      </c>
      <c r="H28" s="167">
        <v>3.5999999999999997E-2</v>
      </c>
    </row>
    <row r="29" spans="1:11">
      <c r="A29" s="103"/>
      <c r="B29" s="104" t="s">
        <v>16</v>
      </c>
      <c r="C29" s="105">
        <f t="shared" si="3"/>
        <v>0.5053641258170305</v>
      </c>
      <c r="D29" s="154">
        <f t="shared" si="4"/>
        <v>195964</v>
      </c>
      <c r="E29" s="157">
        <v>102856</v>
      </c>
      <c r="F29" s="156"/>
      <c r="G29" s="157">
        <v>93108</v>
      </c>
      <c r="H29" s="156"/>
      <c r="I29" s="249" t="s">
        <v>229</v>
      </c>
      <c r="J29" s="249" t="s">
        <v>34</v>
      </c>
      <c r="K29" s="250">
        <f>1/1290</f>
        <v>7.7519379844961239E-4</v>
      </c>
    </row>
    <row r="30" spans="1:11">
      <c r="A30" s="103"/>
      <c r="B30" s="104" t="s">
        <v>18</v>
      </c>
      <c r="C30" s="105">
        <f t="shared" si="3"/>
        <v>0.21461805882072682</v>
      </c>
      <c r="D30" s="154">
        <v>83222</v>
      </c>
      <c r="E30" s="157">
        <v>76018</v>
      </c>
      <c r="F30" s="156">
        <v>-0.214</v>
      </c>
      <c r="G30" s="157">
        <v>7204</v>
      </c>
      <c r="H30" s="158">
        <v>6.6000000000000003E-2</v>
      </c>
    </row>
    <row r="31" spans="1:11">
      <c r="A31" s="103"/>
      <c r="B31" s="104" t="s">
        <v>20</v>
      </c>
      <c r="C31" s="105" t="e">
        <f t="shared" si="3"/>
        <v>#VALUE!</v>
      </c>
      <c r="D31" s="154" t="s">
        <v>231</v>
      </c>
      <c r="E31" s="157"/>
      <c r="F31" s="156"/>
      <c r="G31" s="157"/>
      <c r="H31" s="158"/>
    </row>
    <row r="32" spans="1:11" ht="30.75" customHeight="1">
      <c r="A32" s="103"/>
      <c r="B32" s="104" t="s">
        <v>21</v>
      </c>
      <c r="C32" s="105">
        <f t="shared" si="3"/>
        <v>6.4814540293928607E-2</v>
      </c>
      <c r="D32" s="154">
        <v>25133</v>
      </c>
      <c r="E32" s="159">
        <v>17348</v>
      </c>
      <c r="F32" s="156">
        <v>-4.4999999999999997E-3</v>
      </c>
      <c r="G32" s="160">
        <v>7785</v>
      </c>
      <c r="H32" s="156">
        <v>4.3499999999999997E-2</v>
      </c>
      <c r="I32" s="249" t="s">
        <v>217</v>
      </c>
      <c r="J32" s="249" t="s">
        <v>218</v>
      </c>
    </row>
    <row r="33" spans="1:10">
      <c r="A33" s="103"/>
      <c r="B33" s="104" t="s">
        <v>22</v>
      </c>
      <c r="C33" s="105">
        <f t="shared" si="3"/>
        <v>5.0575852951180646E-2</v>
      </c>
      <c r="D33" s="154">
        <f t="shared" ref="D33" si="5">+E33+G33</f>
        <v>19611.693710355503</v>
      </c>
      <c r="E33" s="159">
        <v>12233.356187201129</v>
      </c>
      <c r="F33" s="156">
        <v>-6.8528771020904905E-2</v>
      </c>
      <c r="G33" s="160">
        <v>7378.3375231543741</v>
      </c>
      <c r="H33" s="252">
        <v>6.6932247065588382E-2</v>
      </c>
    </row>
    <row r="34" spans="1:10" ht="36" customHeight="1">
      <c r="A34" s="103"/>
      <c r="B34" s="104" t="s">
        <v>23</v>
      </c>
      <c r="C34" s="105">
        <f t="shared" si="3"/>
        <v>4.2414544392402179E-2</v>
      </c>
      <c r="D34" s="154">
        <f t="shared" si="4"/>
        <v>16447</v>
      </c>
      <c r="E34" s="159">
        <v>12127</v>
      </c>
      <c r="F34" s="156">
        <v>4.0300000000000002E-2</v>
      </c>
      <c r="G34" s="160">
        <v>4320</v>
      </c>
      <c r="H34" s="156">
        <v>0.105</v>
      </c>
      <c r="I34" s="249" t="s">
        <v>221</v>
      </c>
      <c r="J34" s="251">
        <v>0.22700000000000001</v>
      </c>
    </row>
    <row r="35" spans="1:10" ht="36" customHeight="1">
      <c r="A35" s="258" t="s">
        <v>25</v>
      </c>
      <c r="B35" s="258"/>
      <c r="C35" s="105" t="e">
        <f>SUM(C27:C34)</f>
        <v>#VALUE!</v>
      </c>
      <c r="D35" s="154">
        <f>SUM(D27:D34)</f>
        <v>464451.6937103555</v>
      </c>
      <c r="E35" s="154">
        <f>SUM(E27:E34)</f>
        <v>282619.35618720111</v>
      </c>
      <c r="F35" s="156"/>
      <c r="G35" s="154">
        <f>SUM(G27:G34)</f>
        <v>181832.33752315436</v>
      </c>
      <c r="H35" s="154"/>
    </row>
  </sheetData>
  <mergeCells count="18">
    <mergeCell ref="A35:B35"/>
    <mergeCell ref="A24:A26"/>
    <mergeCell ref="B24:B26"/>
    <mergeCell ref="D24:H24"/>
    <mergeCell ref="C25:C26"/>
    <mergeCell ref="D25:D26"/>
    <mergeCell ref="E25:F25"/>
    <mergeCell ref="G25:H25"/>
    <mergeCell ref="A15:B15"/>
    <mergeCell ref="E18:F18"/>
    <mergeCell ref="G18:H18"/>
    <mergeCell ref="A4:A6"/>
    <mergeCell ref="B4:B6"/>
    <mergeCell ref="D4:H4"/>
    <mergeCell ref="E5:F5"/>
    <mergeCell ref="G5:H5"/>
    <mergeCell ref="C5:C6"/>
    <mergeCell ref="D5:D6"/>
  </mergeCells>
  <phoneticPr fontId="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topLeftCell="A10" workbookViewId="0">
      <selection activeCell="B4" sqref="B4"/>
    </sheetView>
  </sheetViews>
  <sheetFormatPr defaultRowHeight="15.75"/>
  <cols>
    <col min="1" max="1" width="12.7109375" customWidth="1"/>
    <col min="2" max="2" width="10" bestFit="1" customWidth="1"/>
    <col min="3" max="3" width="10.28515625" bestFit="1" customWidth="1"/>
    <col min="4" max="4" width="12.28515625" customWidth="1"/>
    <col min="5" max="5" width="12.42578125" customWidth="1"/>
    <col min="6" max="6" width="11.28515625" customWidth="1"/>
    <col min="7" max="7" width="10.7109375" customWidth="1"/>
    <col min="8" max="8" width="13.140625" customWidth="1"/>
  </cols>
  <sheetData>
    <row r="1" spans="1:9">
      <c r="A1" s="16" t="s">
        <v>0</v>
      </c>
    </row>
    <row r="2" spans="1:9">
      <c r="A2" s="10" t="s">
        <v>37</v>
      </c>
    </row>
    <row r="4" spans="1:9" ht="25.5">
      <c r="B4" s="40" t="s">
        <v>38</v>
      </c>
      <c r="C4" s="37" t="s">
        <v>39</v>
      </c>
      <c r="D4" s="37" t="s">
        <v>40</v>
      </c>
      <c r="E4" s="37" t="s">
        <v>41</v>
      </c>
      <c r="F4" s="37" t="s">
        <v>42</v>
      </c>
      <c r="G4" s="37" t="s">
        <v>43</v>
      </c>
      <c r="H4" s="37" t="s">
        <v>44</v>
      </c>
      <c r="I4" s="38" t="s">
        <v>45</v>
      </c>
    </row>
    <row r="5" spans="1:9">
      <c r="B5" s="43" t="s">
        <v>12</v>
      </c>
      <c r="C5" s="45">
        <v>85</v>
      </c>
      <c r="D5" s="45">
        <v>85</v>
      </c>
      <c r="E5" s="45" t="s">
        <v>46</v>
      </c>
      <c r="F5" s="45" t="s">
        <v>46</v>
      </c>
      <c r="G5" s="45" t="s">
        <v>46</v>
      </c>
      <c r="H5" s="45" t="s">
        <v>46</v>
      </c>
      <c r="I5" s="41">
        <f t="shared" ref="I5:I12" si="0">SUM(C5:H5)</f>
        <v>170</v>
      </c>
    </row>
    <row r="6" spans="1:9">
      <c r="B6" s="43" t="s">
        <v>20</v>
      </c>
      <c r="C6" s="45">
        <v>24</v>
      </c>
      <c r="D6" s="45">
        <v>27</v>
      </c>
      <c r="E6" s="45" t="s">
        <v>46</v>
      </c>
      <c r="F6" s="45">
        <v>7</v>
      </c>
      <c r="G6" s="45" t="s">
        <v>46</v>
      </c>
      <c r="H6" s="45">
        <v>2</v>
      </c>
      <c r="I6" s="41">
        <f t="shared" si="0"/>
        <v>60</v>
      </c>
    </row>
    <row r="7" spans="1:9">
      <c r="B7" s="43" t="s">
        <v>22</v>
      </c>
      <c r="C7" s="39">
        <v>53</v>
      </c>
      <c r="D7" s="39">
        <v>74</v>
      </c>
      <c r="E7" s="45" t="s">
        <v>46</v>
      </c>
      <c r="F7" s="45" t="s">
        <v>46</v>
      </c>
      <c r="G7" s="39">
        <v>13</v>
      </c>
      <c r="H7" s="39">
        <v>6</v>
      </c>
      <c r="I7" s="41">
        <f>SUM(C7:H7)</f>
        <v>146</v>
      </c>
    </row>
    <row r="8" spans="1:9">
      <c r="B8" s="43" t="s">
        <v>13</v>
      </c>
      <c r="C8" s="45" t="s">
        <v>46</v>
      </c>
      <c r="D8" s="45">
        <v>44</v>
      </c>
      <c r="E8" s="45" t="s">
        <v>46</v>
      </c>
      <c r="F8" s="45" t="s">
        <v>46</v>
      </c>
      <c r="G8" s="45" t="s">
        <v>46</v>
      </c>
      <c r="H8" s="45">
        <v>7</v>
      </c>
      <c r="I8" s="41">
        <f t="shared" si="0"/>
        <v>51</v>
      </c>
    </row>
    <row r="9" spans="1:9">
      <c r="B9" s="43" t="s">
        <v>16</v>
      </c>
      <c r="C9" s="45">
        <v>24</v>
      </c>
      <c r="D9" s="45">
        <v>22</v>
      </c>
      <c r="E9" s="45" t="s">
        <v>46</v>
      </c>
      <c r="F9" s="45" t="s">
        <v>46</v>
      </c>
      <c r="G9" s="45" t="s">
        <v>46</v>
      </c>
      <c r="H9" s="45">
        <v>9</v>
      </c>
      <c r="I9" s="41">
        <f t="shared" si="0"/>
        <v>55</v>
      </c>
    </row>
    <row r="10" spans="1:9">
      <c r="B10" s="43" t="s">
        <v>23</v>
      </c>
      <c r="C10" s="45">
        <v>14</v>
      </c>
      <c r="D10" s="45">
        <v>23</v>
      </c>
      <c r="E10" s="45" t="s">
        <v>46</v>
      </c>
      <c r="F10" s="45" t="s">
        <v>46</v>
      </c>
      <c r="G10" s="45">
        <v>11</v>
      </c>
      <c r="H10" s="45" t="s">
        <v>46</v>
      </c>
      <c r="I10" s="41">
        <f t="shared" si="0"/>
        <v>48</v>
      </c>
    </row>
    <row r="11" spans="1:9">
      <c r="B11" s="43" t="s">
        <v>18</v>
      </c>
      <c r="C11" s="45">
        <v>28</v>
      </c>
      <c r="D11" s="45">
        <v>24</v>
      </c>
      <c r="E11" s="45" t="s">
        <v>46</v>
      </c>
      <c r="F11" s="45" t="s">
        <v>46</v>
      </c>
      <c r="G11" s="45" t="s">
        <v>46</v>
      </c>
      <c r="H11" s="45">
        <v>3</v>
      </c>
      <c r="I11" s="41">
        <f t="shared" si="0"/>
        <v>55</v>
      </c>
    </row>
    <row r="12" spans="1:9">
      <c r="B12" s="44" t="s">
        <v>21</v>
      </c>
      <c r="C12" s="46">
        <v>22</v>
      </c>
      <c r="D12" s="46">
        <v>54</v>
      </c>
      <c r="E12" s="46" t="s">
        <v>46</v>
      </c>
      <c r="F12" s="46">
        <v>4</v>
      </c>
      <c r="G12" s="46" t="s">
        <v>46</v>
      </c>
      <c r="H12" s="46">
        <v>2</v>
      </c>
      <c r="I12" s="42">
        <f t="shared" si="0"/>
        <v>82</v>
      </c>
    </row>
    <row r="15" spans="1:9">
      <c r="A15" s="17" t="s">
        <v>47</v>
      </c>
    </row>
    <row r="17" spans="1:9" ht="25.5">
      <c r="C17" s="37" t="s">
        <v>39</v>
      </c>
      <c r="D17" s="37" t="s">
        <v>40</v>
      </c>
      <c r="E17" s="37" t="s">
        <v>41</v>
      </c>
      <c r="F17" s="37" t="s">
        <v>42</v>
      </c>
      <c r="G17" s="37" t="s">
        <v>43</v>
      </c>
      <c r="H17" s="37" t="s">
        <v>44</v>
      </c>
      <c r="I17" s="48" t="s">
        <v>45</v>
      </c>
    </row>
    <row r="18" spans="1:9">
      <c r="A18" s="43" t="s">
        <v>12</v>
      </c>
      <c r="B18" s="47">
        <v>2016</v>
      </c>
    </row>
    <row r="19" spans="1:9">
      <c r="B19" s="47">
        <v>2017</v>
      </c>
      <c r="C19" s="45">
        <v>85</v>
      </c>
      <c r="D19" s="45">
        <v>85</v>
      </c>
      <c r="E19" s="45" t="s">
        <v>46</v>
      </c>
      <c r="F19" s="45" t="s">
        <v>46</v>
      </c>
      <c r="G19" s="45" t="s">
        <v>46</v>
      </c>
      <c r="H19" s="45" t="s">
        <v>46</v>
      </c>
      <c r="I19" s="41">
        <f t="shared" ref="I19" si="1">SUM(C19:H19)</f>
        <v>170</v>
      </c>
    </row>
    <row r="20" spans="1:9">
      <c r="A20" s="43" t="s">
        <v>20</v>
      </c>
      <c r="B20" s="47">
        <v>2016</v>
      </c>
    </row>
    <row r="21" spans="1:9">
      <c r="B21" s="47">
        <v>2017</v>
      </c>
      <c r="C21" s="45">
        <v>24</v>
      </c>
      <c r="D21" s="45">
        <v>27</v>
      </c>
      <c r="E21" s="45" t="s">
        <v>46</v>
      </c>
      <c r="F21" s="45">
        <v>7</v>
      </c>
      <c r="G21" s="45" t="s">
        <v>46</v>
      </c>
      <c r="H21" s="45">
        <v>2</v>
      </c>
      <c r="I21" s="41">
        <f t="shared" ref="I21" si="2">SUM(C21:H21)</f>
        <v>60</v>
      </c>
    </row>
    <row r="22" spans="1:9">
      <c r="A22" s="43" t="s">
        <v>22</v>
      </c>
      <c r="B22" s="47">
        <v>2016</v>
      </c>
    </row>
    <row r="23" spans="1:9">
      <c r="B23" s="47">
        <v>2017</v>
      </c>
      <c r="C23" s="39">
        <v>53</v>
      </c>
      <c r="D23" s="39">
        <v>74</v>
      </c>
      <c r="E23" s="45" t="s">
        <v>46</v>
      </c>
      <c r="F23" s="45" t="s">
        <v>46</v>
      </c>
      <c r="G23" s="39">
        <v>13</v>
      </c>
      <c r="H23" s="39">
        <v>6</v>
      </c>
      <c r="I23" s="41">
        <f>SUM(C23:H23)</f>
        <v>146</v>
      </c>
    </row>
    <row r="24" spans="1:9">
      <c r="A24" s="43" t="s">
        <v>13</v>
      </c>
      <c r="B24" s="47">
        <v>2016</v>
      </c>
    </row>
    <row r="25" spans="1:9">
      <c r="B25" s="47">
        <v>2017</v>
      </c>
      <c r="C25" s="45" t="s">
        <v>46</v>
      </c>
      <c r="D25" s="45">
        <v>44</v>
      </c>
      <c r="E25" s="45" t="s">
        <v>46</v>
      </c>
      <c r="F25" s="45" t="s">
        <v>46</v>
      </c>
      <c r="G25" s="45" t="s">
        <v>46</v>
      </c>
      <c r="H25" s="45">
        <v>7</v>
      </c>
      <c r="I25" s="41">
        <f t="shared" ref="I25" si="3">SUM(C25:H25)</f>
        <v>51</v>
      </c>
    </row>
    <row r="26" spans="1:9">
      <c r="A26" s="43" t="s">
        <v>16</v>
      </c>
      <c r="B26" s="47">
        <v>2016</v>
      </c>
    </row>
    <row r="27" spans="1:9">
      <c r="B27" s="47">
        <v>2017</v>
      </c>
      <c r="C27" s="45">
        <v>24</v>
      </c>
      <c r="D27" s="45">
        <v>22</v>
      </c>
      <c r="E27" s="45" t="s">
        <v>46</v>
      </c>
      <c r="F27" s="45" t="s">
        <v>46</v>
      </c>
      <c r="G27" s="45" t="s">
        <v>46</v>
      </c>
      <c r="H27" s="45">
        <v>9</v>
      </c>
      <c r="I27" s="41">
        <f t="shared" ref="I27" si="4">SUM(C27:H27)</f>
        <v>55</v>
      </c>
    </row>
    <row r="28" spans="1:9">
      <c r="A28" s="43" t="s">
        <v>23</v>
      </c>
      <c r="B28" s="47">
        <v>2016</v>
      </c>
    </row>
    <row r="29" spans="1:9">
      <c r="B29" s="47">
        <v>2017</v>
      </c>
      <c r="C29" s="45">
        <v>14</v>
      </c>
      <c r="D29" s="45">
        <v>23</v>
      </c>
      <c r="E29" s="45" t="s">
        <v>46</v>
      </c>
      <c r="F29" s="45" t="s">
        <v>46</v>
      </c>
      <c r="G29" s="45">
        <v>11</v>
      </c>
      <c r="H29" s="45" t="s">
        <v>46</v>
      </c>
      <c r="I29" s="41">
        <f t="shared" ref="I29" si="5">SUM(C29:H29)</f>
        <v>48</v>
      </c>
    </row>
    <row r="30" spans="1:9">
      <c r="A30" s="43" t="s">
        <v>18</v>
      </c>
      <c r="B30" s="47">
        <v>2016</v>
      </c>
    </row>
    <row r="31" spans="1:9">
      <c r="B31" s="47">
        <v>2017</v>
      </c>
      <c r="C31" s="45">
        <v>28</v>
      </c>
      <c r="D31" s="45">
        <v>24</v>
      </c>
      <c r="E31" s="45" t="s">
        <v>46</v>
      </c>
      <c r="F31" s="45" t="s">
        <v>46</v>
      </c>
      <c r="G31" s="45" t="s">
        <v>46</v>
      </c>
      <c r="H31" s="45">
        <v>3</v>
      </c>
      <c r="I31" s="41">
        <f t="shared" ref="I31" si="6">SUM(C31:H31)</f>
        <v>55</v>
      </c>
    </row>
    <row r="32" spans="1:9">
      <c r="A32" s="44" t="s">
        <v>21</v>
      </c>
      <c r="B32" s="47">
        <v>2016</v>
      </c>
    </row>
    <row r="33" spans="1:17">
      <c r="B33" s="47">
        <v>2017</v>
      </c>
      <c r="C33" s="46">
        <v>22</v>
      </c>
      <c r="D33" s="46">
        <v>54</v>
      </c>
      <c r="E33" s="46" t="s">
        <v>46</v>
      </c>
      <c r="F33" s="46">
        <v>4</v>
      </c>
      <c r="G33" s="46" t="s">
        <v>46</v>
      </c>
      <c r="H33" s="46">
        <v>2</v>
      </c>
      <c r="I33" s="42">
        <f t="shared" ref="I33" si="7">SUM(C33:H33)</f>
        <v>82</v>
      </c>
    </row>
    <row r="34" spans="1:17">
      <c r="B34" s="47"/>
      <c r="C34" s="49"/>
      <c r="D34" s="49"/>
      <c r="E34" s="49"/>
      <c r="F34" s="49"/>
      <c r="G34" s="49"/>
      <c r="H34" s="49"/>
      <c r="I34" s="50"/>
    </row>
    <row r="35" spans="1:17">
      <c r="B35" s="47"/>
      <c r="C35" s="49"/>
      <c r="D35" s="49"/>
      <c r="E35" s="49"/>
      <c r="F35" s="49"/>
      <c r="G35" s="49"/>
      <c r="H35" s="49"/>
      <c r="I35" s="50"/>
    </row>
    <row r="36" spans="1:17">
      <c r="B36" s="43" t="s">
        <v>12</v>
      </c>
      <c r="D36" s="43" t="s">
        <v>20</v>
      </c>
      <c r="F36" s="43" t="s">
        <v>22</v>
      </c>
      <c r="H36" s="43" t="s">
        <v>13</v>
      </c>
      <c r="J36" s="43" t="s">
        <v>16</v>
      </c>
      <c r="L36" s="43" t="s">
        <v>23</v>
      </c>
      <c r="N36" s="43" t="s">
        <v>18</v>
      </c>
      <c r="P36" s="44" t="s">
        <v>21</v>
      </c>
    </row>
    <row r="37" spans="1:17">
      <c r="B37" s="47">
        <v>2016</v>
      </c>
      <c r="C37" s="47">
        <v>2017</v>
      </c>
      <c r="D37" s="47">
        <v>2016</v>
      </c>
      <c r="E37" s="47">
        <v>2017</v>
      </c>
      <c r="F37" s="47">
        <v>2016</v>
      </c>
      <c r="G37" s="47">
        <v>2017</v>
      </c>
      <c r="H37" s="47">
        <v>2016</v>
      </c>
      <c r="I37" s="47">
        <v>2017</v>
      </c>
      <c r="J37" s="47">
        <v>2016</v>
      </c>
      <c r="K37" s="47">
        <v>2017</v>
      </c>
      <c r="L37" s="47">
        <v>2016</v>
      </c>
      <c r="M37" s="47">
        <v>2017</v>
      </c>
      <c r="N37" s="47">
        <v>2016</v>
      </c>
      <c r="O37" s="47">
        <v>2017</v>
      </c>
      <c r="P37" s="47">
        <v>2016</v>
      </c>
      <c r="Q37" s="47">
        <v>2017</v>
      </c>
    </row>
    <row r="38" spans="1:17" ht="25.5">
      <c r="A38" s="37" t="s">
        <v>39</v>
      </c>
      <c r="C38" s="45">
        <v>85</v>
      </c>
      <c r="E38" s="45">
        <v>24</v>
      </c>
      <c r="G38" s="39">
        <v>53</v>
      </c>
      <c r="I38" s="45" t="s">
        <v>46</v>
      </c>
      <c r="K38" s="45">
        <v>24</v>
      </c>
      <c r="M38" s="45">
        <v>14</v>
      </c>
      <c r="O38" s="45">
        <v>28</v>
      </c>
      <c r="Q38" s="46">
        <v>22</v>
      </c>
    </row>
    <row r="39" spans="1:17" ht="25.5">
      <c r="A39" s="37" t="s">
        <v>40</v>
      </c>
      <c r="C39" s="45">
        <v>85</v>
      </c>
      <c r="E39" s="45">
        <v>27</v>
      </c>
      <c r="G39" s="39">
        <v>74</v>
      </c>
      <c r="I39" s="45">
        <v>44</v>
      </c>
      <c r="K39" s="45">
        <v>22</v>
      </c>
      <c r="M39" s="45">
        <v>23</v>
      </c>
      <c r="O39" s="45">
        <v>24</v>
      </c>
      <c r="Q39" s="46">
        <v>54</v>
      </c>
    </row>
    <row r="40" spans="1:17" ht="25.5">
      <c r="A40" s="37" t="s">
        <v>41</v>
      </c>
      <c r="C40" s="45" t="s">
        <v>46</v>
      </c>
      <c r="E40" s="45" t="s">
        <v>46</v>
      </c>
      <c r="G40" s="45" t="s">
        <v>46</v>
      </c>
      <c r="I40" s="45" t="s">
        <v>46</v>
      </c>
      <c r="K40" s="45" t="s">
        <v>46</v>
      </c>
      <c r="M40" s="45" t="s">
        <v>46</v>
      </c>
      <c r="O40" s="45" t="s">
        <v>46</v>
      </c>
      <c r="Q40" s="46" t="s">
        <v>46</v>
      </c>
    </row>
    <row r="41" spans="1:17" ht="25.5">
      <c r="A41" s="37" t="s">
        <v>42</v>
      </c>
      <c r="C41" s="45" t="s">
        <v>46</v>
      </c>
      <c r="E41" s="45">
        <v>7</v>
      </c>
      <c r="G41" s="45" t="s">
        <v>46</v>
      </c>
      <c r="I41" s="45" t="s">
        <v>46</v>
      </c>
      <c r="K41" s="45" t="s">
        <v>46</v>
      </c>
      <c r="M41" s="45" t="s">
        <v>46</v>
      </c>
      <c r="O41" s="45" t="s">
        <v>46</v>
      </c>
      <c r="Q41" s="46">
        <v>4</v>
      </c>
    </row>
    <row r="42" spans="1:17">
      <c r="A42" s="37" t="s">
        <v>43</v>
      </c>
      <c r="C42" s="45" t="s">
        <v>46</v>
      </c>
      <c r="E42" s="45" t="s">
        <v>46</v>
      </c>
      <c r="G42" s="39">
        <v>13</v>
      </c>
      <c r="I42" s="45" t="s">
        <v>46</v>
      </c>
      <c r="K42" s="45" t="s">
        <v>46</v>
      </c>
      <c r="M42" s="45">
        <v>11</v>
      </c>
      <c r="O42" s="45" t="s">
        <v>46</v>
      </c>
      <c r="Q42" s="46" t="s">
        <v>46</v>
      </c>
    </row>
    <row r="43" spans="1:17">
      <c r="A43" s="37" t="s">
        <v>44</v>
      </c>
      <c r="C43" s="45" t="s">
        <v>46</v>
      </c>
      <c r="E43" s="45">
        <v>2</v>
      </c>
      <c r="G43" s="39">
        <v>6</v>
      </c>
      <c r="I43" s="45">
        <v>7</v>
      </c>
      <c r="K43" s="45">
        <v>9</v>
      </c>
      <c r="M43" s="45" t="s">
        <v>46</v>
      </c>
      <c r="O43" s="45">
        <v>3</v>
      </c>
      <c r="Q43" s="46">
        <v>2</v>
      </c>
    </row>
    <row r="44" spans="1:17">
      <c r="A44" s="48" t="s">
        <v>45</v>
      </c>
      <c r="C44" s="41">
        <f>SUM(C38:C43)</f>
        <v>170</v>
      </c>
      <c r="E44" s="41">
        <f>SUM(E38:E43)</f>
        <v>60</v>
      </c>
      <c r="G44" s="41">
        <f>SUM(G38:G43)</f>
        <v>146</v>
      </c>
      <c r="I44" s="41">
        <f>SUM(I38:I43)</f>
        <v>51</v>
      </c>
      <c r="K44" s="41">
        <f>SUM(K38:K43)</f>
        <v>55</v>
      </c>
      <c r="M44" s="41">
        <f>SUM(M38:M43)</f>
        <v>48</v>
      </c>
      <c r="O44" s="41">
        <f>SUM(O38:O43)</f>
        <v>55</v>
      </c>
      <c r="Q44" s="42">
        <f>SUM(Q38:Q43)</f>
        <v>82</v>
      </c>
    </row>
  </sheetData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7"/>
  <sheetViews>
    <sheetView workbookViewId="0">
      <selection activeCell="L24" sqref="L24"/>
    </sheetView>
  </sheetViews>
  <sheetFormatPr defaultRowHeight="15.75"/>
  <cols>
    <col min="1" max="1" width="20" customWidth="1"/>
    <col min="2" max="2" width="10.28515625" bestFit="1" customWidth="1"/>
    <col min="3" max="3" width="12.42578125" customWidth="1"/>
    <col min="4" max="4" width="10.7109375" customWidth="1"/>
    <col min="5" max="5" width="11.7109375" customWidth="1"/>
    <col min="6" max="6" width="11" customWidth="1"/>
    <col min="8" max="11" width="13.28515625" customWidth="1"/>
  </cols>
  <sheetData>
    <row r="1" spans="1:13">
      <c r="A1" s="16" t="s">
        <v>0</v>
      </c>
    </row>
    <row r="2" spans="1:13">
      <c r="A2" s="10" t="s">
        <v>48</v>
      </c>
    </row>
    <row r="5" spans="1:13" ht="25.5">
      <c r="B5" s="37" t="s">
        <v>38</v>
      </c>
      <c r="C5" s="37" t="s">
        <v>39</v>
      </c>
      <c r="D5" s="37" t="s">
        <v>40</v>
      </c>
      <c r="E5" s="37" t="s">
        <v>41</v>
      </c>
      <c r="F5" s="37" t="s">
        <v>42</v>
      </c>
      <c r="G5" s="37" t="s">
        <v>43</v>
      </c>
      <c r="H5" s="37" t="s">
        <v>44</v>
      </c>
      <c r="I5" s="37" t="s">
        <v>222</v>
      </c>
      <c r="J5" s="37" t="s">
        <v>223</v>
      </c>
      <c r="K5" s="37" t="s">
        <v>224</v>
      </c>
      <c r="L5" s="37" t="s">
        <v>45</v>
      </c>
    </row>
    <row r="6" spans="1:13">
      <c r="B6" s="116" t="s">
        <v>12</v>
      </c>
      <c r="C6" s="117"/>
      <c r="D6" s="117"/>
      <c r="E6" s="117"/>
      <c r="F6" s="117"/>
      <c r="G6" s="117"/>
      <c r="H6" s="117"/>
      <c r="I6" s="117"/>
      <c r="J6" s="117"/>
      <c r="K6" s="117"/>
      <c r="L6" s="101">
        <f>SUM(C6:H6)</f>
        <v>0</v>
      </c>
    </row>
    <row r="7" spans="1:13">
      <c r="B7" s="116" t="s">
        <v>20</v>
      </c>
      <c r="C7" s="117"/>
      <c r="D7" s="117"/>
      <c r="E7" s="117"/>
      <c r="F7" s="117"/>
      <c r="G7" s="117"/>
      <c r="H7" s="117"/>
      <c r="I7" s="117"/>
      <c r="J7" s="117"/>
      <c r="K7" s="117"/>
      <c r="L7" s="101">
        <f>SUM(C7:H7)</f>
        <v>0</v>
      </c>
    </row>
    <row r="8" spans="1:13">
      <c r="A8" s="10"/>
      <c r="B8" s="116" t="s">
        <v>22</v>
      </c>
      <c r="C8" s="118">
        <v>53</v>
      </c>
      <c r="D8" s="118">
        <v>71</v>
      </c>
      <c r="E8" s="117">
        <v>3</v>
      </c>
      <c r="F8" s="117">
        <v>1</v>
      </c>
      <c r="G8" s="118">
        <v>14</v>
      </c>
      <c r="H8" s="118">
        <v>6</v>
      </c>
      <c r="I8" s="118"/>
      <c r="J8" s="118"/>
      <c r="K8" s="118"/>
      <c r="L8" s="101">
        <f>SUM(C8:H8)</f>
        <v>148</v>
      </c>
    </row>
    <row r="9" spans="1:13">
      <c r="B9" s="116" t="s">
        <v>13</v>
      </c>
      <c r="C9" s="117"/>
      <c r="D9" s="117">
        <v>52</v>
      </c>
      <c r="E9" s="117"/>
      <c r="F9" s="117"/>
      <c r="G9" s="117"/>
      <c r="H9" s="117">
        <v>2</v>
      </c>
      <c r="I9" s="117"/>
      <c r="J9" s="117"/>
      <c r="K9" s="117"/>
      <c r="L9" s="101">
        <f>SUM(C9:H9)</f>
        <v>54</v>
      </c>
      <c r="M9" s="170" t="s">
        <v>213</v>
      </c>
    </row>
    <row r="10" spans="1:13">
      <c r="B10" s="116" t="s">
        <v>16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01">
        <f>SUM(C10:H10)</f>
        <v>0</v>
      </c>
    </row>
    <row r="11" spans="1:13">
      <c r="B11" s="116" t="s">
        <v>23</v>
      </c>
      <c r="C11" s="117">
        <v>14</v>
      </c>
      <c r="D11" s="117">
        <v>21</v>
      </c>
      <c r="E11" s="117"/>
      <c r="F11" s="117"/>
      <c r="G11" s="117"/>
      <c r="H11" s="117">
        <v>6</v>
      </c>
      <c r="I11" s="117">
        <v>4</v>
      </c>
      <c r="J11" s="117">
        <v>11</v>
      </c>
      <c r="K11" s="117">
        <v>2</v>
      </c>
      <c r="L11" s="101">
        <f>SUM(C11:K11)</f>
        <v>58</v>
      </c>
    </row>
    <row r="12" spans="1:13">
      <c r="B12" s="116" t="s">
        <v>18</v>
      </c>
      <c r="C12" s="117">
        <v>23</v>
      </c>
      <c r="D12" s="117">
        <v>23</v>
      </c>
      <c r="E12" s="117"/>
      <c r="F12" s="117"/>
      <c r="G12" s="117"/>
      <c r="H12" s="117">
        <v>3</v>
      </c>
      <c r="I12" s="117"/>
      <c r="J12" s="117"/>
      <c r="K12" s="117"/>
      <c r="L12" s="101">
        <f>SUM(C12:H12)</f>
        <v>49</v>
      </c>
    </row>
    <row r="13" spans="1:13">
      <c r="B13" s="116" t="s">
        <v>21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01">
        <f>SUM(C13:H13)</f>
        <v>0</v>
      </c>
    </row>
    <row r="16" spans="1:13">
      <c r="A16" s="10" t="s">
        <v>49</v>
      </c>
    </row>
    <row r="19" spans="1:13" ht="25.5">
      <c r="B19" s="37" t="s">
        <v>38</v>
      </c>
      <c r="C19" s="37" t="s">
        <v>39</v>
      </c>
      <c r="D19" s="37" t="s">
        <v>40</v>
      </c>
      <c r="E19" s="37" t="s">
        <v>41</v>
      </c>
      <c r="F19" s="37" t="s">
        <v>42</v>
      </c>
      <c r="G19" s="37" t="s">
        <v>43</v>
      </c>
      <c r="H19" s="37" t="s">
        <v>44</v>
      </c>
      <c r="I19" s="37" t="s">
        <v>222</v>
      </c>
      <c r="J19" s="37" t="s">
        <v>223</v>
      </c>
      <c r="K19" s="37" t="s">
        <v>224</v>
      </c>
      <c r="L19" s="37" t="s">
        <v>45</v>
      </c>
    </row>
    <row r="20" spans="1:13">
      <c r="B20" s="116" t="s">
        <v>12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01">
        <f>SUM(C20:H20)</f>
        <v>0</v>
      </c>
    </row>
    <row r="21" spans="1:13">
      <c r="B21" s="116" t="s">
        <v>20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01">
        <f t="shared" ref="L21:L26" si="0">SUM(C21:H21)</f>
        <v>0</v>
      </c>
    </row>
    <row r="22" spans="1:13">
      <c r="A22" s="10"/>
      <c r="B22" s="116" t="s">
        <v>22</v>
      </c>
      <c r="C22" s="118">
        <v>52</v>
      </c>
      <c r="D22" s="118">
        <v>72</v>
      </c>
      <c r="E22" s="117">
        <v>3</v>
      </c>
      <c r="F22" s="117">
        <v>1</v>
      </c>
      <c r="G22" s="118">
        <v>15</v>
      </c>
      <c r="H22" s="118">
        <v>7</v>
      </c>
      <c r="I22" s="118"/>
      <c r="J22" s="118"/>
      <c r="K22" s="118"/>
      <c r="L22" s="101">
        <f t="shared" si="0"/>
        <v>150</v>
      </c>
    </row>
    <row r="23" spans="1:13">
      <c r="B23" s="116" t="s">
        <v>13</v>
      </c>
      <c r="C23" s="117"/>
      <c r="D23" s="117">
        <v>53</v>
      </c>
      <c r="E23" s="117"/>
      <c r="F23" s="117"/>
      <c r="G23" s="117"/>
      <c r="H23" s="117">
        <v>2</v>
      </c>
      <c r="I23" s="117"/>
      <c r="J23" s="117"/>
      <c r="K23" s="117"/>
      <c r="L23" s="101">
        <f t="shared" si="0"/>
        <v>55</v>
      </c>
      <c r="M23" s="170" t="s">
        <v>212</v>
      </c>
    </row>
    <row r="24" spans="1:13">
      <c r="B24" s="116" t="s">
        <v>16</v>
      </c>
      <c r="C24" s="117">
        <v>22</v>
      </c>
      <c r="D24" s="117">
        <v>20</v>
      </c>
      <c r="E24" s="117"/>
      <c r="F24" s="117"/>
      <c r="G24" s="117"/>
      <c r="H24" s="117"/>
      <c r="I24" s="117"/>
      <c r="J24" s="117"/>
      <c r="K24" s="117"/>
      <c r="L24" s="101">
        <f t="shared" si="0"/>
        <v>42</v>
      </c>
    </row>
    <row r="25" spans="1:13">
      <c r="B25" s="116" t="s">
        <v>23</v>
      </c>
      <c r="C25" s="117">
        <v>14</v>
      </c>
      <c r="D25" s="117">
        <v>21</v>
      </c>
      <c r="E25" s="117"/>
      <c r="F25" s="117"/>
      <c r="G25" s="117"/>
      <c r="H25" s="117">
        <v>6</v>
      </c>
      <c r="I25" s="117">
        <v>4</v>
      </c>
      <c r="J25" s="117">
        <v>11</v>
      </c>
      <c r="K25" s="117">
        <v>2</v>
      </c>
      <c r="L25" s="101">
        <f>SUM(C25:K25)</f>
        <v>58</v>
      </c>
    </row>
    <row r="26" spans="1:13">
      <c r="B26" s="116" t="s">
        <v>18</v>
      </c>
      <c r="C26" s="117">
        <v>23</v>
      </c>
      <c r="D26" s="117">
        <v>23</v>
      </c>
      <c r="E26" s="117"/>
      <c r="F26" s="117"/>
      <c r="G26" s="117"/>
      <c r="H26" s="117">
        <v>3</v>
      </c>
      <c r="I26" s="117"/>
      <c r="J26" s="117"/>
      <c r="K26" s="117"/>
      <c r="L26" s="101">
        <f t="shared" si="0"/>
        <v>49</v>
      </c>
    </row>
    <row r="27" spans="1:13">
      <c r="B27" s="116" t="s">
        <v>21</v>
      </c>
      <c r="C27" s="117">
        <v>21</v>
      </c>
      <c r="D27" s="117">
        <v>47</v>
      </c>
      <c r="E27" s="117"/>
      <c r="F27" s="117">
        <v>4</v>
      </c>
      <c r="G27" s="117"/>
      <c r="H27" s="117">
        <v>2</v>
      </c>
      <c r="I27" s="117"/>
      <c r="J27" s="117"/>
      <c r="K27" s="117"/>
      <c r="L27" s="101">
        <f>SUM(C27:H27)-F27</f>
        <v>70</v>
      </c>
    </row>
  </sheetData>
  <phoneticPr fontId="1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T41"/>
  <sheetViews>
    <sheetView tabSelected="1" zoomScale="90" zoomScaleNormal="90" workbookViewId="0">
      <selection activeCell="F20" sqref="F20"/>
    </sheetView>
  </sheetViews>
  <sheetFormatPr defaultColWidth="8.85546875" defaultRowHeight="12.75"/>
  <cols>
    <col min="1" max="1" width="8.85546875" style="20"/>
    <col min="2" max="2" width="42.42578125" style="20" customWidth="1"/>
    <col min="3" max="11" width="18.140625" style="20" customWidth="1"/>
    <col min="12" max="12" width="11.5703125" style="20" customWidth="1"/>
    <col min="13" max="15" width="8.85546875" style="20"/>
    <col min="16" max="16" width="16.140625" style="20" bestFit="1" customWidth="1"/>
    <col min="17" max="17" width="38.7109375" style="20" bestFit="1" customWidth="1"/>
    <col min="18" max="18" width="11.140625" style="20" bestFit="1" customWidth="1"/>
    <col min="19" max="19" width="37.28515625" style="20" bestFit="1" customWidth="1"/>
    <col min="20" max="20" width="11.5703125" style="20" bestFit="1" customWidth="1"/>
    <col min="21" max="16384" width="8.85546875" style="20"/>
  </cols>
  <sheetData>
    <row r="1" spans="1:13">
      <c r="A1" s="10" t="s">
        <v>50</v>
      </c>
    </row>
    <row r="2" spans="1:13">
      <c r="A2" s="10"/>
      <c r="E2" s="10"/>
    </row>
    <row r="3" spans="1:13" ht="15" customHeight="1">
      <c r="B3" s="102" t="s">
        <v>3</v>
      </c>
      <c r="C3" s="102" t="s">
        <v>12</v>
      </c>
      <c r="D3" s="102" t="s">
        <v>20</v>
      </c>
      <c r="E3" s="102" t="s">
        <v>22</v>
      </c>
      <c r="F3" s="102" t="s">
        <v>13</v>
      </c>
      <c r="G3" s="102" t="s">
        <v>16</v>
      </c>
      <c r="H3" s="102" t="s">
        <v>23</v>
      </c>
      <c r="I3" s="102" t="s">
        <v>18</v>
      </c>
      <c r="J3" s="102" t="s">
        <v>21</v>
      </c>
      <c r="K3" s="119" t="s">
        <v>31</v>
      </c>
      <c r="L3" s="54"/>
    </row>
    <row r="4" spans="1:13">
      <c r="B4" s="102" t="s">
        <v>51</v>
      </c>
      <c r="C4" s="102" t="s">
        <v>52</v>
      </c>
      <c r="D4" s="102" t="s">
        <v>53</v>
      </c>
      <c r="E4" s="102" t="s">
        <v>54</v>
      </c>
      <c r="F4" s="102" t="s">
        <v>55</v>
      </c>
      <c r="G4" s="102" t="s">
        <v>56</v>
      </c>
      <c r="H4" s="102" t="s">
        <v>57</v>
      </c>
      <c r="I4" s="102" t="s">
        <v>58</v>
      </c>
      <c r="J4" s="102" t="s">
        <v>59</v>
      </c>
      <c r="K4" s="113"/>
    </row>
    <row r="5" spans="1:13" ht="15.75">
      <c r="B5" s="120" t="s">
        <v>60</v>
      </c>
      <c r="C5" s="121"/>
      <c r="D5" s="151"/>
      <c r="E5" s="146">
        <v>5452.0492485607801</v>
      </c>
      <c r="F5" s="121">
        <v>76177.551020408166</v>
      </c>
      <c r="G5" s="253">
        <v>83479.443335358927</v>
      </c>
      <c r="H5" s="174">
        <v>4879</v>
      </c>
      <c r="I5" s="121">
        <v>7491.8059698555426</v>
      </c>
      <c r="J5" s="124"/>
      <c r="K5" s="124"/>
      <c r="L5"/>
      <c r="M5"/>
    </row>
    <row r="6" spans="1:13">
      <c r="B6" s="120" t="s">
        <v>61</v>
      </c>
      <c r="C6" s="122"/>
      <c r="D6" s="145"/>
      <c r="E6" s="147">
        <v>0.1296713659532592</v>
      </c>
      <c r="F6" s="122">
        <v>0.03</v>
      </c>
      <c r="G6" s="122">
        <v>5.2826722699714557E-2</v>
      </c>
      <c r="H6" s="175">
        <f>((17663.1+3828.1)/(17243.5+3458.3))-1</f>
        <v>3.8131949878754456E-2</v>
      </c>
      <c r="I6" s="171">
        <v>0.1027976280023124</v>
      </c>
      <c r="J6" s="128"/>
      <c r="K6" s="132"/>
    </row>
    <row r="7" spans="1:13">
      <c r="B7" s="92" t="s">
        <v>62</v>
      </c>
      <c r="C7" s="121"/>
      <c r="D7" s="151"/>
      <c r="E7" s="146">
        <v>5752.1851546978933</v>
      </c>
      <c r="F7" s="121">
        <v>59906.85034013605</v>
      </c>
      <c r="G7" s="121">
        <v>81147.891915415588</v>
      </c>
      <c r="H7" s="174">
        <v>3872</v>
      </c>
      <c r="I7" s="121">
        <v>5430.079821537016</v>
      </c>
      <c r="J7" s="124"/>
      <c r="K7" s="133"/>
    </row>
    <row r="8" spans="1:13">
      <c r="B8" s="92" t="s">
        <v>63</v>
      </c>
      <c r="C8" s="122"/>
      <c r="D8" s="152"/>
      <c r="E8" s="147">
        <v>0.82079524881686494</v>
      </c>
      <c r="F8" s="122">
        <v>0.59299999999999997</v>
      </c>
      <c r="G8" s="122">
        <v>0.82955652792579904</v>
      </c>
      <c r="H8" s="176">
        <f>(7316.5+1446.5)/(14237.2+2821.2)</f>
        <v>0.51370585752473852</v>
      </c>
      <c r="I8" s="171">
        <v>0.55679594589649029</v>
      </c>
      <c r="J8" s="128"/>
      <c r="K8" s="122"/>
      <c r="L8" s="78"/>
    </row>
    <row r="9" spans="1:13">
      <c r="B9" s="92" t="s">
        <v>64</v>
      </c>
      <c r="C9" s="122"/>
      <c r="D9" s="152"/>
      <c r="E9" s="147">
        <v>0.30619945685601568</v>
      </c>
      <c r="F9" s="123" t="s">
        <v>214</v>
      </c>
      <c r="G9" s="122">
        <v>0.14828413459802886</v>
      </c>
      <c r="H9" s="176">
        <f>(3270.5+880.7)/(14237.2+2821.2)</f>
        <v>0.24335224874548606</v>
      </c>
      <c r="I9" s="171">
        <v>0.24304974654396255</v>
      </c>
      <c r="J9" s="128"/>
      <c r="K9" s="122"/>
      <c r="L9" s="78"/>
    </row>
    <row r="10" spans="1:13">
      <c r="B10" s="92" t="s">
        <v>65</v>
      </c>
      <c r="C10" s="122"/>
      <c r="D10" s="152"/>
      <c r="E10" s="147">
        <v>0.35036757368841515</v>
      </c>
      <c r="F10" s="122">
        <v>0.32600000000000001</v>
      </c>
      <c r="G10" s="254">
        <v>0.1792</v>
      </c>
      <c r="H10" s="176">
        <f>((1622.1+236.9)+(3270.5+880.7))/(14237.2+2821.2)</f>
        <v>0.35233081648923692</v>
      </c>
      <c r="I10" s="171">
        <v>0.36851067323172326</v>
      </c>
      <c r="J10" s="128"/>
      <c r="K10" s="122"/>
      <c r="L10" s="78"/>
    </row>
    <row r="11" spans="1:13">
      <c r="B11" s="92" t="s">
        <v>66</v>
      </c>
      <c r="C11" s="122"/>
      <c r="D11" s="145"/>
      <c r="E11" s="147">
        <f>E8+E10</f>
        <v>1.1711628225052801</v>
      </c>
      <c r="F11" s="122">
        <f>F8+F10</f>
        <v>0.91900000000000004</v>
      </c>
      <c r="G11" s="122">
        <v>1.0087653146773601</v>
      </c>
      <c r="H11" s="177">
        <f>H8+H10</f>
        <v>0.86603667401397544</v>
      </c>
      <c r="I11" s="171">
        <v>0.92530661912821355</v>
      </c>
      <c r="J11" s="128"/>
      <c r="K11" s="122"/>
      <c r="L11" s="78"/>
    </row>
    <row r="12" spans="1:13" ht="25.5">
      <c r="B12" s="120" t="s">
        <v>67</v>
      </c>
      <c r="C12" s="107"/>
      <c r="D12" s="107"/>
      <c r="E12" s="148">
        <v>77</v>
      </c>
      <c r="F12" s="107">
        <v>54</v>
      </c>
      <c r="G12" s="107"/>
      <c r="H12" s="178">
        <v>26</v>
      </c>
      <c r="I12" s="121">
        <v>24</v>
      </c>
      <c r="J12" s="107"/>
      <c r="K12" s="123"/>
      <c r="L12" s="78"/>
    </row>
    <row r="13" spans="1:13" ht="25.5">
      <c r="B13" s="164"/>
      <c r="E13" s="165"/>
      <c r="H13" s="179" t="s">
        <v>225</v>
      </c>
      <c r="K13" s="166"/>
      <c r="L13" s="78"/>
    </row>
    <row r="14" spans="1:13">
      <c r="B14" s="164"/>
      <c r="E14" s="165"/>
      <c r="K14" s="166"/>
      <c r="L14" s="78"/>
    </row>
    <row r="16" spans="1:13">
      <c r="A16" s="10" t="s">
        <v>68</v>
      </c>
    </row>
    <row r="17" spans="1:20">
      <c r="A17" s="10"/>
      <c r="E17" s="10"/>
    </row>
    <row r="18" spans="1:20" ht="15" customHeight="1">
      <c r="B18" s="102" t="s">
        <v>3</v>
      </c>
      <c r="C18" s="102" t="s">
        <v>12</v>
      </c>
      <c r="D18" s="102" t="s">
        <v>20</v>
      </c>
      <c r="E18" s="102" t="s">
        <v>22</v>
      </c>
      <c r="F18" s="102" t="s">
        <v>13</v>
      </c>
      <c r="G18" s="102" t="s">
        <v>16</v>
      </c>
      <c r="H18" s="102" t="s">
        <v>23</v>
      </c>
      <c r="I18" s="102" t="s">
        <v>18</v>
      </c>
      <c r="J18" s="102" t="s">
        <v>21</v>
      </c>
      <c r="K18" s="119" t="s">
        <v>31</v>
      </c>
      <c r="L18" s="54"/>
    </row>
    <row r="19" spans="1:20">
      <c r="B19" s="102" t="s">
        <v>51</v>
      </c>
      <c r="C19" s="102" t="s">
        <v>52</v>
      </c>
      <c r="D19" s="102" t="s">
        <v>53</v>
      </c>
      <c r="E19" s="102" t="s">
        <v>54</v>
      </c>
      <c r="F19" s="102" t="s">
        <v>55</v>
      </c>
      <c r="G19" s="102" t="s">
        <v>56</v>
      </c>
      <c r="H19" s="102" t="s">
        <v>57</v>
      </c>
      <c r="I19" s="102" t="s">
        <v>58</v>
      </c>
      <c r="J19" s="102" t="s">
        <v>59</v>
      </c>
      <c r="K19" s="113"/>
    </row>
    <row r="20" spans="1:20" ht="15.75">
      <c r="B20" s="120" t="s">
        <v>60</v>
      </c>
      <c r="C20" s="121"/>
      <c r="D20" s="151"/>
      <c r="E20" s="146">
        <v>5684.0796124281669</v>
      </c>
      <c r="F20" s="146">
        <v>67750.306122448979</v>
      </c>
      <c r="G20" s="121">
        <v>93108.443410852706</v>
      </c>
      <c r="H20" s="146">
        <v>5463</v>
      </c>
      <c r="I20" s="121">
        <v>7203.5740839930977</v>
      </c>
      <c r="J20" s="124">
        <v>7784.8246712154196</v>
      </c>
      <c r="K20" s="124"/>
      <c r="L20"/>
      <c r="M20"/>
    </row>
    <row r="21" spans="1:20">
      <c r="B21" s="120" t="s">
        <v>61</v>
      </c>
      <c r="C21" s="122"/>
      <c r="D21" s="145"/>
      <c r="E21" s="147">
        <v>0.13922240578406253</v>
      </c>
      <c r="F21" s="122">
        <v>0.03</v>
      </c>
      <c r="G21" s="145">
        <v>0.115</v>
      </c>
      <c r="H21" s="175">
        <v>0.1198</v>
      </c>
      <c r="I21" s="171">
        <v>6.6326204874507022E-2</v>
      </c>
      <c r="J21" s="125">
        <v>4.3499193138730519E-2</v>
      </c>
      <c r="K21" s="132"/>
    </row>
    <row r="22" spans="1:20">
      <c r="B22" s="92" t="s">
        <v>62</v>
      </c>
      <c r="C22" s="121"/>
      <c r="D22" s="151"/>
      <c r="E22" s="146">
        <v>5947.7498245651614</v>
      </c>
      <c r="F22" s="121">
        <v>62037.238095238092</v>
      </c>
      <c r="G22" s="121">
        <v>91345.630232558135</v>
      </c>
      <c r="H22" s="146">
        <v>4168</v>
      </c>
      <c r="I22" s="121">
        <v>5279.9647577293308</v>
      </c>
      <c r="J22" s="124">
        <v>5565.8848226493992</v>
      </c>
      <c r="K22" s="133"/>
    </row>
    <row r="23" spans="1:20" ht="15.75">
      <c r="B23" s="92" t="s">
        <v>63</v>
      </c>
      <c r="C23" s="122"/>
      <c r="D23" s="152"/>
      <c r="E23" s="11">
        <v>0.96645720866655671</v>
      </c>
      <c r="F23" s="122" t="s">
        <v>214</v>
      </c>
      <c r="G23" s="145">
        <v>0.88009999999999999</v>
      </c>
      <c r="H23" s="147">
        <f>(8353.8+2023.1)/(15019.7+3343.1)</f>
        <v>0.56510445030169687</v>
      </c>
      <c r="I23" s="171">
        <v>1.8382591856393899</v>
      </c>
      <c r="J23" s="125">
        <v>0.88431488074335096</v>
      </c>
      <c r="K23" s="122"/>
      <c r="L23" s="78"/>
    </row>
    <row r="24" spans="1:20">
      <c r="B24" s="92" t="s">
        <v>64</v>
      </c>
      <c r="C24" s="122"/>
      <c r="D24" s="152"/>
      <c r="E24" s="147">
        <v>0.29927520260270418</v>
      </c>
      <c r="F24" s="123" t="s">
        <v>214</v>
      </c>
      <c r="G24" s="122">
        <v>0.1396</v>
      </c>
      <c r="H24" s="147">
        <f>((3417.5+1083.9)/(15019.7+3343.1))</f>
        <v>0.2451369072254776</v>
      </c>
      <c r="I24" s="171">
        <v>0.21726502587560861</v>
      </c>
      <c r="J24" s="125">
        <v>0.27916237590592552</v>
      </c>
      <c r="K24" s="122"/>
      <c r="L24" s="78"/>
    </row>
    <row r="25" spans="1:20">
      <c r="B25" s="92" t="s">
        <v>65</v>
      </c>
      <c r="C25" s="122"/>
      <c r="D25" s="152"/>
      <c r="E25" s="147">
        <v>0.36804529648998446</v>
      </c>
      <c r="F25" s="123" t="s">
        <v>214</v>
      </c>
      <c r="G25" s="122">
        <v>0.16950000000000001</v>
      </c>
      <c r="H25" s="147">
        <f>((1739.1+311.8)+(3417.5+1083.9))/(15019.7+3343.1)</f>
        <v>0.35682466726207329</v>
      </c>
      <c r="I25" s="171">
        <v>0.34387031082031522</v>
      </c>
      <c r="J25" s="125">
        <v>0.36630000000000001</v>
      </c>
      <c r="K25" s="122"/>
      <c r="L25" s="78"/>
    </row>
    <row r="26" spans="1:20">
      <c r="B26" s="92" t="s">
        <v>66</v>
      </c>
      <c r="C26" s="122"/>
      <c r="D26" s="145"/>
      <c r="E26" s="147">
        <f>E23+E25</f>
        <v>1.3345025051565411</v>
      </c>
      <c r="F26" s="123" t="s">
        <v>214</v>
      </c>
      <c r="G26" s="122">
        <v>1.0496000000000001</v>
      </c>
      <c r="H26" s="175">
        <f>H23+H25</f>
        <v>0.92192911756377016</v>
      </c>
      <c r="I26" s="171">
        <v>2.1821294964597051</v>
      </c>
      <c r="J26" s="125">
        <f>J23+J25</f>
        <v>1.250614880743351</v>
      </c>
      <c r="K26" s="122"/>
      <c r="L26" s="78"/>
    </row>
    <row r="27" spans="1:20" ht="25.5">
      <c r="B27" s="120" t="s">
        <v>67</v>
      </c>
      <c r="C27" s="107"/>
      <c r="D27" s="107"/>
      <c r="E27" s="148">
        <v>78</v>
      </c>
      <c r="F27" s="107">
        <v>55</v>
      </c>
      <c r="G27" s="107">
        <v>20</v>
      </c>
      <c r="H27" s="178">
        <v>26</v>
      </c>
      <c r="I27" s="121">
        <v>24</v>
      </c>
      <c r="J27" s="107">
        <v>51</v>
      </c>
      <c r="K27" s="123"/>
      <c r="L27" s="78"/>
    </row>
    <row r="28" spans="1:20" ht="25.5">
      <c r="H28" s="179" t="s">
        <v>225</v>
      </c>
      <c r="J28" s="28" t="s">
        <v>217</v>
      </c>
      <c r="L28" s="78"/>
    </row>
    <row r="29" spans="1:20">
      <c r="J29" s="20" t="s">
        <v>219</v>
      </c>
      <c r="L29" s="78"/>
    </row>
    <row r="30" spans="1:20">
      <c r="A30" s="134" t="s">
        <v>69</v>
      </c>
      <c r="B30" s="94"/>
      <c r="C30" s="94"/>
      <c r="D30" s="94"/>
      <c r="E30" s="94"/>
      <c r="F30" s="94"/>
      <c r="G30" s="94"/>
      <c r="H30" s="25"/>
      <c r="I30" s="94"/>
      <c r="J30" s="95"/>
      <c r="L30" s="78"/>
      <c r="P30" s="135"/>
      <c r="Q30" s="135"/>
      <c r="R30" s="135"/>
      <c r="T30" s="136"/>
    </row>
    <row r="31" spans="1:20">
      <c r="A31" s="96"/>
      <c r="B31" s="93"/>
      <c r="C31" s="93"/>
      <c r="D31" s="93"/>
      <c r="E31" s="93"/>
      <c r="F31" s="93"/>
      <c r="G31" s="93"/>
      <c r="I31" s="93"/>
      <c r="J31" s="97"/>
      <c r="L31" s="78"/>
      <c r="P31" s="30"/>
      <c r="Q31" s="135"/>
      <c r="R31" s="30"/>
      <c r="T31" s="30"/>
    </row>
    <row r="32" spans="1:20">
      <c r="A32" s="96"/>
      <c r="B32" s="93" t="s">
        <v>70</v>
      </c>
      <c r="C32" s="93"/>
      <c r="D32" s="93"/>
      <c r="E32" s="93"/>
      <c r="F32" s="93"/>
      <c r="G32" s="93"/>
      <c r="I32" s="93"/>
      <c r="J32" s="97"/>
      <c r="L32" s="78"/>
      <c r="P32" s="135"/>
      <c r="Q32" s="135"/>
      <c r="R32" s="135"/>
      <c r="T32" s="136"/>
    </row>
    <row r="33" spans="1:20">
      <c r="A33" s="98"/>
      <c r="B33" s="93" t="s">
        <v>71</v>
      </c>
      <c r="C33" s="93"/>
      <c r="D33" s="93"/>
      <c r="E33" s="93"/>
      <c r="F33" s="93"/>
      <c r="G33" s="93"/>
      <c r="I33" s="93"/>
      <c r="J33" s="97"/>
      <c r="L33" s="78"/>
      <c r="P33" s="30"/>
      <c r="Q33" s="135"/>
      <c r="R33" s="30"/>
      <c r="T33" s="30"/>
    </row>
    <row r="34" spans="1:20">
      <c r="A34" s="99"/>
      <c r="B34" s="93"/>
      <c r="C34" s="93"/>
      <c r="D34" s="93"/>
      <c r="E34" s="93"/>
      <c r="F34" s="93"/>
      <c r="G34" s="93"/>
      <c r="I34" s="93"/>
      <c r="J34" s="97"/>
      <c r="L34" s="78"/>
      <c r="P34" s="30"/>
      <c r="Q34" s="135"/>
      <c r="R34" s="30"/>
      <c r="T34" s="30"/>
    </row>
    <row r="35" spans="1:20">
      <c r="A35" s="99"/>
      <c r="B35" s="93" t="s">
        <v>72</v>
      </c>
      <c r="C35" s="93"/>
      <c r="D35" s="93"/>
      <c r="E35" s="93"/>
      <c r="F35" s="93"/>
      <c r="G35" s="93"/>
      <c r="I35" s="93"/>
      <c r="J35" s="97"/>
      <c r="L35" s="78"/>
      <c r="P35" s="30"/>
      <c r="Q35" s="135"/>
      <c r="R35" s="30"/>
      <c r="T35" s="30"/>
    </row>
    <row r="36" spans="1:20">
      <c r="A36" s="99"/>
      <c r="B36" s="93" t="s">
        <v>73</v>
      </c>
      <c r="C36" s="93"/>
      <c r="D36" s="93"/>
      <c r="E36" s="93"/>
      <c r="F36" s="93"/>
      <c r="G36" s="93"/>
      <c r="I36" s="93"/>
      <c r="J36" s="97"/>
      <c r="L36" s="78"/>
      <c r="P36" s="137"/>
      <c r="Q36" s="135"/>
      <c r="R36" s="30"/>
      <c r="T36" s="30"/>
    </row>
    <row r="37" spans="1:20">
      <c r="A37" s="99"/>
      <c r="B37" s="93"/>
      <c r="C37" s="93"/>
      <c r="D37" s="93"/>
      <c r="E37" s="93"/>
      <c r="F37" s="93"/>
      <c r="G37" s="93"/>
      <c r="I37" s="93"/>
      <c r="J37" s="97"/>
      <c r="L37" s="78"/>
      <c r="P37" s="135"/>
      <c r="Q37" s="135"/>
      <c r="R37" s="135"/>
      <c r="T37" s="136"/>
    </row>
    <row r="38" spans="1:20">
      <c r="A38" s="99"/>
      <c r="B38" s="93" t="s">
        <v>74</v>
      </c>
      <c r="C38" s="93"/>
      <c r="D38" s="93"/>
      <c r="E38" s="93"/>
      <c r="F38" s="93"/>
      <c r="G38" s="93"/>
      <c r="I38" s="93"/>
      <c r="J38" s="97"/>
      <c r="L38" s="78"/>
      <c r="P38" s="135"/>
      <c r="Q38" s="135"/>
      <c r="R38" s="135"/>
    </row>
    <row r="39" spans="1:20">
      <c r="A39" s="99"/>
      <c r="B39" s="93"/>
      <c r="C39" s="93"/>
      <c r="D39" s="93"/>
      <c r="E39" s="93"/>
      <c r="F39" s="93"/>
      <c r="G39" s="93"/>
      <c r="I39" s="93"/>
      <c r="J39" s="97"/>
      <c r="L39" s="78"/>
      <c r="R39" s="30"/>
    </row>
    <row r="40" spans="1:20">
      <c r="A40" s="99"/>
      <c r="B40" s="93" t="s">
        <v>75</v>
      </c>
      <c r="C40" s="93"/>
      <c r="D40" s="93"/>
      <c r="E40" s="93"/>
      <c r="F40" s="93"/>
      <c r="G40" s="93"/>
      <c r="I40" s="93"/>
      <c r="J40" s="97"/>
    </row>
    <row r="41" spans="1:20">
      <c r="A41" s="138"/>
      <c r="B41" s="139"/>
      <c r="C41" s="139"/>
      <c r="D41" s="139"/>
      <c r="E41" s="139"/>
      <c r="F41" s="139"/>
      <c r="G41" s="139"/>
      <c r="H41" s="150"/>
      <c r="I41" s="139"/>
      <c r="J41" s="140"/>
    </row>
  </sheetData>
  <phoneticPr fontId="17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O11"/>
  <sheetViews>
    <sheetView workbookViewId="0">
      <selection activeCell="O5" sqref="O5"/>
    </sheetView>
  </sheetViews>
  <sheetFormatPr defaultRowHeight="15.75"/>
  <cols>
    <col min="1" max="1" width="9.140625" style="20"/>
    <col min="2" max="2" width="12.28515625" style="20" bestFit="1" customWidth="1"/>
    <col min="3" max="3" width="9.140625" style="20"/>
    <col min="4" max="4" width="15.85546875" style="20" bestFit="1" customWidth="1"/>
    <col min="5" max="5" width="16.7109375" style="20" bestFit="1" customWidth="1"/>
    <col min="6" max="6" width="13.85546875" style="20" bestFit="1" customWidth="1"/>
    <col min="7" max="7" width="10.5703125" style="20" bestFit="1" customWidth="1"/>
    <col min="8" max="8" width="15.5703125" style="20" bestFit="1" customWidth="1"/>
    <col min="12" max="15" width="9.140625" customWidth="1"/>
  </cols>
  <sheetData>
    <row r="1" spans="1:15">
      <c r="A1" s="36" t="s">
        <v>76</v>
      </c>
      <c r="B1" s="19"/>
      <c r="C1" s="19"/>
      <c r="D1" s="19"/>
      <c r="E1" s="19"/>
      <c r="F1" s="19"/>
      <c r="G1" s="19"/>
      <c r="H1" s="19"/>
    </row>
    <row r="2" spans="1:15" s="18" customFormat="1" ht="14.25">
      <c r="A2" s="10" t="s">
        <v>77</v>
      </c>
      <c r="B2" s="20"/>
      <c r="C2" s="20"/>
      <c r="D2" s="20"/>
      <c r="E2" s="20"/>
      <c r="F2" s="20"/>
      <c r="G2" s="20"/>
      <c r="H2" s="20"/>
    </row>
    <row r="4" spans="1:15">
      <c r="L4" t="s">
        <v>78</v>
      </c>
      <c r="O4" t="s">
        <v>79</v>
      </c>
    </row>
    <row r="5" spans="1:15">
      <c r="A5" s="32" t="s">
        <v>3</v>
      </c>
      <c r="B5" s="33" t="s">
        <v>51</v>
      </c>
      <c r="C5" s="33" t="s">
        <v>80</v>
      </c>
      <c r="D5" s="23" t="s">
        <v>81</v>
      </c>
      <c r="E5" s="33" t="s">
        <v>82</v>
      </c>
      <c r="F5" s="23" t="s">
        <v>83</v>
      </c>
      <c r="G5" s="33" t="s">
        <v>84</v>
      </c>
      <c r="H5" s="56" t="s">
        <v>31</v>
      </c>
      <c r="I5" s="54"/>
      <c r="L5" s="89" t="s">
        <v>81</v>
      </c>
      <c r="M5" s="90" t="s">
        <v>82</v>
      </c>
      <c r="N5" s="89" t="s">
        <v>83</v>
      </c>
      <c r="O5" s="90" t="s">
        <v>84</v>
      </c>
    </row>
    <row r="6" spans="1:15">
      <c r="A6" s="20" t="s">
        <v>21</v>
      </c>
      <c r="B6" s="20" t="s">
        <v>59</v>
      </c>
      <c r="C6" s="20">
        <v>2012</v>
      </c>
      <c r="D6" s="28">
        <v>5122.4544846360004</v>
      </c>
      <c r="E6" s="28">
        <v>3370.6755927650001</v>
      </c>
      <c r="F6" s="28">
        <v>1727.2179234590001</v>
      </c>
      <c r="G6" s="34">
        <f t="shared" ref="G6:G8" si="0">F6/E6</f>
        <v>0.51242484656974818</v>
      </c>
      <c r="H6" s="55">
        <v>2.9411764705882353E-2</v>
      </c>
      <c r="I6" s="55" t="s">
        <v>85</v>
      </c>
      <c r="K6">
        <v>2017</v>
      </c>
      <c r="L6">
        <v>218434</v>
      </c>
      <c r="M6">
        <v>160755</v>
      </c>
      <c r="N6">
        <v>90272</v>
      </c>
      <c r="O6">
        <v>56.15</v>
      </c>
    </row>
    <row r="7" spans="1:15">
      <c r="A7" s="35"/>
      <c r="C7" s="20">
        <v>2013</v>
      </c>
      <c r="D7" s="28">
        <v>5795.2263920089999</v>
      </c>
      <c r="E7" s="28">
        <v>4044.1648265399999</v>
      </c>
      <c r="F7" s="28">
        <v>1697.6845723670001</v>
      </c>
      <c r="G7" s="34">
        <f t="shared" si="0"/>
        <v>0.41978619694871844</v>
      </c>
      <c r="H7" s="26"/>
      <c r="J7" s="21"/>
    </row>
    <row r="8" spans="1:15">
      <c r="C8" s="20">
        <v>2014</v>
      </c>
      <c r="D8" s="28">
        <v>5859.4695876470005</v>
      </c>
      <c r="E8" s="28">
        <v>4187.7360710740004</v>
      </c>
      <c r="F8" s="28">
        <v>1968.6994571890002</v>
      </c>
      <c r="G8" s="34">
        <f t="shared" si="0"/>
        <v>0.47011068123118399</v>
      </c>
      <c r="H8" s="26"/>
    </row>
    <row r="9" spans="1:15">
      <c r="C9" s="20">
        <v>2015</v>
      </c>
      <c r="D9" s="28">
        <v>5969.9338506557006</v>
      </c>
      <c r="E9" s="28">
        <v>4367.7265145615802</v>
      </c>
      <c r="F9" s="28">
        <v>2125.8867220389998</v>
      </c>
      <c r="G9" s="34">
        <v>0.52700000000000002</v>
      </c>
      <c r="H9" s="26"/>
    </row>
    <row r="10" spans="1:15">
      <c r="C10" s="20">
        <v>2016</v>
      </c>
      <c r="D10" s="28">
        <v>6154.9283211260008</v>
      </c>
      <c r="E10" s="28">
        <v>4524.1319963449996</v>
      </c>
      <c r="F10" s="28">
        <v>2483.7381590270002</v>
      </c>
      <c r="G10" s="34">
        <v>0.54900000000000004</v>
      </c>
    </row>
    <row r="11" spans="1:15">
      <c r="C11" s="20">
        <v>2017</v>
      </c>
      <c r="D11" s="59">
        <f>L6*$H$6</f>
        <v>6424.5294117647054</v>
      </c>
      <c r="E11" s="59">
        <f>M6*$H$6</f>
        <v>4728.088235294118</v>
      </c>
      <c r="F11" s="59">
        <f>N6*$H$6</f>
        <v>2655.0588235294117</v>
      </c>
      <c r="G11" s="57">
        <f>F11/E11</f>
        <v>0.56155018506422816</v>
      </c>
    </row>
  </sheetData>
  <phoneticPr fontId="1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S24"/>
  <sheetViews>
    <sheetView zoomScale="96" zoomScaleNormal="96" workbookViewId="0">
      <selection activeCell="G19" sqref="G19"/>
    </sheetView>
  </sheetViews>
  <sheetFormatPr defaultRowHeight="15.75"/>
  <cols>
    <col min="1" max="1" width="10.7109375" style="20" customWidth="1"/>
    <col min="2" max="2" width="14.5703125" style="20" customWidth="1"/>
    <col min="3" max="3" width="9.140625" style="20"/>
    <col min="4" max="4" width="16.5703125" style="20" customWidth="1"/>
    <col min="5" max="5" width="16.7109375" style="20" bestFit="1" customWidth="1"/>
    <col min="6" max="6" width="15.140625" style="20" customWidth="1"/>
    <col min="7" max="7" width="11.28515625" style="20" customWidth="1"/>
    <col min="8" max="8" width="25.140625" style="20" customWidth="1"/>
    <col min="9" max="9" width="11.85546875" customWidth="1"/>
    <col min="10" max="10" width="5.140625" customWidth="1"/>
    <col min="11" max="11" width="18.7109375" hidden="1" customWidth="1"/>
    <col min="12" max="14" width="14.28515625" hidden="1" customWidth="1"/>
    <col min="15" max="15" width="12.140625" hidden="1" customWidth="1"/>
    <col min="16" max="16" width="12.5703125" hidden="1" customWidth="1"/>
    <col min="17" max="17" width="25" customWidth="1"/>
    <col min="18" max="18" width="16.28515625" hidden="1" customWidth="1"/>
  </cols>
  <sheetData>
    <row r="1" spans="1:19">
      <c r="A1" s="16" t="s">
        <v>76</v>
      </c>
      <c r="B1" s="19"/>
      <c r="C1" s="19"/>
      <c r="D1" s="19"/>
      <c r="E1" s="19"/>
      <c r="F1" s="19"/>
      <c r="G1" s="19"/>
      <c r="H1" s="19"/>
    </row>
    <row r="2" spans="1:19" s="18" customFormat="1" ht="14.25">
      <c r="A2" s="10" t="s">
        <v>86</v>
      </c>
      <c r="B2" s="20"/>
      <c r="C2" s="20"/>
      <c r="D2" s="20"/>
      <c r="E2" s="20"/>
      <c r="F2" s="20"/>
      <c r="G2" s="20"/>
      <c r="H2" s="20"/>
    </row>
    <row r="4" spans="1:19" ht="18">
      <c r="D4" s="10"/>
      <c r="K4" s="91" t="s">
        <v>30</v>
      </c>
    </row>
    <row r="5" spans="1:19" ht="48.75" customHeight="1">
      <c r="A5" s="92" t="s">
        <v>3</v>
      </c>
      <c r="B5" s="102" t="s">
        <v>51</v>
      </c>
      <c r="C5" s="102" t="s">
        <v>80</v>
      </c>
      <c r="D5" s="37" t="s">
        <v>87</v>
      </c>
      <c r="E5" s="37" t="s">
        <v>88</v>
      </c>
      <c r="F5" s="37" t="s">
        <v>89</v>
      </c>
      <c r="G5" s="37" t="s">
        <v>90</v>
      </c>
      <c r="H5" s="108" t="s">
        <v>31</v>
      </c>
      <c r="I5" s="54"/>
      <c r="K5" s="92" t="s">
        <v>3</v>
      </c>
      <c r="L5" s="102" t="s">
        <v>51</v>
      </c>
      <c r="M5" s="102" t="s">
        <v>80</v>
      </c>
      <c r="N5" s="37" t="s">
        <v>87</v>
      </c>
      <c r="O5" s="37" t="s">
        <v>88</v>
      </c>
      <c r="P5" s="37" t="s">
        <v>89</v>
      </c>
      <c r="Q5" s="37" t="s">
        <v>90</v>
      </c>
      <c r="R5" s="108" t="s">
        <v>31</v>
      </c>
    </row>
    <row r="6" spans="1:19">
      <c r="A6" s="109" t="s">
        <v>13</v>
      </c>
      <c r="B6" s="109" t="s">
        <v>55</v>
      </c>
      <c r="C6" s="107">
        <v>2021</v>
      </c>
      <c r="D6" s="124">
        <v>65787.857142857145</v>
      </c>
      <c r="E6" s="124">
        <v>59906.85034013605</v>
      </c>
      <c r="F6" s="124">
        <v>33587.952380952382</v>
      </c>
      <c r="G6" s="125">
        <v>0.59299999999999997</v>
      </c>
      <c r="H6" s="161"/>
      <c r="K6" s="109" t="s">
        <v>22</v>
      </c>
      <c r="L6" s="109" t="s">
        <v>54</v>
      </c>
      <c r="M6" s="107">
        <v>2014</v>
      </c>
      <c r="N6" s="126">
        <v>3896</v>
      </c>
      <c r="O6" s="126">
        <v>2258</v>
      </c>
      <c r="P6" s="126">
        <v>1433</v>
      </c>
      <c r="Q6" s="127">
        <v>0.63500000000000001</v>
      </c>
      <c r="R6" s="113">
        <v>7.3812000000000004E-5</v>
      </c>
      <c r="S6" s="20"/>
    </row>
    <row r="7" spans="1:19">
      <c r="A7" s="109" t="s">
        <v>91</v>
      </c>
      <c r="B7" s="109" t="s">
        <v>52</v>
      </c>
      <c r="C7" s="107">
        <v>2021</v>
      </c>
      <c r="D7" s="124"/>
      <c r="E7" s="124"/>
      <c r="F7" s="124"/>
      <c r="G7" s="125"/>
      <c r="H7" s="161"/>
    </row>
    <row r="8" spans="1:19">
      <c r="A8" s="109" t="s">
        <v>21</v>
      </c>
      <c r="B8" s="109" t="s">
        <v>59</v>
      </c>
      <c r="C8" s="107">
        <v>2021</v>
      </c>
      <c r="D8" s="124"/>
      <c r="E8" s="124"/>
      <c r="F8" s="124"/>
      <c r="G8" s="125"/>
      <c r="H8" s="162"/>
    </row>
    <row r="9" spans="1:19">
      <c r="A9" s="109" t="s">
        <v>16</v>
      </c>
      <c r="B9" s="109" t="s">
        <v>56</v>
      </c>
      <c r="C9" s="107">
        <v>2021</v>
      </c>
      <c r="D9" s="124">
        <v>83479.443335358927</v>
      </c>
      <c r="E9" s="124">
        <v>81147.891915415588</v>
      </c>
      <c r="F9" s="124">
        <v>67316.763465850163</v>
      </c>
      <c r="G9" s="125">
        <v>0.82955652792579904</v>
      </c>
      <c r="H9" s="242" t="s">
        <v>230</v>
      </c>
      <c r="I9" s="248">
        <f>1/1290</f>
        <v>7.7519379844961239E-4</v>
      </c>
    </row>
    <row r="10" spans="1:19">
      <c r="A10" s="109" t="s">
        <v>22</v>
      </c>
      <c r="B10" s="109" t="s">
        <v>54</v>
      </c>
      <c r="C10" s="107">
        <v>2021</v>
      </c>
      <c r="D10" s="124">
        <v>5298.2910936165472</v>
      </c>
      <c r="E10" s="124">
        <v>5591.5417851497004</v>
      </c>
      <c r="F10" s="124">
        <v>2241.6576677883281</v>
      </c>
      <c r="G10" s="125">
        <v>0.40090153197850298</v>
      </c>
      <c r="H10" s="163"/>
    </row>
    <row r="11" spans="1:19">
      <c r="A11" s="109" t="s">
        <v>18</v>
      </c>
      <c r="B11" s="109" t="s">
        <v>58</v>
      </c>
      <c r="C11" s="107">
        <v>2021</v>
      </c>
      <c r="D11" s="130">
        <v>7491.8059698555435</v>
      </c>
      <c r="E11" s="130">
        <v>5430.0798215370151</v>
      </c>
      <c r="F11" s="130">
        <v>3023.4464305261472</v>
      </c>
      <c r="G11" s="131">
        <v>0.55679594589649029</v>
      </c>
      <c r="H11" s="163"/>
    </row>
    <row r="12" spans="1:19">
      <c r="A12" s="109" t="s">
        <v>23</v>
      </c>
      <c r="B12" s="109" t="s">
        <v>57</v>
      </c>
      <c r="C12" s="107">
        <v>2021</v>
      </c>
      <c r="D12" s="124">
        <v>4879</v>
      </c>
      <c r="E12" s="124">
        <v>3872</v>
      </c>
      <c r="F12" s="124">
        <v>1989</v>
      </c>
      <c r="G12" s="147">
        <f>(7316.5+1446.5)/(14237.2+2821.2)</f>
        <v>0.51370585752473852</v>
      </c>
      <c r="H12" s="241" t="s">
        <v>226</v>
      </c>
    </row>
    <row r="13" spans="1:19">
      <c r="A13" s="109" t="s">
        <v>20</v>
      </c>
      <c r="B13" s="109" t="s">
        <v>53</v>
      </c>
      <c r="C13" s="107">
        <v>2021</v>
      </c>
      <c r="D13" s="124"/>
      <c r="E13" s="124"/>
      <c r="F13" s="124"/>
      <c r="G13" s="125"/>
      <c r="H13" s="163"/>
    </row>
    <row r="16" spans="1:19" ht="25.5">
      <c r="A16" s="92" t="s">
        <v>3</v>
      </c>
      <c r="B16" s="102" t="s">
        <v>51</v>
      </c>
      <c r="C16" s="102" t="s">
        <v>80</v>
      </c>
      <c r="D16" s="37" t="s">
        <v>87</v>
      </c>
      <c r="E16" s="37" t="s">
        <v>88</v>
      </c>
      <c r="F16" s="37" t="s">
        <v>89</v>
      </c>
      <c r="G16" s="37" t="s">
        <v>90</v>
      </c>
      <c r="H16" s="108" t="s">
        <v>31</v>
      </c>
    </row>
    <row r="17" spans="1:9">
      <c r="A17" s="109" t="s">
        <v>13</v>
      </c>
      <c r="B17" s="109" t="s">
        <v>55</v>
      </c>
      <c r="C17" s="107">
        <v>2022</v>
      </c>
      <c r="D17" s="168">
        <v>67750.306122448979</v>
      </c>
      <c r="E17" s="124">
        <v>62037.238095238092</v>
      </c>
      <c r="F17" s="124">
        <v>37459.687074829926</v>
      </c>
      <c r="G17" s="125" t="s">
        <v>214</v>
      </c>
      <c r="H17" s="161"/>
    </row>
    <row r="18" spans="1:9">
      <c r="A18" s="109" t="s">
        <v>91</v>
      </c>
      <c r="B18" s="109" t="s">
        <v>52</v>
      </c>
      <c r="C18" s="107">
        <v>2022</v>
      </c>
      <c r="D18" s="124"/>
      <c r="E18" s="124"/>
      <c r="F18" s="124"/>
      <c r="G18" s="125"/>
      <c r="H18" s="161"/>
    </row>
    <row r="19" spans="1:9">
      <c r="A19" s="109" t="s">
        <v>21</v>
      </c>
      <c r="B19" s="109" t="s">
        <v>59</v>
      </c>
      <c r="C19" s="107">
        <v>2022</v>
      </c>
      <c r="D19" s="124">
        <v>7784.8246712154159</v>
      </c>
      <c r="E19" s="124">
        <v>5565.8848226493992</v>
      </c>
      <c r="F19" s="124">
        <v>4921.9947731724305</v>
      </c>
      <c r="G19" s="125">
        <f>F19/E19</f>
        <v>0.88431488074335096</v>
      </c>
      <c r="H19" s="242" t="s">
        <v>220</v>
      </c>
      <c r="I19" s="170" t="s">
        <v>219</v>
      </c>
    </row>
    <row r="20" spans="1:9">
      <c r="A20" s="109" t="s">
        <v>16</v>
      </c>
      <c r="B20" s="109" t="s">
        <v>56</v>
      </c>
      <c r="C20" s="107">
        <v>2022</v>
      </c>
      <c r="D20" s="124">
        <v>93108.443410852706</v>
      </c>
      <c r="E20" s="124">
        <v>91345.630232558135</v>
      </c>
      <c r="F20" s="124">
        <v>80396.883720930229</v>
      </c>
      <c r="G20" s="125">
        <v>0.8801393511243687</v>
      </c>
      <c r="H20" s="242" t="s">
        <v>230</v>
      </c>
      <c r="I20" s="248">
        <f>1/1290</f>
        <v>7.7519379844961239E-4</v>
      </c>
    </row>
    <row r="21" spans="1:9">
      <c r="A21" s="109" t="s">
        <v>22</v>
      </c>
      <c r="B21" s="109" t="s">
        <v>54</v>
      </c>
      <c r="C21" s="107">
        <v>2022</v>
      </c>
      <c r="D21" s="124">
        <v>5486.0055307426883</v>
      </c>
      <c r="E21" s="124">
        <v>5749.2461352744986</v>
      </c>
      <c r="F21" s="124">
        <v>2650.272912535916</v>
      </c>
      <c r="G21" s="125">
        <v>0.46097746559764891</v>
      </c>
      <c r="H21" s="243"/>
    </row>
    <row r="22" spans="1:9">
      <c r="A22" s="109" t="s">
        <v>18</v>
      </c>
      <c r="B22" s="109" t="s">
        <v>58</v>
      </c>
      <c r="C22" s="107">
        <v>2022</v>
      </c>
      <c r="D22" s="130">
        <v>7203.5740839930968</v>
      </c>
      <c r="E22" s="130">
        <v>5279.9647577293308</v>
      </c>
      <c r="F22" s="130">
        <v>9705.9437157481989</v>
      </c>
      <c r="G22" s="131">
        <v>1.8382591856393899</v>
      </c>
      <c r="H22" s="243"/>
    </row>
    <row r="23" spans="1:9">
      <c r="A23" s="109" t="s">
        <v>23</v>
      </c>
      <c r="B23" s="109" t="s">
        <v>57</v>
      </c>
      <c r="C23" s="107">
        <v>2022</v>
      </c>
      <c r="D23" s="124">
        <v>5463</v>
      </c>
      <c r="E23" s="124">
        <v>4168</v>
      </c>
      <c r="F23" s="124">
        <v>2356</v>
      </c>
      <c r="G23" s="147">
        <f>(8353.8+2023.1)/(15019.7+3343.1)</f>
        <v>0.56510445030169687</v>
      </c>
      <c r="H23" s="241" t="s">
        <v>226</v>
      </c>
    </row>
    <row r="24" spans="1:9">
      <c r="A24" s="109" t="s">
        <v>20</v>
      </c>
      <c r="B24" s="109" t="s">
        <v>53</v>
      </c>
      <c r="C24" s="107">
        <v>2022</v>
      </c>
      <c r="D24" s="124"/>
      <c r="E24" s="124"/>
      <c r="F24" s="124"/>
      <c r="G24" s="125"/>
      <c r="H24" s="163"/>
    </row>
  </sheetData>
  <phoneticPr fontId="17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Z106"/>
  <sheetViews>
    <sheetView topLeftCell="A11" zoomScaleNormal="100" workbookViewId="0">
      <selection activeCell="O91" sqref="O91"/>
    </sheetView>
  </sheetViews>
  <sheetFormatPr defaultRowHeight="15.75"/>
  <cols>
    <col min="1" max="1" width="9.85546875" style="20" customWidth="1"/>
    <col min="2" max="2" width="13.140625" style="20" customWidth="1"/>
    <col min="3" max="3" width="47.42578125" style="20" customWidth="1"/>
    <col min="4" max="4" width="11.5703125" bestFit="1" customWidth="1"/>
    <col min="5" max="5" width="15.5703125" customWidth="1"/>
    <col min="6" max="6" width="12.5703125" bestFit="1" customWidth="1"/>
    <col min="7" max="7" width="13.85546875" customWidth="1"/>
    <col min="8" max="8" width="10" customWidth="1"/>
    <col min="9" max="9" width="11.5703125" bestFit="1" customWidth="1"/>
    <col min="10" max="10" width="15.5703125" customWidth="1"/>
    <col min="11" max="11" width="12.5703125" bestFit="1" customWidth="1"/>
    <col min="12" max="13" width="13.85546875" customWidth="1"/>
    <col min="14" max="14" width="10" customWidth="1"/>
    <col min="15" max="15" width="18.5703125" customWidth="1"/>
    <col min="17" max="17" width="25" customWidth="1"/>
    <col min="19" max="20" width="11.42578125" bestFit="1" customWidth="1"/>
    <col min="21" max="21" width="10.42578125" bestFit="1" customWidth="1"/>
    <col min="24" max="25" width="11.42578125" bestFit="1" customWidth="1"/>
    <col min="26" max="26" width="10.42578125" bestFit="1" customWidth="1"/>
  </cols>
  <sheetData>
    <row r="1" spans="1:26">
      <c r="A1" s="16" t="s">
        <v>92</v>
      </c>
    </row>
    <row r="2" spans="1:26">
      <c r="D2" s="19"/>
      <c r="E2" s="19"/>
      <c r="F2" s="19"/>
      <c r="G2" s="19"/>
      <c r="I2" s="19"/>
      <c r="J2" s="19"/>
      <c r="K2" s="19"/>
      <c r="L2" s="19"/>
      <c r="M2" s="19"/>
    </row>
    <row r="3" spans="1:26">
      <c r="C3" s="10"/>
      <c r="D3" s="19"/>
      <c r="E3" s="19"/>
      <c r="F3" s="19"/>
      <c r="G3" s="19"/>
      <c r="I3" s="19"/>
      <c r="J3" s="19"/>
      <c r="K3" s="19"/>
      <c r="L3" s="19"/>
      <c r="M3" s="19"/>
    </row>
    <row r="4" spans="1:26" s="20" customFormat="1" ht="12.75">
      <c r="A4" s="270" t="s">
        <v>3</v>
      </c>
      <c r="B4" s="270" t="s">
        <v>51</v>
      </c>
      <c r="C4" s="270" t="s">
        <v>93</v>
      </c>
      <c r="D4" s="270">
        <v>2021</v>
      </c>
      <c r="E4" s="270"/>
      <c r="F4" s="270"/>
      <c r="G4" s="270"/>
      <c r="H4" s="270"/>
      <c r="I4" s="270">
        <v>2022</v>
      </c>
      <c r="J4" s="270"/>
      <c r="K4" s="270"/>
      <c r="L4" s="270"/>
      <c r="M4" s="270"/>
      <c r="N4" s="270"/>
      <c r="O4" s="271" t="s">
        <v>94</v>
      </c>
      <c r="P4" s="271" t="s">
        <v>95</v>
      </c>
      <c r="Q4" s="268" t="s">
        <v>31</v>
      </c>
      <c r="R4" s="54"/>
    </row>
    <row r="5" spans="1:26" s="20" customFormat="1" ht="38.25">
      <c r="A5" s="270"/>
      <c r="B5" s="270"/>
      <c r="C5" s="270"/>
      <c r="D5" s="37" t="s">
        <v>96</v>
      </c>
      <c r="E5" s="37" t="s">
        <v>97</v>
      </c>
      <c r="F5" s="37" t="s">
        <v>88</v>
      </c>
      <c r="G5" s="37" t="s">
        <v>98</v>
      </c>
      <c r="H5" s="37" t="s">
        <v>99</v>
      </c>
      <c r="I5" s="37" t="s">
        <v>96</v>
      </c>
      <c r="J5" s="37" t="s">
        <v>97</v>
      </c>
      <c r="K5" s="37" t="s">
        <v>88</v>
      </c>
      <c r="L5" s="37" t="s">
        <v>98</v>
      </c>
      <c r="M5" s="169" t="s">
        <v>216</v>
      </c>
      <c r="N5" s="37" t="s">
        <v>99</v>
      </c>
      <c r="O5" s="272"/>
      <c r="P5" s="272"/>
      <c r="Q5" s="269"/>
    </row>
    <row r="6" spans="1:26" s="20" customFormat="1" ht="14.25">
      <c r="A6" s="107" t="s">
        <v>13</v>
      </c>
      <c r="B6" s="107" t="s">
        <v>55</v>
      </c>
      <c r="C6" s="107" t="s">
        <v>100</v>
      </c>
      <c r="D6" s="180">
        <v>0.18329999999999999</v>
      </c>
      <c r="E6" s="181">
        <v>12059</v>
      </c>
      <c r="F6" s="181">
        <v>10253</v>
      </c>
      <c r="G6" s="181">
        <v>7414</v>
      </c>
      <c r="H6" s="182">
        <v>0.63300000000000001</v>
      </c>
      <c r="I6" s="180">
        <v>0.19370000000000001</v>
      </c>
      <c r="J6" s="181">
        <v>13120</v>
      </c>
      <c r="K6" s="181">
        <v>11517</v>
      </c>
      <c r="L6" s="181">
        <v>8771</v>
      </c>
      <c r="M6" s="181">
        <v>8472</v>
      </c>
      <c r="N6" s="182" t="s">
        <v>215</v>
      </c>
      <c r="O6" s="183">
        <v>1601</v>
      </c>
      <c r="P6" s="180">
        <v>8.7999999999999995E-2</v>
      </c>
      <c r="Q6" s="184"/>
      <c r="R6" s="185"/>
      <c r="S6" s="60"/>
      <c r="T6" s="60"/>
      <c r="U6" s="60"/>
      <c r="V6" s="60"/>
      <c r="W6" s="60"/>
      <c r="X6" s="60"/>
      <c r="Y6" s="60"/>
      <c r="Z6" s="60"/>
    </row>
    <row r="7" spans="1:26" s="20" customFormat="1" ht="12.75">
      <c r="A7" s="107"/>
      <c r="B7" s="107"/>
      <c r="C7" s="107" t="s">
        <v>101</v>
      </c>
      <c r="D7" s="180">
        <v>3.2000000000000001E-2</v>
      </c>
      <c r="E7" s="181">
        <v>2103</v>
      </c>
      <c r="F7" s="181">
        <v>1856</v>
      </c>
      <c r="G7" s="181">
        <v>1034</v>
      </c>
      <c r="H7" s="182">
        <v>0.55000000000000004</v>
      </c>
      <c r="I7" s="180">
        <v>3.5999999999999997E-2</v>
      </c>
      <c r="J7" s="181">
        <v>2437</v>
      </c>
      <c r="K7" s="181">
        <v>2128</v>
      </c>
      <c r="L7" s="181">
        <v>990</v>
      </c>
      <c r="M7" s="181">
        <v>1014</v>
      </c>
      <c r="N7" s="182" t="s">
        <v>215</v>
      </c>
      <c r="O7" s="183">
        <v>334</v>
      </c>
      <c r="P7" s="180">
        <v>0.159</v>
      </c>
      <c r="Q7" s="186"/>
      <c r="R7" s="187"/>
      <c r="S7" s="60"/>
      <c r="T7" s="60"/>
      <c r="U7" s="60"/>
      <c r="X7" s="60"/>
      <c r="Y7" s="60"/>
      <c r="Z7" s="60"/>
    </row>
    <row r="8" spans="1:26" s="20" customFormat="1" ht="12.75">
      <c r="A8" s="107"/>
      <c r="B8" s="107"/>
      <c r="C8" s="107" t="s">
        <v>102</v>
      </c>
      <c r="D8" s="180">
        <v>0.44540000000000002</v>
      </c>
      <c r="E8" s="181">
        <v>29301</v>
      </c>
      <c r="F8" s="181">
        <v>28767</v>
      </c>
      <c r="G8" s="181">
        <v>14205</v>
      </c>
      <c r="H8" s="182">
        <v>0.56499999999999995</v>
      </c>
      <c r="I8" s="180">
        <v>0.43190000000000001</v>
      </c>
      <c r="J8" s="181">
        <v>29260</v>
      </c>
      <c r="K8" s="181">
        <v>28845</v>
      </c>
      <c r="L8" s="181">
        <v>15721</v>
      </c>
      <c r="M8" s="181">
        <v>15603</v>
      </c>
      <c r="N8" s="182" t="s">
        <v>215</v>
      </c>
      <c r="O8" s="183">
        <v>-40</v>
      </c>
      <c r="P8" s="180">
        <v>-1.4E-3</v>
      </c>
      <c r="Q8" s="188"/>
      <c r="R8" s="187"/>
      <c r="S8" s="60"/>
      <c r="T8" s="60"/>
      <c r="U8" s="60"/>
      <c r="X8" s="60"/>
      <c r="Y8" s="60"/>
      <c r="Z8" s="60"/>
    </row>
    <row r="9" spans="1:26" s="20" customFormat="1" ht="12.75">
      <c r="A9" s="107"/>
      <c r="B9" s="107"/>
      <c r="C9" s="107" t="s">
        <v>103</v>
      </c>
      <c r="D9" s="180">
        <v>9.0700000000000003E-2</v>
      </c>
      <c r="E9" s="181">
        <v>5965</v>
      </c>
      <c r="F9" s="181">
        <v>4296</v>
      </c>
      <c r="G9" s="181">
        <v>2047</v>
      </c>
      <c r="H9" s="182">
        <v>0.503</v>
      </c>
      <c r="I9" s="180">
        <v>8.9899999999999994E-2</v>
      </c>
      <c r="J9" s="181">
        <v>6088</v>
      </c>
      <c r="K9" s="181">
        <v>4519</v>
      </c>
      <c r="L9" s="181">
        <v>2655</v>
      </c>
      <c r="M9" s="181">
        <v>2406</v>
      </c>
      <c r="N9" s="182" t="s">
        <v>215</v>
      </c>
      <c r="O9" s="183">
        <v>123</v>
      </c>
      <c r="P9" s="180">
        <v>2.06E-2</v>
      </c>
      <c r="Q9" s="186"/>
      <c r="R9" s="187"/>
      <c r="S9" s="60"/>
      <c r="T9" s="60"/>
      <c r="U9" s="60"/>
      <c r="X9" s="60"/>
      <c r="Y9" s="60"/>
      <c r="Z9" s="60"/>
    </row>
    <row r="10" spans="1:26" s="20" customFormat="1" ht="12.75">
      <c r="A10" s="107"/>
      <c r="B10" s="107"/>
      <c r="C10" s="107" t="s">
        <v>104</v>
      </c>
      <c r="D10" s="180">
        <v>0.17119999999999999</v>
      </c>
      <c r="E10" s="181">
        <v>11261</v>
      </c>
      <c r="F10" s="181">
        <v>9477</v>
      </c>
      <c r="G10" s="181">
        <v>5080</v>
      </c>
      <c r="H10" s="182">
        <v>0.54</v>
      </c>
      <c r="I10" s="180">
        <v>0.17230000000000001</v>
      </c>
      <c r="J10" s="181">
        <v>11671</v>
      </c>
      <c r="K10" s="181">
        <v>9913</v>
      </c>
      <c r="L10" s="181">
        <v>5692</v>
      </c>
      <c r="M10" s="181">
        <v>5601</v>
      </c>
      <c r="N10" s="182" t="s">
        <v>215</v>
      </c>
      <c r="O10" s="183">
        <v>410</v>
      </c>
      <c r="P10" s="180">
        <v>3.6400000000000002E-2</v>
      </c>
      <c r="Q10" s="188"/>
      <c r="R10" s="187"/>
      <c r="S10" s="60"/>
      <c r="T10" s="60"/>
      <c r="U10" s="60"/>
      <c r="X10" s="60"/>
      <c r="Y10" s="60"/>
      <c r="Z10" s="60"/>
    </row>
    <row r="11" spans="1:26" s="20" customFormat="1" ht="12.75">
      <c r="A11" s="107"/>
      <c r="B11" s="107"/>
      <c r="C11" s="107" t="s">
        <v>105</v>
      </c>
      <c r="D11" s="180">
        <v>7.7499999999999999E-2</v>
      </c>
      <c r="E11" s="181">
        <v>5099</v>
      </c>
      <c r="F11" s="181">
        <v>5258</v>
      </c>
      <c r="G11" s="181">
        <v>3808</v>
      </c>
      <c r="H11" s="182">
        <v>0.8</v>
      </c>
      <c r="I11" s="180">
        <v>7.6399999999999996E-2</v>
      </c>
      <c r="J11" s="181">
        <v>5173</v>
      </c>
      <c r="K11" s="181">
        <v>5115</v>
      </c>
      <c r="L11" s="181">
        <v>3622</v>
      </c>
      <c r="M11" s="181">
        <v>3522</v>
      </c>
      <c r="N11" s="182" t="s">
        <v>215</v>
      </c>
      <c r="O11" s="183">
        <v>74</v>
      </c>
      <c r="P11" s="180">
        <v>1.46E-2</v>
      </c>
      <c r="Q11" s="186"/>
      <c r="R11" s="187"/>
      <c r="S11" s="60"/>
      <c r="T11" s="60"/>
      <c r="U11" s="60"/>
      <c r="X11" s="60"/>
      <c r="Y11" s="60"/>
      <c r="Z11" s="60"/>
    </row>
    <row r="12" spans="1:26" s="20" customFormat="1" ht="12.75">
      <c r="A12" s="107"/>
      <c r="B12" s="107"/>
      <c r="C12" s="129" t="s">
        <v>45</v>
      </c>
      <c r="D12" s="189">
        <v>1</v>
      </c>
      <c r="E12" s="190">
        <v>65788</v>
      </c>
      <c r="F12" s="190">
        <v>59907</v>
      </c>
      <c r="G12" s="190">
        <v>33588</v>
      </c>
      <c r="H12" s="189"/>
      <c r="I12" s="189">
        <v>1</v>
      </c>
      <c r="J12" s="190">
        <v>67750</v>
      </c>
      <c r="K12" s="190">
        <v>62037</v>
      </c>
      <c r="L12" s="190">
        <v>37460</v>
      </c>
      <c r="M12" s="191">
        <v>36619</v>
      </c>
      <c r="N12" s="189" t="s">
        <v>215</v>
      </c>
      <c r="O12" s="190">
        <v>1962</v>
      </c>
      <c r="P12" s="189">
        <v>2.98E-2</v>
      </c>
      <c r="Q12" s="192"/>
      <c r="R12" s="187"/>
      <c r="S12" s="58"/>
    </row>
    <row r="13" spans="1:26">
      <c r="A13" s="107" t="s">
        <v>12</v>
      </c>
      <c r="B13" s="107" t="s">
        <v>52</v>
      </c>
      <c r="C13" s="107" t="s">
        <v>106</v>
      </c>
      <c r="D13" s="193"/>
      <c r="E13" s="194"/>
      <c r="F13" s="194"/>
      <c r="G13" s="194"/>
      <c r="H13" s="194"/>
      <c r="I13" s="193"/>
      <c r="J13" s="194"/>
      <c r="K13" s="194"/>
      <c r="L13" s="195"/>
      <c r="M13" s="194"/>
      <c r="N13" s="196"/>
      <c r="O13" s="194"/>
      <c r="P13" s="193"/>
      <c r="Q13" s="193"/>
      <c r="R13" s="185"/>
    </row>
    <row r="14" spans="1:26">
      <c r="A14" s="107"/>
      <c r="B14" s="107"/>
      <c r="C14" s="107" t="s">
        <v>107</v>
      </c>
      <c r="D14" s="197"/>
      <c r="E14" s="198"/>
      <c r="F14" s="199"/>
      <c r="G14" s="199"/>
      <c r="H14" s="200"/>
      <c r="I14" s="197"/>
      <c r="J14" s="198"/>
      <c r="K14" s="199"/>
      <c r="L14" s="201"/>
      <c r="M14" s="199"/>
      <c r="N14" s="202"/>
      <c r="O14" s="203"/>
      <c r="P14" s="204"/>
      <c r="Q14" s="205"/>
      <c r="R14" s="185"/>
    </row>
    <row r="15" spans="1:26">
      <c r="A15" s="107"/>
      <c r="B15" s="107"/>
      <c r="C15" s="107" t="s">
        <v>108</v>
      </c>
      <c r="D15" s="193"/>
      <c r="E15" s="194"/>
      <c r="F15" s="194"/>
      <c r="G15" s="194"/>
      <c r="H15" s="194"/>
      <c r="I15" s="193"/>
      <c r="J15" s="194"/>
      <c r="K15" s="194"/>
      <c r="L15" s="195"/>
      <c r="M15" s="194"/>
      <c r="N15" s="196"/>
      <c r="O15" s="194"/>
      <c r="P15" s="193"/>
      <c r="Q15" s="193"/>
      <c r="R15" s="185"/>
    </row>
    <row r="16" spans="1:26">
      <c r="A16" s="107"/>
      <c r="B16" s="107"/>
      <c r="C16" s="103" t="s">
        <v>109</v>
      </c>
      <c r="D16" s="193"/>
      <c r="E16" s="194"/>
      <c r="F16" s="183"/>
      <c r="G16" s="194"/>
      <c r="H16" s="194"/>
      <c r="I16" s="193"/>
      <c r="J16" s="194"/>
      <c r="K16" s="183"/>
      <c r="L16" s="195"/>
      <c r="M16" s="194"/>
      <c r="N16" s="196"/>
      <c r="O16" s="194"/>
      <c r="P16" s="193"/>
      <c r="Q16" s="205"/>
      <c r="R16" s="185"/>
    </row>
    <row r="17" spans="1:18">
      <c r="A17" s="107"/>
      <c r="B17" s="107"/>
      <c r="C17" s="107" t="s">
        <v>110</v>
      </c>
      <c r="D17" s="193"/>
      <c r="E17" s="194"/>
      <c r="F17" s="194"/>
      <c r="G17" s="194"/>
      <c r="H17" s="194"/>
      <c r="I17" s="193"/>
      <c r="J17" s="194"/>
      <c r="K17" s="194"/>
      <c r="L17" s="195"/>
      <c r="M17" s="194"/>
      <c r="N17" s="196"/>
      <c r="O17" s="194"/>
      <c r="P17" s="193"/>
      <c r="Q17" s="193"/>
      <c r="R17" s="185"/>
    </row>
    <row r="18" spans="1:18">
      <c r="A18" s="107"/>
      <c r="B18" s="107"/>
      <c r="C18" s="107" t="s">
        <v>111</v>
      </c>
      <c r="D18" s="193"/>
      <c r="E18" s="194"/>
      <c r="F18" s="194"/>
      <c r="G18" s="194"/>
      <c r="H18" s="194"/>
      <c r="I18" s="193"/>
      <c r="J18" s="194"/>
      <c r="K18" s="194"/>
      <c r="L18" s="195"/>
      <c r="M18" s="194"/>
      <c r="N18" s="196"/>
      <c r="O18" s="194"/>
      <c r="P18" s="193"/>
      <c r="Q18" s="205"/>
      <c r="R18" s="185"/>
    </row>
    <row r="19" spans="1:18">
      <c r="A19" s="107"/>
      <c r="B19" s="107"/>
      <c r="C19" s="107" t="s">
        <v>112</v>
      </c>
      <c r="D19" s="193"/>
      <c r="E19" s="194"/>
      <c r="F19" s="194"/>
      <c r="G19" s="194"/>
      <c r="H19" s="194"/>
      <c r="I19" s="193"/>
      <c r="J19" s="194"/>
      <c r="K19" s="194"/>
      <c r="L19" s="195"/>
      <c r="M19" s="194"/>
      <c r="N19" s="196"/>
      <c r="O19" s="194"/>
      <c r="P19" s="193"/>
      <c r="Q19" s="205"/>
      <c r="R19" s="185"/>
    </row>
    <row r="20" spans="1:18">
      <c r="A20" s="107"/>
      <c r="B20" s="107"/>
      <c r="C20" s="107" t="s">
        <v>113</v>
      </c>
      <c r="D20" s="193"/>
      <c r="E20" s="194"/>
      <c r="F20" s="194"/>
      <c r="G20" s="194"/>
      <c r="H20" s="194"/>
      <c r="I20" s="193"/>
      <c r="J20" s="194"/>
      <c r="K20" s="194"/>
      <c r="L20" s="195"/>
      <c r="M20" s="194"/>
      <c r="N20" s="196"/>
      <c r="O20" s="194"/>
      <c r="P20" s="193"/>
      <c r="Q20" s="205"/>
      <c r="R20" s="185"/>
    </row>
    <row r="21" spans="1:18">
      <c r="A21" s="107"/>
      <c r="B21" s="107"/>
      <c r="C21" s="107" t="s">
        <v>114</v>
      </c>
      <c r="D21" s="193"/>
      <c r="E21" s="194"/>
      <c r="F21" s="194"/>
      <c r="G21" s="194"/>
      <c r="H21" s="194"/>
      <c r="I21" s="193"/>
      <c r="J21" s="194"/>
      <c r="K21" s="194"/>
      <c r="L21" s="195"/>
      <c r="M21" s="194"/>
      <c r="N21" s="196"/>
      <c r="O21" s="194"/>
      <c r="P21" s="193"/>
      <c r="Q21" s="205"/>
      <c r="R21" s="185"/>
    </row>
    <row r="22" spans="1:18">
      <c r="A22" s="107"/>
      <c r="B22" s="107"/>
      <c r="C22" s="107" t="s">
        <v>115</v>
      </c>
      <c r="D22" s="193"/>
      <c r="E22" s="194"/>
      <c r="F22" s="194"/>
      <c r="G22" s="194"/>
      <c r="H22" s="194"/>
      <c r="I22" s="193"/>
      <c r="J22" s="194"/>
      <c r="K22" s="194"/>
      <c r="L22" s="195"/>
      <c r="M22" s="194"/>
      <c r="N22" s="196"/>
      <c r="O22" s="194"/>
      <c r="P22" s="193"/>
      <c r="Q22" s="205"/>
      <c r="R22" s="185"/>
    </row>
    <row r="23" spans="1:18">
      <c r="A23" s="107"/>
      <c r="B23" s="107"/>
      <c r="C23" s="107" t="s">
        <v>116</v>
      </c>
      <c r="D23" s="193"/>
      <c r="E23" s="194"/>
      <c r="F23" s="194"/>
      <c r="G23" s="194"/>
      <c r="H23" s="194"/>
      <c r="I23" s="193"/>
      <c r="J23" s="194"/>
      <c r="K23" s="194"/>
      <c r="L23" s="195"/>
      <c r="M23" s="194"/>
      <c r="N23" s="196"/>
      <c r="O23" s="194"/>
      <c r="P23" s="193"/>
      <c r="Q23" s="205"/>
      <c r="R23" s="185"/>
    </row>
    <row r="24" spans="1:18">
      <c r="A24" s="107"/>
      <c r="B24" s="107"/>
      <c r="C24" s="107" t="s">
        <v>117</v>
      </c>
      <c r="D24" s="193"/>
      <c r="E24" s="194"/>
      <c r="F24" s="194"/>
      <c r="G24" s="194"/>
      <c r="H24" s="194"/>
      <c r="I24" s="193"/>
      <c r="J24" s="194"/>
      <c r="K24" s="194"/>
      <c r="L24" s="195"/>
      <c r="M24" s="194"/>
      <c r="N24" s="196"/>
      <c r="O24" s="194"/>
      <c r="P24" s="193"/>
      <c r="Q24" s="205"/>
      <c r="R24" s="185"/>
    </row>
    <row r="25" spans="1:18">
      <c r="A25" s="107"/>
      <c r="B25" s="107"/>
      <c r="C25" s="129" t="s">
        <v>45</v>
      </c>
      <c r="D25" s="189"/>
      <c r="E25" s="190"/>
      <c r="F25" s="190"/>
      <c r="G25" s="190"/>
      <c r="H25" s="189"/>
      <c r="I25" s="189"/>
      <c r="J25" s="190"/>
      <c r="K25" s="190"/>
      <c r="L25" s="206"/>
      <c r="M25" s="207"/>
      <c r="N25" s="208"/>
      <c r="O25" s="190"/>
      <c r="P25" s="189"/>
      <c r="Q25" s="192"/>
      <c r="R25" s="185"/>
    </row>
    <row r="26" spans="1:18">
      <c r="A26" s="107" t="s">
        <v>21</v>
      </c>
      <c r="B26" s="107" t="s">
        <v>59</v>
      </c>
      <c r="C26" s="109" t="s">
        <v>118</v>
      </c>
      <c r="D26" s="209"/>
      <c r="E26" s="194"/>
      <c r="F26" s="194"/>
      <c r="G26" s="194"/>
      <c r="H26" s="209"/>
      <c r="I26" s="231">
        <v>0.56499999999999995</v>
      </c>
      <c r="J26" s="232">
        <v>4396.987227598237</v>
      </c>
      <c r="K26" s="232">
        <v>3793.4806048490609</v>
      </c>
      <c r="L26" s="232">
        <v>2194.6021828633775</v>
      </c>
      <c r="M26" s="232"/>
      <c r="N26" s="231">
        <v>0.57899999999999996</v>
      </c>
      <c r="O26" s="232">
        <v>212.37088297935276</v>
      </c>
      <c r="P26" s="209">
        <v>5.0750383186847436E-2</v>
      </c>
      <c r="Q26" s="210" t="s">
        <v>220</v>
      </c>
      <c r="R26" s="185" t="s">
        <v>218</v>
      </c>
    </row>
    <row r="27" spans="1:18">
      <c r="A27" s="107"/>
      <c r="B27" s="107"/>
      <c r="C27" s="144" t="s">
        <v>119</v>
      </c>
      <c r="D27" s="209"/>
      <c r="E27" s="194"/>
      <c r="F27" s="194"/>
      <c r="G27" s="194"/>
      <c r="H27" s="209"/>
      <c r="I27" s="231">
        <v>7.0000000000000007E-2</v>
      </c>
      <c r="J27" s="232">
        <v>542.61602238529713</v>
      </c>
      <c r="K27" s="232">
        <v>483.70231034108855</v>
      </c>
      <c r="L27" s="232">
        <v>332.57691996643723</v>
      </c>
      <c r="M27" s="232"/>
      <c r="N27" s="231">
        <v>0.68799999999999994</v>
      </c>
      <c r="O27" s="232">
        <v>13.629878719861759</v>
      </c>
      <c r="P27" s="209">
        <v>2.5766041101602299E-2</v>
      </c>
      <c r="Q27" s="210"/>
      <c r="R27" s="185"/>
    </row>
    <row r="28" spans="1:18">
      <c r="A28" s="107"/>
      <c r="B28" s="107"/>
      <c r="C28" s="144" t="s">
        <v>120</v>
      </c>
      <c r="D28" s="209"/>
      <c r="E28" s="194"/>
      <c r="F28" s="194"/>
      <c r="G28" s="194"/>
      <c r="H28" s="209"/>
      <c r="I28" s="231">
        <v>0.495</v>
      </c>
      <c r="J28" s="232">
        <v>3854.3712052129399</v>
      </c>
      <c r="K28" s="232">
        <v>3309.7782945079725</v>
      </c>
      <c r="L28" s="232">
        <v>1862.0252628969406</v>
      </c>
      <c r="M28" s="232"/>
      <c r="N28" s="231">
        <v>0.56299999999999994</v>
      </c>
      <c r="O28" s="232">
        <v>198.74100425949123</v>
      </c>
      <c r="P28" s="209">
        <v>5.4365729938344431E-2</v>
      </c>
      <c r="Q28" s="210"/>
      <c r="R28" s="185"/>
    </row>
    <row r="29" spans="1:18">
      <c r="A29" s="107"/>
      <c r="B29" s="107"/>
      <c r="C29" s="109" t="s">
        <v>121</v>
      </c>
      <c r="D29" s="209"/>
      <c r="E29" s="194"/>
      <c r="F29" s="194"/>
      <c r="G29" s="194"/>
      <c r="H29" s="209"/>
      <c r="I29" s="231">
        <v>3.5999999999999997E-2</v>
      </c>
      <c r="J29" s="232">
        <v>280.31912590516043</v>
      </c>
      <c r="K29" s="232">
        <v>196.44497578494668</v>
      </c>
      <c r="L29" s="232">
        <v>49.76393247229452</v>
      </c>
      <c r="M29" s="232"/>
      <c r="N29" s="231">
        <v>0.253</v>
      </c>
      <c r="O29" s="232">
        <v>-13.642246919494658</v>
      </c>
      <c r="P29" s="209">
        <v>-4.6408297758332107E-2</v>
      </c>
      <c r="Q29" s="210"/>
      <c r="R29" s="185"/>
    </row>
    <row r="30" spans="1:18">
      <c r="A30" s="107"/>
      <c r="B30" s="107"/>
      <c r="C30" s="109" t="s">
        <v>122</v>
      </c>
      <c r="D30" s="209"/>
      <c r="E30" s="194"/>
      <c r="F30" s="194"/>
      <c r="G30" s="194"/>
      <c r="H30" s="209"/>
      <c r="I30" s="231">
        <v>2.5999999999999999E-2</v>
      </c>
      <c r="J30" s="232">
        <v>198.78676894406945</v>
      </c>
      <c r="K30" s="232">
        <v>112.02903130206937</v>
      </c>
      <c r="L30" s="232">
        <v>39.92926258871848</v>
      </c>
      <c r="M30" s="232"/>
      <c r="N30" s="231">
        <v>0.35599999999999998</v>
      </c>
      <c r="O30" s="232">
        <v>19.450545456455274</v>
      </c>
      <c r="P30" s="209">
        <v>0.1084585427204483</v>
      </c>
      <c r="Q30" s="210"/>
      <c r="R30" s="185"/>
    </row>
    <row r="31" spans="1:18">
      <c r="A31" s="107"/>
      <c r="B31" s="107"/>
      <c r="C31" s="109" t="s">
        <v>123</v>
      </c>
      <c r="D31" s="209"/>
      <c r="E31" s="194"/>
      <c r="F31" s="194"/>
      <c r="G31" s="194"/>
      <c r="H31" s="209"/>
      <c r="I31" s="231">
        <v>0.374</v>
      </c>
      <c r="J31" s="232">
        <v>2908.7315487679489</v>
      </c>
      <c r="K31" s="232">
        <v>1463.9302107133226</v>
      </c>
      <c r="L31" s="232">
        <v>2637.6993952480398</v>
      </c>
      <c r="M31" s="232"/>
      <c r="N31" s="231">
        <v>1.802</v>
      </c>
      <c r="O31" s="232">
        <v>106.33816756354696</v>
      </c>
      <c r="P31" s="209">
        <v>3.7945481985775187E-2</v>
      </c>
      <c r="Q31" s="210"/>
      <c r="R31" s="185"/>
    </row>
    <row r="32" spans="1:18">
      <c r="A32" s="107"/>
      <c r="B32" s="107"/>
      <c r="C32" s="144" t="s">
        <v>124</v>
      </c>
      <c r="D32" s="209"/>
      <c r="E32" s="194"/>
      <c r="F32" s="194"/>
      <c r="G32" s="194"/>
      <c r="H32" s="209"/>
      <c r="I32" s="231">
        <v>0.121</v>
      </c>
      <c r="J32" s="232">
        <v>940.38112566556367</v>
      </c>
      <c r="K32" s="232">
        <v>217.3325152868442</v>
      </c>
      <c r="L32" s="232">
        <v>86.653632709834298</v>
      </c>
      <c r="M32" s="232"/>
      <c r="N32" s="231">
        <v>0.39900000000000002</v>
      </c>
      <c r="O32" s="232">
        <v>113.63102338257742</v>
      </c>
      <c r="P32" s="209">
        <v>0.13744301097610623</v>
      </c>
      <c r="Q32" s="210"/>
      <c r="R32" s="185"/>
    </row>
    <row r="33" spans="1:18">
      <c r="A33" s="107"/>
      <c r="B33" s="107"/>
      <c r="C33" s="144" t="s">
        <v>125</v>
      </c>
      <c r="D33" s="209"/>
      <c r="E33" s="194"/>
      <c r="F33" s="194"/>
      <c r="G33" s="194"/>
      <c r="H33" s="209"/>
      <c r="I33" s="231">
        <v>1.4E-2</v>
      </c>
      <c r="J33" s="232">
        <v>105.66635032334254</v>
      </c>
      <c r="K33" s="232">
        <v>38.681058051534322</v>
      </c>
      <c r="L33" s="232">
        <v>13.049388357769116</v>
      </c>
      <c r="M33" s="232"/>
      <c r="N33" s="231">
        <v>0.33700000000000002</v>
      </c>
      <c r="O33" s="232">
        <v>19.630020789875591</v>
      </c>
      <c r="P33" s="209">
        <v>0.22815967273731474</v>
      </c>
      <c r="Q33" s="210"/>
      <c r="R33" s="185"/>
    </row>
    <row r="34" spans="1:18">
      <c r="A34" s="107"/>
      <c r="B34" s="107"/>
      <c r="C34" s="144" t="s">
        <v>126</v>
      </c>
      <c r="D34" s="209"/>
      <c r="E34" s="194"/>
      <c r="F34" s="194"/>
      <c r="G34" s="194"/>
      <c r="H34" s="209"/>
      <c r="I34" s="231">
        <v>0.114</v>
      </c>
      <c r="J34" s="232">
        <v>891.09197849871396</v>
      </c>
      <c r="K34" s="232">
        <v>598.95880161428329</v>
      </c>
      <c r="L34" s="232">
        <v>274.85552660224482</v>
      </c>
      <c r="M34" s="232"/>
      <c r="N34" s="231">
        <v>0.45900000000000002</v>
      </c>
      <c r="O34" s="232">
        <v>4.4221929900808812</v>
      </c>
      <c r="P34" s="209">
        <v>4.9874181599005585E-3</v>
      </c>
      <c r="Q34" s="210"/>
      <c r="R34" s="185"/>
    </row>
    <row r="35" spans="1:18">
      <c r="A35" s="107"/>
      <c r="B35" s="107"/>
      <c r="C35" s="144" t="s">
        <v>127</v>
      </c>
      <c r="D35" s="209"/>
      <c r="E35" s="194"/>
      <c r="F35" s="194"/>
      <c r="G35" s="194"/>
      <c r="H35" s="209"/>
      <c r="I35" s="231">
        <v>5.8000000000000003E-2</v>
      </c>
      <c r="J35" s="232">
        <v>448.84234307098779</v>
      </c>
      <c r="K35" s="232">
        <v>417.01634702571044</v>
      </c>
      <c r="L35" s="232">
        <v>2182.1757751972846</v>
      </c>
      <c r="M35" s="232"/>
      <c r="N35" s="231">
        <v>5.2329999999999997</v>
      </c>
      <c r="O35" s="232">
        <v>-83.092445543323194</v>
      </c>
      <c r="P35" s="209">
        <v>-0.15620795503858442</v>
      </c>
      <c r="Q35" s="210"/>
      <c r="R35" s="185"/>
    </row>
    <row r="36" spans="1:18">
      <c r="A36" s="107"/>
      <c r="B36" s="107"/>
      <c r="C36" s="144" t="s">
        <v>128</v>
      </c>
      <c r="D36" s="209"/>
      <c r="E36" s="194"/>
      <c r="F36" s="194"/>
      <c r="G36" s="194"/>
      <c r="H36" s="209"/>
      <c r="I36" s="231">
        <v>6.7000000000000004E-2</v>
      </c>
      <c r="J36" s="232">
        <v>522.74975120934084</v>
      </c>
      <c r="K36" s="232">
        <v>191.94148873495004</v>
      </c>
      <c r="L36" s="232">
        <v>80.965072380906662</v>
      </c>
      <c r="M36" s="232"/>
      <c r="N36" s="231">
        <v>0.42199999999999999</v>
      </c>
      <c r="O36" s="232">
        <v>51.747375944336355</v>
      </c>
      <c r="P36" s="209">
        <v>0.10986648616203101</v>
      </c>
      <c r="Q36" s="210"/>
      <c r="R36" s="185"/>
    </row>
    <row r="37" spans="1:18">
      <c r="A37" s="107"/>
      <c r="B37" s="107"/>
      <c r="C37" s="129" t="s">
        <v>45</v>
      </c>
      <c r="D37" s="189"/>
      <c r="E37" s="190"/>
      <c r="F37" s="190"/>
      <c r="G37" s="190"/>
      <c r="H37" s="189"/>
      <c r="I37" s="189">
        <v>1</v>
      </c>
      <c r="J37" s="190">
        <f>SUM(J26:J36)-J26-J31</f>
        <v>7784.8246712154169</v>
      </c>
      <c r="K37" s="190">
        <f t="shared" ref="K37:L37" si="0">SUM(K26:K36)-K26-K31</f>
        <v>5565.8848226493992</v>
      </c>
      <c r="L37" s="190">
        <f t="shared" si="0"/>
        <v>4921.9947731724296</v>
      </c>
      <c r="M37" s="207"/>
      <c r="N37" s="189">
        <v>0.88429999999999997</v>
      </c>
      <c r="O37" s="190">
        <f>SUM(O26:O36)-O26-O31</f>
        <v>324.51734907986076</v>
      </c>
      <c r="P37" s="189">
        <v>4.3499193138730526E-2</v>
      </c>
      <c r="Q37" s="211"/>
      <c r="R37" s="185"/>
    </row>
    <row r="38" spans="1:18">
      <c r="A38" s="107" t="s">
        <v>16</v>
      </c>
      <c r="B38" s="107" t="s">
        <v>56</v>
      </c>
      <c r="C38" s="107" t="s">
        <v>121</v>
      </c>
      <c r="D38" s="193"/>
      <c r="E38" s="221">
        <v>246.89566201550386</v>
      </c>
      <c r="F38" s="221">
        <v>185.15021472868216</v>
      </c>
      <c r="G38" s="221">
        <v>111.81558438992248</v>
      </c>
      <c r="H38" s="209"/>
      <c r="I38" s="193"/>
      <c r="J38" s="219">
        <v>247.71162790697673</v>
      </c>
      <c r="K38" s="219">
        <v>179.65968992248062</v>
      </c>
      <c r="L38" s="220">
        <v>131.82868217054263</v>
      </c>
      <c r="M38" s="212"/>
      <c r="N38" s="213"/>
      <c r="O38" s="194"/>
      <c r="P38" s="209"/>
      <c r="Q38" s="242" t="s">
        <v>230</v>
      </c>
      <c r="R38" s="248">
        <f>1/1290</f>
        <v>7.7519379844961239E-4</v>
      </c>
    </row>
    <row r="39" spans="1:18">
      <c r="A39" s="107"/>
      <c r="B39" s="107"/>
      <c r="C39" s="107" t="s">
        <v>122</v>
      </c>
      <c r="D39" s="193"/>
      <c r="E39" s="221">
        <v>576.46518527131786</v>
      </c>
      <c r="F39" s="221">
        <v>252.95142269993156</v>
      </c>
      <c r="G39" s="221">
        <v>119.20500055338813</v>
      </c>
      <c r="H39" s="209"/>
      <c r="I39" s="193"/>
      <c r="J39" s="219">
        <v>679.3</v>
      </c>
      <c r="K39" s="219">
        <v>309.64108527131782</v>
      </c>
      <c r="L39" s="220">
        <v>178.34883720930233</v>
      </c>
      <c r="M39" s="194"/>
      <c r="N39" s="213"/>
      <c r="O39" s="194"/>
      <c r="P39" s="209"/>
      <c r="Q39" s="210"/>
      <c r="R39" s="185"/>
    </row>
    <row r="40" spans="1:18">
      <c r="A40" s="107"/>
      <c r="B40" s="107"/>
      <c r="C40" s="107" t="s">
        <v>118</v>
      </c>
      <c r="D40" s="193"/>
      <c r="E40" s="221">
        <v>15772.900926356591</v>
      </c>
      <c r="F40" s="221">
        <v>14519.832487771879</v>
      </c>
      <c r="G40" s="221">
        <v>11829.970185538072</v>
      </c>
      <c r="H40" s="209"/>
      <c r="I40" s="193"/>
      <c r="J40" s="219">
        <v>23131.512403100776</v>
      </c>
      <c r="K40" s="219">
        <v>15261.557364341084</v>
      </c>
      <c r="L40" s="220">
        <v>12221.743410852712</v>
      </c>
      <c r="M40" s="194"/>
      <c r="N40" s="213"/>
      <c r="O40" s="194"/>
      <c r="P40" s="209"/>
      <c r="Q40" s="193"/>
      <c r="R40" s="185"/>
    </row>
    <row r="41" spans="1:18">
      <c r="A41" s="107"/>
      <c r="B41" s="107"/>
      <c r="C41" s="107" t="s">
        <v>129</v>
      </c>
      <c r="D41" s="193"/>
      <c r="E41" s="221">
        <v>1574.0499248062015</v>
      </c>
      <c r="F41" s="221">
        <v>1222.2961808584801</v>
      </c>
      <c r="G41" s="221">
        <v>574.96879964550146</v>
      </c>
      <c r="H41" s="209"/>
      <c r="I41" s="193"/>
      <c r="J41" s="219">
        <v>1615.6317829457364</v>
      </c>
      <c r="K41" s="219">
        <v>1301.4798449612404</v>
      </c>
      <c r="L41" s="220">
        <v>549.25736434108524</v>
      </c>
      <c r="M41" s="194"/>
      <c r="N41" s="213"/>
      <c r="O41" s="194"/>
      <c r="P41" s="209"/>
      <c r="Q41" s="205"/>
      <c r="R41" s="185"/>
    </row>
    <row r="42" spans="1:18">
      <c r="A42" s="107"/>
      <c r="B42" s="107"/>
      <c r="C42" s="107" t="s">
        <v>130</v>
      </c>
      <c r="D42" s="193"/>
      <c r="E42" s="221">
        <v>6064.832931076744</v>
      </c>
      <c r="F42" s="221">
        <v>5133.294147881551</v>
      </c>
      <c r="G42" s="221">
        <v>3804.2178047500788</v>
      </c>
      <c r="H42" s="209"/>
      <c r="I42" s="193"/>
      <c r="J42" s="219">
        <v>6602.2410852713174</v>
      </c>
      <c r="K42" s="219">
        <v>6070.9279069767445</v>
      </c>
      <c r="L42" s="220">
        <v>4682.968992248062</v>
      </c>
      <c r="M42" s="194"/>
      <c r="N42" s="213"/>
      <c r="O42" s="194"/>
      <c r="P42" s="209"/>
      <c r="Q42" s="193"/>
      <c r="R42" s="185"/>
    </row>
    <row r="43" spans="1:18">
      <c r="A43" s="107"/>
      <c r="B43" s="107"/>
      <c r="C43" s="107" t="s">
        <v>131</v>
      </c>
      <c r="D43" s="193"/>
      <c r="E43" s="221">
        <v>533.55961937984489</v>
      </c>
      <c r="F43" s="221">
        <v>270.49020620155039</v>
      </c>
      <c r="G43" s="221">
        <v>159.70362170542634</v>
      </c>
      <c r="H43" s="209"/>
      <c r="I43" s="193"/>
      <c r="J43" s="219">
        <v>750.04651162790697</v>
      </c>
      <c r="K43" s="219">
        <v>408.15426356589148</v>
      </c>
      <c r="L43" s="220">
        <v>244.83488372093024</v>
      </c>
      <c r="M43" s="194"/>
      <c r="N43" s="213"/>
      <c r="O43" s="194"/>
      <c r="P43" s="209"/>
      <c r="Q43" s="205"/>
      <c r="R43" s="185"/>
    </row>
    <row r="44" spans="1:18">
      <c r="A44" s="107"/>
      <c r="B44" s="107"/>
      <c r="C44" s="107" t="s">
        <v>132</v>
      </c>
      <c r="D44" s="193"/>
      <c r="E44" s="221">
        <v>45608.127926757363</v>
      </c>
      <c r="F44" s="221">
        <v>44185.528489290147</v>
      </c>
      <c r="G44" s="221">
        <v>36403.543323496277</v>
      </c>
      <c r="H44" s="209"/>
      <c r="I44" s="193"/>
      <c r="J44" s="219">
        <v>47904.393798449615</v>
      </c>
      <c r="K44" s="219">
        <v>46630.274418604648</v>
      </c>
      <c r="L44" s="220">
        <v>1535.9418604651162</v>
      </c>
      <c r="M44" s="194"/>
      <c r="N44" s="213"/>
      <c r="O44" s="194"/>
      <c r="P44" s="209"/>
      <c r="Q44" s="205"/>
      <c r="R44" s="185"/>
    </row>
    <row r="45" spans="1:18">
      <c r="A45" s="107"/>
      <c r="B45" s="107"/>
      <c r="C45" s="107" t="s">
        <v>133</v>
      </c>
      <c r="D45" s="193"/>
      <c r="E45" s="221">
        <v>2011.1689518860464</v>
      </c>
      <c r="F45" s="221">
        <v>2011.184860164341</v>
      </c>
      <c r="G45" s="221">
        <v>2748.1671477932268</v>
      </c>
      <c r="H45" s="209"/>
      <c r="I45" s="193"/>
      <c r="J45" s="219">
        <v>1690.9782945736433</v>
      </c>
      <c r="K45" s="219">
        <v>1690.8</v>
      </c>
      <c r="L45" s="220">
        <v>37338.341860465116</v>
      </c>
      <c r="M45" s="194"/>
      <c r="N45" s="213"/>
      <c r="O45" s="194"/>
      <c r="P45" s="209"/>
      <c r="Q45" s="205"/>
      <c r="R45" s="185"/>
    </row>
    <row r="46" spans="1:18">
      <c r="A46" s="107"/>
      <c r="B46" s="107"/>
      <c r="C46" s="107" t="s">
        <v>134</v>
      </c>
      <c r="D46" s="193"/>
      <c r="E46" s="221">
        <v>11091.441302382946</v>
      </c>
      <c r="F46" s="221">
        <v>11091.441302382946</v>
      </c>
      <c r="G46" s="221">
        <v>9743.0184906759696</v>
      </c>
      <c r="H46" s="209"/>
      <c r="I46" s="193"/>
      <c r="J46" s="219">
        <v>17463.442635658914</v>
      </c>
      <c r="K46" s="219">
        <v>17463.442635658914</v>
      </c>
      <c r="L46" s="220">
        <v>2482.5798449612403</v>
      </c>
      <c r="M46" s="194"/>
      <c r="N46" s="213"/>
      <c r="O46" s="194"/>
      <c r="P46" s="209"/>
      <c r="Q46" s="205"/>
      <c r="R46" s="185"/>
    </row>
    <row r="47" spans="1:18">
      <c r="A47" s="107"/>
      <c r="B47" s="107"/>
      <c r="C47" s="107" t="s">
        <v>135</v>
      </c>
      <c r="D47" s="193"/>
      <c r="E47" s="221">
        <v>9.0387596899224804E-4</v>
      </c>
      <c r="F47" s="221">
        <v>8.6356589147286813E-4</v>
      </c>
      <c r="G47" s="221">
        <v>0.1676790697674419</v>
      </c>
      <c r="H47" s="209"/>
      <c r="I47" s="193"/>
      <c r="J47" s="221">
        <v>0</v>
      </c>
      <c r="K47" s="221">
        <v>0</v>
      </c>
      <c r="L47" s="220">
        <v>20690.930232558138</v>
      </c>
      <c r="M47" s="194"/>
      <c r="N47" s="213"/>
      <c r="O47" s="194"/>
      <c r="P47" s="209"/>
      <c r="Q47" s="205"/>
      <c r="R47" s="185"/>
    </row>
    <row r="48" spans="1:18">
      <c r="A48" s="107"/>
      <c r="B48" s="107"/>
      <c r="C48" s="107" t="s">
        <v>136</v>
      </c>
      <c r="D48" s="193"/>
      <c r="E48" s="221">
        <v>0</v>
      </c>
      <c r="F48" s="221">
        <v>2275.7217383197885</v>
      </c>
      <c r="G48" s="221">
        <v>1811.5859505495944</v>
      </c>
      <c r="H48" s="209"/>
      <c r="I48" s="193"/>
      <c r="J48" s="221">
        <v>0</v>
      </c>
      <c r="K48" s="221">
        <v>0</v>
      </c>
      <c r="L48" s="220">
        <v>340.10852713178292</v>
      </c>
      <c r="M48" s="194"/>
      <c r="N48" s="213"/>
      <c r="O48" s="194"/>
      <c r="P48" s="209"/>
      <c r="Q48" s="205"/>
      <c r="R48" s="185"/>
    </row>
    <row r="49" spans="1:18">
      <c r="A49" s="107"/>
      <c r="B49" s="107"/>
      <c r="C49" s="129" t="s">
        <v>45</v>
      </c>
      <c r="D49" s="189"/>
      <c r="E49" s="222">
        <v>83479.443335358927</v>
      </c>
      <c r="F49" s="222">
        <v>81147.891915415588</v>
      </c>
      <c r="G49" s="222">
        <v>67316.763465850163</v>
      </c>
      <c r="H49" s="189"/>
      <c r="I49" s="189"/>
      <c r="J49" s="225">
        <v>93108.443410852706</v>
      </c>
      <c r="K49" s="225">
        <v>89560.713178294565</v>
      </c>
      <c r="L49" s="226">
        <v>80396.883720930229</v>
      </c>
      <c r="M49" s="207"/>
      <c r="N49" s="208"/>
      <c r="O49" s="190"/>
      <c r="P49" s="189"/>
      <c r="Q49" s="192"/>
      <c r="R49" s="185"/>
    </row>
    <row r="50" spans="1:18">
      <c r="A50" s="107" t="s">
        <v>22</v>
      </c>
      <c r="B50" s="107" t="s">
        <v>54</v>
      </c>
      <c r="C50" s="107" t="s">
        <v>137</v>
      </c>
      <c r="D50" s="193">
        <v>0.28298528337724471</v>
      </c>
      <c r="E50" s="214">
        <v>1357.8275287590134</v>
      </c>
      <c r="F50" s="215">
        <v>1582.3240365862928</v>
      </c>
      <c r="G50" s="215">
        <v>474.88744298708963</v>
      </c>
      <c r="H50" s="209">
        <v>0.30012022316971954</v>
      </c>
      <c r="I50" s="193">
        <v>0.29257583765324929</v>
      </c>
      <c r="J50" s="214">
        <v>1475.2551033869934</v>
      </c>
      <c r="K50" s="215">
        <v>1682.0905039026427</v>
      </c>
      <c r="L50" s="215">
        <v>579.14296789507443</v>
      </c>
      <c r="M50" s="215"/>
      <c r="N50" s="209">
        <v>0.34429952880145059</v>
      </c>
      <c r="O50" s="194"/>
      <c r="P50" s="209"/>
      <c r="Q50" s="216"/>
      <c r="R50" s="185"/>
    </row>
    <row r="51" spans="1:18">
      <c r="A51" s="107"/>
      <c r="B51" s="107"/>
      <c r="C51" s="107" t="s">
        <v>138</v>
      </c>
      <c r="D51" s="193">
        <v>0.19783005882699661</v>
      </c>
      <c r="E51" s="214">
        <v>1104.1978480447656</v>
      </c>
      <c r="F51" s="215">
        <v>1106.1750402897749</v>
      </c>
      <c r="G51" s="215">
        <v>414.05493968780576</v>
      </c>
      <c r="H51" s="209">
        <v>0.3743123146037895</v>
      </c>
      <c r="I51" s="193">
        <v>0.20162702282616926</v>
      </c>
      <c r="J51" s="214">
        <v>1156.7441552963057</v>
      </c>
      <c r="K51" s="215">
        <v>1159.2033817502568</v>
      </c>
      <c r="L51" s="215">
        <v>413.81916967226783</v>
      </c>
      <c r="M51" s="215"/>
      <c r="N51" s="209">
        <v>0.35698581990629719</v>
      </c>
      <c r="O51" s="194"/>
      <c r="P51" s="209"/>
      <c r="Q51" s="205"/>
      <c r="R51" s="185"/>
    </row>
    <row r="52" spans="1:18">
      <c r="A52" s="107"/>
      <c r="B52" s="107"/>
      <c r="C52" s="107" t="s">
        <v>139</v>
      </c>
      <c r="D52" s="193">
        <v>4.8641316334359412E-2</v>
      </c>
      <c r="E52" s="214">
        <v>268.99258367769858</v>
      </c>
      <c r="F52" s="215">
        <v>271.97995276825532</v>
      </c>
      <c r="G52" s="215">
        <v>81.225533443992759</v>
      </c>
      <c r="H52" s="209">
        <v>0.29864529579208443</v>
      </c>
      <c r="I52" s="193">
        <v>5.3189265953971998E-2</v>
      </c>
      <c r="J52" s="214">
        <v>302.2458960717035</v>
      </c>
      <c r="K52" s="215">
        <v>305.79818172396097</v>
      </c>
      <c r="L52" s="215">
        <v>73.978097310159058</v>
      </c>
      <c r="M52" s="215"/>
      <c r="N52" s="209">
        <v>0.24191804180489823</v>
      </c>
      <c r="O52" s="194"/>
      <c r="P52" s="209"/>
      <c r="Q52" s="193"/>
      <c r="R52" s="185"/>
    </row>
    <row r="53" spans="1:18">
      <c r="A53" s="107"/>
      <c r="B53" s="107"/>
      <c r="C53" s="107" t="s">
        <v>140</v>
      </c>
      <c r="D53" s="193">
        <v>2.5489294916359945E-2</v>
      </c>
      <c r="E53" s="214">
        <v>136.1011495924208</v>
      </c>
      <c r="F53" s="215">
        <v>142.52445759883048</v>
      </c>
      <c r="G53" s="215">
        <v>59.599701785092925</v>
      </c>
      <c r="H53" s="209">
        <v>0.41817174953123265</v>
      </c>
      <c r="I53" s="193">
        <v>2.4004102500647547E-2</v>
      </c>
      <c r="J53" s="214">
        <v>135.1335602373012</v>
      </c>
      <c r="K53" s="215">
        <v>138.00549353258083</v>
      </c>
      <c r="L53" s="215">
        <v>61.857738488327371</v>
      </c>
      <c r="M53" s="215"/>
      <c r="N53" s="209">
        <v>0.44822663870060925</v>
      </c>
      <c r="O53" s="194"/>
      <c r="P53" s="209"/>
      <c r="Q53" s="205"/>
      <c r="R53" s="185"/>
    </row>
    <row r="54" spans="1:18">
      <c r="A54" s="107"/>
      <c r="B54" s="107"/>
      <c r="C54" s="107" t="s">
        <v>141</v>
      </c>
      <c r="D54" s="193">
        <v>1.5301191952040556E-2</v>
      </c>
      <c r="E54" s="214">
        <v>84.744170384690449</v>
      </c>
      <c r="F54" s="215">
        <v>85.557254162431079</v>
      </c>
      <c r="G54" s="215">
        <v>26.8084367249153</v>
      </c>
      <c r="H54" s="209">
        <v>0.31333914332990731</v>
      </c>
      <c r="I54" s="193">
        <v>1.4356435666342472E-2</v>
      </c>
      <c r="J54" s="214">
        <v>81.675649337480763</v>
      </c>
      <c r="K54" s="215">
        <v>82.538682271036421</v>
      </c>
      <c r="L54" s="215">
        <v>17.745766982426886</v>
      </c>
      <c r="M54" s="215"/>
      <c r="N54" s="209">
        <v>0.21499939778726077</v>
      </c>
      <c r="O54" s="194"/>
      <c r="P54" s="209"/>
      <c r="Q54" s="193"/>
      <c r="R54" s="185"/>
    </row>
    <row r="55" spans="1:18">
      <c r="A55" s="107"/>
      <c r="B55" s="107"/>
      <c r="C55" s="107" t="s">
        <v>142</v>
      </c>
      <c r="D55" s="193">
        <v>1.1367564180754098E-3</v>
      </c>
      <c r="E55" s="214">
        <v>5.8818563473767087</v>
      </c>
      <c r="F55" s="212">
        <v>6.356221011205756</v>
      </c>
      <c r="G55" s="194">
        <v>0</v>
      </c>
      <c r="H55" s="209">
        <v>0</v>
      </c>
      <c r="I55" s="193">
        <v>1.2215539909178334E-2</v>
      </c>
      <c r="J55" s="214">
        <v>70.230145613134937</v>
      </c>
      <c r="K55" s="212">
        <v>70.230145613134937</v>
      </c>
      <c r="L55" s="194">
        <v>21.078270354027708</v>
      </c>
      <c r="M55" s="194"/>
      <c r="N55" s="209">
        <v>0.30013137763002873</v>
      </c>
      <c r="O55" s="194"/>
      <c r="P55" s="209"/>
      <c r="Q55" s="205"/>
      <c r="R55" s="185"/>
    </row>
    <row r="56" spans="1:18">
      <c r="A56" s="107"/>
      <c r="B56" s="107"/>
      <c r="C56" s="107" t="s">
        <v>143</v>
      </c>
      <c r="D56" s="193">
        <v>2.6282002524651185E-3</v>
      </c>
      <c r="E56" s="214">
        <v>13.006463563507054</v>
      </c>
      <c r="F56" s="215">
        <v>14.695691531399701</v>
      </c>
      <c r="G56" s="212">
        <v>6.1604604343470335</v>
      </c>
      <c r="H56" s="209">
        <v>0.41920180626983233</v>
      </c>
      <c r="I56" s="193">
        <v>2.4928946601266684E-3</v>
      </c>
      <c r="J56" s="214">
        <v>12.80880474153412</v>
      </c>
      <c r="K56" s="215">
        <v>14.332264990379683</v>
      </c>
      <c r="L56" s="212">
        <v>2.9091145472036941</v>
      </c>
      <c r="M56" s="212"/>
      <c r="N56" s="209">
        <v>0.20297660901165263</v>
      </c>
      <c r="O56" s="194"/>
      <c r="P56" s="209"/>
      <c r="Q56" s="205"/>
      <c r="R56" s="185"/>
    </row>
    <row r="57" spans="1:18">
      <c r="A57" s="107"/>
      <c r="B57" s="107"/>
      <c r="C57" s="107" t="s">
        <v>144</v>
      </c>
      <c r="D57" s="193">
        <v>1.3611946070606843E-2</v>
      </c>
      <c r="E57" s="214">
        <v>64.792941120281341</v>
      </c>
      <c r="F57" s="215">
        <v>76.111765231002437</v>
      </c>
      <c r="G57" s="215">
        <v>72.271696702047549</v>
      </c>
      <c r="H57" s="209">
        <v>0.94954697848223446</v>
      </c>
      <c r="I57" s="193">
        <v>1.4366054802196E-2</v>
      </c>
      <c r="J57" s="214">
        <v>70.907041767573105</v>
      </c>
      <c r="K57" s="215">
        <v>82.593985050667001</v>
      </c>
      <c r="L57" s="215">
        <v>69.983475127629561</v>
      </c>
      <c r="M57" s="215"/>
      <c r="N57" s="209">
        <v>0.84731927009816066</v>
      </c>
      <c r="O57" s="194"/>
      <c r="P57" s="209"/>
      <c r="Q57" s="205"/>
      <c r="R57" s="185"/>
    </row>
    <row r="58" spans="1:18">
      <c r="A58" s="107"/>
      <c r="B58" s="107"/>
      <c r="C58" s="107" t="s">
        <v>145</v>
      </c>
      <c r="D58" s="193">
        <v>4.2579266176483138E-2</v>
      </c>
      <c r="E58" s="214">
        <v>226.40942617021997</v>
      </c>
      <c r="F58" s="215">
        <v>238.0837460068168</v>
      </c>
      <c r="G58" s="215">
        <v>88.832002273459167</v>
      </c>
      <c r="H58" s="209">
        <v>0.37311241848032639</v>
      </c>
      <c r="I58" s="193">
        <v>3.5665301693803844E-2</v>
      </c>
      <c r="J58" s="214">
        <v>195.2483800570806</v>
      </c>
      <c r="K58" s="215">
        <v>205.04859792650078</v>
      </c>
      <c r="L58" s="215">
        <v>80.404950614417629</v>
      </c>
      <c r="M58" s="215"/>
      <c r="N58" s="209">
        <v>0.39212631262779279</v>
      </c>
      <c r="O58" s="194"/>
      <c r="P58" s="209"/>
      <c r="Q58" s="205"/>
      <c r="R58" s="185"/>
    </row>
    <row r="59" spans="1:18">
      <c r="A59" s="107"/>
      <c r="B59" s="107"/>
      <c r="C59" s="107" t="s">
        <v>146</v>
      </c>
      <c r="D59" s="193">
        <v>3.83234031632304E-2</v>
      </c>
      <c r="E59" s="214">
        <v>206.26022843078405</v>
      </c>
      <c r="F59" s="215">
        <v>214.28691013634099</v>
      </c>
      <c r="G59" s="215">
        <v>24.147865369729697</v>
      </c>
      <c r="H59" s="209">
        <v>0.1126894095134673</v>
      </c>
      <c r="I59" s="193">
        <v>3.9474690110687896E-2</v>
      </c>
      <c r="J59" s="214">
        <v>218.10974686890719</v>
      </c>
      <c r="K59" s="215">
        <v>226.94970956003084</v>
      </c>
      <c r="L59" s="215">
        <v>17.342073068881472</v>
      </c>
      <c r="M59" s="215"/>
      <c r="N59" s="209">
        <v>7.6413726646758676E-2</v>
      </c>
      <c r="O59" s="194"/>
      <c r="P59" s="209"/>
      <c r="Q59" s="205"/>
      <c r="R59" s="185"/>
    </row>
    <row r="60" spans="1:18">
      <c r="A60" s="107"/>
      <c r="B60" s="107"/>
      <c r="C60" s="107" t="s">
        <v>228</v>
      </c>
      <c r="D60" s="193">
        <v>2.3238588052838838E-2</v>
      </c>
      <c r="E60" s="214">
        <v>129.27464308198086</v>
      </c>
      <c r="F60" s="215">
        <v>129.93953612532897</v>
      </c>
      <c r="G60" s="215">
        <v>76.40885146862027</v>
      </c>
      <c r="H60" s="209">
        <v>0.58803389443319687</v>
      </c>
      <c r="I60" s="193">
        <v>2.6168813066023477E-2</v>
      </c>
      <c r="J60" s="214">
        <v>149.07929362621866</v>
      </c>
      <c r="K60" s="215">
        <v>150.45094738455629</v>
      </c>
      <c r="L60" s="215">
        <v>59.572139730631108</v>
      </c>
      <c r="M60" s="215"/>
      <c r="N60" s="209">
        <v>0.39595722570203074</v>
      </c>
      <c r="O60" s="194"/>
      <c r="P60" s="209"/>
      <c r="Q60" s="205"/>
      <c r="R60" s="185"/>
    </row>
    <row r="61" spans="1:18">
      <c r="A61" s="107"/>
      <c r="B61" s="107"/>
      <c r="C61" s="107" t="s">
        <v>227</v>
      </c>
      <c r="D61" s="193">
        <v>6.7859029283349109E-2</v>
      </c>
      <c r="E61" s="214">
        <v>379.97292102848087</v>
      </c>
      <c r="F61" s="215">
        <v>379.43659773754365</v>
      </c>
      <c r="G61" s="215">
        <v>260.09987193360712</v>
      </c>
      <c r="H61" s="209">
        <v>0.68548967992148779</v>
      </c>
      <c r="I61" s="193">
        <v>6.5839946768506658E-2</v>
      </c>
      <c r="J61" s="214">
        <v>377.7355393374807</v>
      </c>
      <c r="K61" s="215">
        <v>378.53005950551562</v>
      </c>
      <c r="L61" s="215">
        <v>341.30477538032324</v>
      </c>
      <c r="M61" s="215"/>
      <c r="N61" s="209">
        <v>0.90165831433883792</v>
      </c>
      <c r="O61" s="194"/>
      <c r="P61" s="209"/>
      <c r="Q61" s="205"/>
      <c r="R61" s="185"/>
    </row>
    <row r="62" spans="1:18">
      <c r="A62" s="107"/>
      <c r="B62" s="107"/>
      <c r="C62" s="107" t="s">
        <v>147</v>
      </c>
      <c r="D62" s="193">
        <v>0.17677873770910832</v>
      </c>
      <c r="E62" s="214">
        <v>976.63810991726439</v>
      </c>
      <c r="F62" s="215">
        <v>988.46569862649824</v>
      </c>
      <c r="G62" s="215">
        <v>538.79524184412287</v>
      </c>
      <c r="H62" s="209">
        <v>0.5450823863618075</v>
      </c>
      <c r="I62" s="193">
        <v>0.15804548309367633</v>
      </c>
      <c r="J62" s="214">
        <v>907.08904732234453</v>
      </c>
      <c r="K62" s="215">
        <v>908.6423828739097</v>
      </c>
      <c r="L62" s="215">
        <v>810.72395957093397</v>
      </c>
      <c r="M62" s="215"/>
      <c r="N62" s="209">
        <v>0.89223656616888891</v>
      </c>
      <c r="O62" s="194"/>
      <c r="P62" s="209"/>
      <c r="Q62" s="205"/>
      <c r="R62" s="185"/>
    </row>
    <row r="63" spans="1:18">
      <c r="A63" s="107"/>
      <c r="B63" s="107"/>
      <c r="C63" s="107" t="s">
        <v>148</v>
      </c>
      <c r="D63" s="193">
        <v>1.9487975335780901E-2</v>
      </c>
      <c r="E63" s="214">
        <v>99.489781025376331</v>
      </c>
      <c r="F63" s="215">
        <v>108.96782839798567</v>
      </c>
      <c r="G63" s="215">
        <v>40.711443099921823</v>
      </c>
      <c r="H63" s="209">
        <v>0.37360974976238398</v>
      </c>
      <c r="I63" s="193">
        <v>1.5159003780016299E-2</v>
      </c>
      <c r="J63" s="214">
        <v>79.709588047716778</v>
      </c>
      <c r="K63" s="215">
        <v>87.152843896870223</v>
      </c>
      <c r="L63" s="215">
        <v>23.578618788481268</v>
      </c>
      <c r="M63" s="215"/>
      <c r="N63" s="209">
        <v>0.27054330913610047</v>
      </c>
      <c r="O63" s="194"/>
      <c r="P63" s="209"/>
      <c r="Q63" s="205"/>
      <c r="R63" s="185"/>
    </row>
    <row r="64" spans="1:18">
      <c r="A64" s="107"/>
      <c r="B64" s="107"/>
      <c r="C64" s="107" t="s">
        <v>117</v>
      </c>
      <c r="D64" s="193">
        <v>4.4108952101731949E-2</v>
      </c>
      <c r="E64" s="214">
        <v>244.70144247268823</v>
      </c>
      <c r="F64" s="215">
        <v>246.63704877600091</v>
      </c>
      <c r="G64" s="215">
        <v>77.654179881498408</v>
      </c>
      <c r="H64" s="209">
        <v>0.3148520478447055</v>
      </c>
      <c r="I64" s="193">
        <v>4.4819607515404231E-2</v>
      </c>
      <c r="J64" s="214">
        <v>254.03357903091327</v>
      </c>
      <c r="K64" s="215">
        <v>257.67895529245766</v>
      </c>
      <c r="L64" s="215">
        <v>76.831795005130843</v>
      </c>
      <c r="M64" s="215"/>
      <c r="N64" s="209">
        <v>0.29816868404301439</v>
      </c>
      <c r="O64" s="194"/>
      <c r="P64" s="209"/>
      <c r="Q64" s="205"/>
      <c r="R64" s="185"/>
    </row>
    <row r="65" spans="1:18">
      <c r="A65" s="107"/>
      <c r="B65" s="107"/>
      <c r="C65" s="129" t="s">
        <v>45</v>
      </c>
      <c r="D65" s="189">
        <v>1</v>
      </c>
      <c r="E65" s="190">
        <v>5298.2910936165472</v>
      </c>
      <c r="F65" s="190">
        <v>5591.5417851497004</v>
      </c>
      <c r="G65" s="190">
        <v>2241.6576677883281</v>
      </c>
      <c r="H65" s="218">
        <v>0.40090153197850298</v>
      </c>
      <c r="I65" s="189">
        <v>1</v>
      </c>
      <c r="J65" s="190">
        <v>5486.0055307426883</v>
      </c>
      <c r="K65" s="190">
        <v>5749.2461352744986</v>
      </c>
      <c r="L65" s="190">
        <v>2650.272912535916</v>
      </c>
      <c r="M65" s="207"/>
      <c r="N65" s="244">
        <v>0.46097746559764891</v>
      </c>
      <c r="O65" s="190"/>
      <c r="P65" s="189"/>
      <c r="Q65" s="192"/>
      <c r="R65" s="185"/>
    </row>
    <row r="66" spans="1:18">
      <c r="A66" s="107" t="s">
        <v>18</v>
      </c>
      <c r="B66" s="107" t="s">
        <v>58</v>
      </c>
      <c r="C66" s="107" t="s">
        <v>149</v>
      </c>
      <c r="D66" s="217">
        <f>E66/$E$77</f>
        <v>0.52513150292833166</v>
      </c>
      <c r="E66" s="183">
        <v>3934.1833285976882</v>
      </c>
      <c r="F66" s="183">
        <v>3443.1304972112671</v>
      </c>
      <c r="G66" s="183">
        <v>2078.6480844597327</v>
      </c>
      <c r="H66" s="217">
        <f>G66/F66</f>
        <v>0.60370877204431117</v>
      </c>
      <c r="I66" s="217">
        <f>J66/$J$77</f>
        <v>0.52445103103563073</v>
      </c>
      <c r="J66" s="183">
        <v>3777.9218554917288</v>
      </c>
      <c r="K66" s="183">
        <v>3315.2470467516609</v>
      </c>
      <c r="L66" s="183">
        <v>2055.2241304487429</v>
      </c>
      <c r="M66" s="194"/>
      <c r="N66" s="217">
        <v>0.62</v>
      </c>
      <c r="O66" s="183">
        <v>-156</v>
      </c>
      <c r="P66" s="217">
        <v>-0.04</v>
      </c>
      <c r="Q66" s="216"/>
      <c r="R66" s="185"/>
    </row>
    <row r="67" spans="1:18">
      <c r="A67" s="107"/>
      <c r="B67" s="107"/>
      <c r="C67" s="107" t="s">
        <v>150</v>
      </c>
      <c r="D67" s="217">
        <f t="shared" ref="D67:D76" si="1">E67/$E$77</f>
        <v>8.9771171460209395E-2</v>
      </c>
      <c r="E67" s="183">
        <v>672.54819826652215</v>
      </c>
      <c r="F67" s="183">
        <v>573.3568119537739</v>
      </c>
      <c r="G67" s="183">
        <v>380.60115854098945</v>
      </c>
      <c r="H67" s="217">
        <f t="shared" ref="H67:H77" si="2">G67/F67</f>
        <v>0.66381204619170875</v>
      </c>
      <c r="I67" s="217">
        <f t="shared" ref="I67:I77" si="3">J67/$J$77</f>
        <v>8.6437306414874057E-2</v>
      </c>
      <c r="J67" s="183">
        <v>622.65754038035698</v>
      </c>
      <c r="K67" s="183">
        <v>527.47630141982552</v>
      </c>
      <c r="L67" s="183">
        <v>338.23921574182629</v>
      </c>
      <c r="M67" s="194"/>
      <c r="N67" s="217">
        <v>0.64100000000000001</v>
      </c>
      <c r="O67" s="183">
        <v>-50</v>
      </c>
      <c r="P67" s="217">
        <v>-7.3999999999999996E-2</v>
      </c>
      <c r="Q67" s="205"/>
      <c r="R67" s="185"/>
    </row>
    <row r="68" spans="1:18">
      <c r="A68" s="107"/>
      <c r="B68" s="107"/>
      <c r="C68" s="107" t="s">
        <v>151</v>
      </c>
      <c r="D68" s="217">
        <f t="shared" si="1"/>
        <v>0.43536033146812225</v>
      </c>
      <c r="E68" s="183">
        <v>3261.6351303311658</v>
      </c>
      <c r="F68" s="183">
        <v>2869.7736852574935</v>
      </c>
      <c r="G68" s="183">
        <v>1698.0469259187435</v>
      </c>
      <c r="H68" s="217">
        <f t="shared" si="2"/>
        <v>0.59170063989432131</v>
      </c>
      <c r="I68" s="217">
        <f t="shared" si="3"/>
        <v>0.43801372462075672</v>
      </c>
      <c r="J68" s="183">
        <v>3155.2643151113721</v>
      </c>
      <c r="K68" s="183">
        <v>2787.7707453318353</v>
      </c>
      <c r="L68" s="183">
        <v>1716.9849147069165</v>
      </c>
      <c r="M68" s="194"/>
      <c r="N68" s="217">
        <v>0.61099999999999999</v>
      </c>
      <c r="O68" s="183">
        <v>-106</v>
      </c>
      <c r="P68" s="217">
        <v>-3.3000000000000002E-2</v>
      </c>
      <c r="Q68" s="193"/>
      <c r="R68" s="185"/>
    </row>
    <row r="69" spans="1:18">
      <c r="A69" s="107"/>
      <c r="B69" s="107"/>
      <c r="C69" s="107" t="s">
        <v>152</v>
      </c>
      <c r="D69" s="217">
        <f t="shared" si="1"/>
        <v>0.14628916463830599</v>
      </c>
      <c r="E69" s="183">
        <v>1095.9700369624411</v>
      </c>
      <c r="F69" s="183">
        <v>483.59412487432286</v>
      </c>
      <c r="G69" s="183">
        <v>218.47500815504151</v>
      </c>
      <c r="H69" s="217">
        <f t="shared" si="2"/>
        <v>0.45177349541171352</v>
      </c>
      <c r="I69" s="217">
        <f t="shared" si="3"/>
        <v>0.15155072712192152</v>
      </c>
      <c r="J69" s="183">
        <v>1091.7068903057836</v>
      </c>
      <c r="K69" s="183">
        <v>476.34979731774462</v>
      </c>
      <c r="L69" s="183">
        <v>184.55890061485931</v>
      </c>
      <c r="M69" s="194"/>
      <c r="N69" s="217">
        <v>0.38700000000000001</v>
      </c>
      <c r="O69" s="183">
        <v>-4</v>
      </c>
      <c r="P69" s="217">
        <v>-4.0000000000000001E-3</v>
      </c>
      <c r="Q69" s="205"/>
      <c r="R69" s="185"/>
    </row>
    <row r="70" spans="1:18">
      <c r="A70" s="107"/>
      <c r="B70" s="107"/>
      <c r="C70" s="107" t="s">
        <v>153</v>
      </c>
      <c r="D70" s="217">
        <f t="shared" si="1"/>
        <v>4.0478072578469207E-2</v>
      </c>
      <c r="E70" s="183">
        <v>303.25386579162148</v>
      </c>
      <c r="F70" s="183">
        <v>130.30232062152399</v>
      </c>
      <c r="G70" s="183">
        <v>68.58951250855182</v>
      </c>
      <c r="H70" s="217">
        <f t="shared" si="2"/>
        <v>0.52638749779274352</v>
      </c>
      <c r="I70" s="217">
        <f t="shared" si="3"/>
        <v>4.2654262976944912E-2</v>
      </c>
      <c r="J70" s="183">
        <v>307.26314335254659</v>
      </c>
      <c r="K70" s="183">
        <v>124.99016307542011</v>
      </c>
      <c r="L70" s="183">
        <v>85.2606891246255</v>
      </c>
      <c r="M70" s="194"/>
      <c r="N70" s="217">
        <v>0.68200000000000005</v>
      </c>
      <c r="O70" s="183">
        <v>4</v>
      </c>
      <c r="P70" s="217">
        <v>1.2999999999999999E-2</v>
      </c>
      <c r="Q70" s="193"/>
      <c r="R70" s="185"/>
    </row>
    <row r="71" spans="1:18">
      <c r="A71" s="107"/>
      <c r="B71" s="107"/>
      <c r="C71" s="107" t="s">
        <v>154</v>
      </c>
      <c r="D71" s="217">
        <f t="shared" si="1"/>
        <v>0.28810125985489321</v>
      </c>
      <c r="E71" s="183">
        <v>2158.3987385037917</v>
      </c>
      <c r="F71" s="183">
        <v>1373.0528788299025</v>
      </c>
      <c r="G71" s="183">
        <v>657.73382540282034</v>
      </c>
      <c r="H71" s="217">
        <f t="shared" si="2"/>
        <v>0.47903022202854445</v>
      </c>
      <c r="I71" s="217">
        <f t="shared" si="3"/>
        <v>0.28134397886550283</v>
      </c>
      <c r="J71" s="183">
        <v>2026.6821948430379</v>
      </c>
      <c r="K71" s="183">
        <v>1363.3777505845057</v>
      </c>
      <c r="L71" s="183">
        <v>7380.8999955599729</v>
      </c>
      <c r="M71" s="194"/>
      <c r="N71" s="217">
        <v>5.4139999999999997</v>
      </c>
      <c r="O71" s="183">
        <v>-132</v>
      </c>
      <c r="P71" s="217">
        <v>-6.0999999999999999E-2</v>
      </c>
      <c r="Q71" s="205"/>
      <c r="R71" s="185"/>
    </row>
    <row r="72" spans="1:18">
      <c r="A72" s="107"/>
      <c r="B72" s="107"/>
      <c r="C72" s="107" t="s">
        <v>155</v>
      </c>
      <c r="D72" s="217">
        <f t="shared" si="1"/>
        <v>3.1410346893357872E-2</v>
      </c>
      <c r="E72" s="183">
        <v>235.32022437089199</v>
      </c>
      <c r="F72" s="183">
        <v>82.515747862405192</v>
      </c>
      <c r="G72" s="183">
        <v>40.264183540989528</v>
      </c>
      <c r="H72" s="217">
        <f t="shared" si="2"/>
        <v>0.48795756669538953</v>
      </c>
      <c r="I72" s="217">
        <f t="shared" si="3"/>
        <v>3.5763052326736308E-2</v>
      </c>
      <c r="J72" s="183">
        <v>257.62179690536669</v>
      </c>
      <c r="K72" s="183">
        <v>79.626652825973693</v>
      </c>
      <c r="L72" s="183">
        <v>50.485103151947385</v>
      </c>
      <c r="M72" s="194"/>
      <c r="N72" s="217">
        <v>0.63400000000000001</v>
      </c>
      <c r="O72" s="183">
        <v>22</v>
      </c>
      <c r="P72" s="217">
        <v>9.5000000000000001E-2</v>
      </c>
      <c r="Q72" s="205"/>
      <c r="R72" s="185"/>
    </row>
    <row r="73" spans="1:18">
      <c r="A73" s="107"/>
      <c r="B73" s="107"/>
      <c r="C73" s="107" t="s">
        <v>156</v>
      </c>
      <c r="D73" s="217">
        <f t="shared" si="1"/>
        <v>7.1341600302765901E-2</v>
      </c>
      <c r="E73" s="183">
        <v>534.47742704730945</v>
      </c>
      <c r="F73" s="183">
        <v>355.21077369808597</v>
      </c>
      <c r="G73" s="183">
        <v>145.08555710625495</v>
      </c>
      <c r="H73" s="217">
        <f t="shared" si="2"/>
        <v>0.40844920213363656</v>
      </c>
      <c r="I73" s="217">
        <f t="shared" si="3"/>
        <v>7.3467536444421264E-2</v>
      </c>
      <c r="J73" s="183">
        <v>529.22884154585131</v>
      </c>
      <c r="K73" s="183">
        <v>366.24604408033741</v>
      </c>
      <c r="L73" s="183">
        <v>150.64863831350468</v>
      </c>
      <c r="M73" s="194"/>
      <c r="N73" s="217">
        <v>0.41099999999999998</v>
      </c>
      <c r="O73" s="183">
        <v>-5</v>
      </c>
      <c r="P73" s="217">
        <v>-0.01</v>
      </c>
      <c r="Q73" s="205"/>
      <c r="R73" s="185"/>
    </row>
    <row r="74" spans="1:18">
      <c r="A74" s="107"/>
      <c r="B74" s="107"/>
      <c r="C74" s="107" t="s">
        <v>157</v>
      </c>
      <c r="D74" s="217">
        <f t="shared" si="1"/>
        <v>9.0143795901541299E-2</v>
      </c>
      <c r="E74" s="183">
        <v>675.33982828060664</v>
      </c>
      <c r="F74" s="183">
        <v>582.50934670964239</v>
      </c>
      <c r="G74" s="183">
        <v>296.21854868065719</v>
      </c>
      <c r="H74" s="217">
        <f t="shared" si="2"/>
        <v>0.50852153764377328</v>
      </c>
      <c r="I74" s="217">
        <f t="shared" si="3"/>
        <v>8.9888014058526255E-2</v>
      </c>
      <c r="J74" s="183">
        <v>647.51496853360686</v>
      </c>
      <c r="K74" s="183">
        <v>557.00304370978245</v>
      </c>
      <c r="L74" s="183">
        <v>618.97175376021562</v>
      </c>
      <c r="M74" s="194"/>
      <c r="N74" s="217">
        <v>1.111</v>
      </c>
      <c r="O74" s="183">
        <v>-28</v>
      </c>
      <c r="P74" s="217">
        <v>-4.1000000000000002E-2</v>
      </c>
      <c r="Q74" s="205"/>
      <c r="R74" s="185"/>
    </row>
    <row r="75" spans="1:18">
      <c r="A75" s="107"/>
      <c r="B75" s="107"/>
      <c r="C75" s="107" t="s">
        <v>158</v>
      </c>
      <c r="D75" s="217">
        <f t="shared" si="1"/>
        <v>2.5778698724446613E-2</v>
      </c>
      <c r="E75" s="183">
        <v>193.12900899891656</v>
      </c>
      <c r="F75" s="183">
        <v>95.575045702419644</v>
      </c>
      <c r="G75" s="183">
        <v>37.623393452871071</v>
      </c>
      <c r="H75" s="217">
        <f t="shared" si="2"/>
        <v>0.39365289523391322</v>
      </c>
      <c r="I75" s="217">
        <f t="shared" si="3"/>
        <v>2.6640622869148714E-2</v>
      </c>
      <c r="J75" s="183">
        <v>191.9077004816335</v>
      </c>
      <c r="K75" s="183">
        <v>142.76435929953107</v>
      </c>
      <c r="L75" s="183">
        <v>5457.866517081543</v>
      </c>
      <c r="M75" s="194"/>
      <c r="N75" s="217">
        <v>38.229999999999997</v>
      </c>
      <c r="O75" s="183">
        <v>-1</v>
      </c>
      <c r="P75" s="217">
        <v>-6.0000000000000001E-3</v>
      </c>
      <c r="Q75" s="205"/>
      <c r="R75" s="185"/>
    </row>
    <row r="76" spans="1:18">
      <c r="A76" s="107"/>
      <c r="B76" s="107"/>
      <c r="C76" s="107" t="s">
        <v>159</v>
      </c>
      <c r="D76" s="217">
        <f t="shared" si="1"/>
        <v>6.9426818032781529E-2</v>
      </c>
      <c r="E76" s="183">
        <v>520.13224980606708</v>
      </c>
      <c r="F76" s="183">
        <v>257.24196485734916</v>
      </c>
      <c r="G76" s="183">
        <v>138.54214262204763</v>
      </c>
      <c r="H76" s="217">
        <f t="shared" si="2"/>
        <v>0.53856742502676314</v>
      </c>
      <c r="I76" s="217">
        <f t="shared" si="3"/>
        <v>5.5584753166670303E-2</v>
      </c>
      <c r="J76" s="183">
        <v>400.4088873765794</v>
      </c>
      <c r="K76" s="183">
        <v>217.73765066888109</v>
      </c>
      <c r="L76" s="183">
        <v>1102.9279832527616</v>
      </c>
      <c r="M76" s="194"/>
      <c r="N76" s="217">
        <v>5.0650000000000004</v>
      </c>
      <c r="O76" s="183">
        <v>-120</v>
      </c>
      <c r="P76" s="217">
        <v>-0.23</v>
      </c>
      <c r="Q76" s="205"/>
      <c r="R76" s="185"/>
    </row>
    <row r="77" spans="1:18">
      <c r="A77" s="107"/>
      <c r="B77" s="107"/>
      <c r="C77" s="129" t="s">
        <v>45</v>
      </c>
      <c r="D77" s="218">
        <f>E77/$E$77</f>
        <v>1</v>
      </c>
      <c r="E77" s="190">
        <f>SUM(E66,E69:E71)</f>
        <v>7491.8059698555417</v>
      </c>
      <c r="F77" s="190">
        <f t="shared" ref="F77:G77" si="4">SUM(F66,F69:F71)</f>
        <v>5430.079821537016</v>
      </c>
      <c r="G77" s="190">
        <f t="shared" si="4"/>
        <v>3023.4464305261463</v>
      </c>
      <c r="H77" s="218">
        <f t="shared" si="2"/>
        <v>0.55679594589648995</v>
      </c>
      <c r="I77" s="218">
        <f t="shared" si="3"/>
        <v>1</v>
      </c>
      <c r="J77" s="190">
        <f>SUM(J66,J69:J71)</f>
        <v>7203.5740839930968</v>
      </c>
      <c r="K77" s="190">
        <f t="shared" ref="K77:L77" si="5">SUM(K66,K69:K71)</f>
        <v>5279.9647577293317</v>
      </c>
      <c r="L77" s="190">
        <f t="shared" si="5"/>
        <v>9705.9437157482007</v>
      </c>
      <c r="M77" s="207"/>
      <c r="N77" s="218">
        <v>1.8380000000000001</v>
      </c>
      <c r="O77" s="190">
        <v>-288</v>
      </c>
      <c r="P77" s="218">
        <v>-3.7999999999999999E-2</v>
      </c>
      <c r="Q77" s="192"/>
      <c r="R77" s="185"/>
    </row>
    <row r="78" spans="1:18">
      <c r="A78" s="107" t="s">
        <v>23</v>
      </c>
      <c r="B78" s="107" t="s">
        <v>57</v>
      </c>
      <c r="C78" s="107" t="s">
        <v>160</v>
      </c>
      <c r="D78" s="233">
        <v>0.50106854066767514</v>
      </c>
      <c r="E78" s="234">
        <v>2444.4644297899999</v>
      </c>
      <c r="F78" s="235">
        <v>2257.535097899</v>
      </c>
      <c r="G78" s="235">
        <v>1277.1229893280001</v>
      </c>
      <c r="H78" s="236">
        <v>0.56571567392975131</v>
      </c>
      <c r="I78" s="233">
        <v>0.50068984998950017</v>
      </c>
      <c r="J78" s="237">
        <v>2735.1926077339999</v>
      </c>
      <c r="K78" s="237">
        <v>2415.0742882870004</v>
      </c>
      <c r="L78" s="237">
        <v>1616.1668982820001</v>
      </c>
      <c r="M78" s="232"/>
      <c r="N78" s="233">
        <v>0.66919966235421224</v>
      </c>
      <c r="O78" s="238">
        <v>290.72817794400044</v>
      </c>
      <c r="P78" s="231">
        <v>0.11893328223596877</v>
      </c>
      <c r="Q78" s="205" t="s">
        <v>226</v>
      </c>
      <c r="R78" s="185"/>
    </row>
    <row r="79" spans="1:18">
      <c r="A79" s="107"/>
      <c r="B79" s="107"/>
      <c r="C79" s="107" t="s">
        <v>161</v>
      </c>
      <c r="D79" s="233">
        <v>0.14857877883705864</v>
      </c>
      <c r="E79" s="234">
        <v>724.84203339700002</v>
      </c>
      <c r="F79" s="235">
        <v>659.13783339200006</v>
      </c>
      <c r="G79" s="235">
        <v>507.44800692500002</v>
      </c>
      <c r="H79" s="236">
        <v>0.76986630294549085</v>
      </c>
      <c r="I79" s="233">
        <v>0.14461857510762458</v>
      </c>
      <c r="J79" s="237">
        <v>790.02931172600006</v>
      </c>
      <c r="K79" s="237">
        <v>695.14725176499996</v>
      </c>
      <c r="L79" s="237">
        <v>573.76622785600011</v>
      </c>
      <c r="M79" s="232"/>
      <c r="N79" s="233">
        <v>0.82538804030252588</v>
      </c>
      <c r="O79" s="238">
        <v>65.187278329000037</v>
      </c>
      <c r="P79" s="231">
        <v>8.9933082417278376E-2</v>
      </c>
      <c r="Q79" s="205"/>
      <c r="R79" s="185"/>
    </row>
    <row r="80" spans="1:18">
      <c r="A80" s="107"/>
      <c r="B80" s="107"/>
      <c r="C80" s="107" t="s">
        <v>162</v>
      </c>
      <c r="D80" s="233">
        <v>0.35248976183061659</v>
      </c>
      <c r="E80" s="234">
        <v>1719.6223963930001</v>
      </c>
      <c r="F80" s="235">
        <v>1598.397264507</v>
      </c>
      <c r="G80" s="235">
        <v>769.67498240299994</v>
      </c>
      <c r="H80" s="236">
        <v>0.48152921648073127</v>
      </c>
      <c r="I80" s="233">
        <v>0.35607127488187557</v>
      </c>
      <c r="J80" s="237">
        <v>1945.1632960080001</v>
      </c>
      <c r="K80" s="237">
        <v>1719.927036522</v>
      </c>
      <c r="L80" s="237">
        <v>1042.400670426</v>
      </c>
      <c r="M80" s="232"/>
      <c r="N80" s="233">
        <v>0.60607261139049273</v>
      </c>
      <c r="O80" s="238">
        <v>225.54089961499994</v>
      </c>
      <c r="P80" s="231">
        <v>0.13115722386966122</v>
      </c>
      <c r="Q80" s="193"/>
      <c r="R80" s="185"/>
    </row>
    <row r="81" spans="1:18">
      <c r="A81" s="107"/>
      <c r="B81" s="107"/>
      <c r="C81" s="107" t="s">
        <v>163</v>
      </c>
      <c r="D81" s="233">
        <v>0.19927241243155211</v>
      </c>
      <c r="E81" s="234">
        <v>972.15108212199993</v>
      </c>
      <c r="F81" s="235">
        <v>522.17885344399997</v>
      </c>
      <c r="G81" s="235">
        <v>195.210258522</v>
      </c>
      <c r="H81" s="236">
        <v>0.37383792398811672</v>
      </c>
      <c r="I81" s="233">
        <v>0.19375208504185071</v>
      </c>
      <c r="J81" s="237">
        <v>1058.4382142970001</v>
      </c>
      <c r="K81" s="237">
        <v>578.85143146200005</v>
      </c>
      <c r="L81" s="237">
        <v>163.37485554</v>
      </c>
      <c r="M81" s="232"/>
      <c r="N81" s="233">
        <v>0.28223970203781923</v>
      </c>
      <c r="O81" s="238">
        <v>86.287132175000124</v>
      </c>
      <c r="P81" s="231">
        <v>8.8758973540052688E-2</v>
      </c>
      <c r="Q81" s="205"/>
      <c r="R81" s="185"/>
    </row>
    <row r="82" spans="1:18">
      <c r="A82" s="107"/>
      <c r="B82" s="107"/>
      <c r="C82" s="107" t="s">
        <v>164</v>
      </c>
      <c r="D82" s="233">
        <v>6.4742729762890042E-2</v>
      </c>
      <c r="E82" s="234">
        <v>315.84760795800003</v>
      </c>
      <c r="F82" s="235">
        <v>90.354667313999997</v>
      </c>
      <c r="G82" s="235">
        <v>39.019886471</v>
      </c>
      <c r="H82" s="236">
        <v>0.43185247238416941</v>
      </c>
      <c r="I82" s="233">
        <v>6.2879222337568527E-2</v>
      </c>
      <c r="J82" s="237">
        <v>343.49964178699997</v>
      </c>
      <c r="K82" s="237">
        <v>98.390136575</v>
      </c>
      <c r="L82" s="237">
        <v>44.184938234999997</v>
      </c>
      <c r="M82" s="232"/>
      <c r="N82" s="233">
        <v>0.44907893995369219</v>
      </c>
      <c r="O82" s="238">
        <v>27.652033828999947</v>
      </c>
      <c r="P82" s="231">
        <v>8.7548656796150315E-2</v>
      </c>
      <c r="Q82" s="193"/>
      <c r="R82" s="185"/>
    </row>
    <row r="83" spans="1:18">
      <c r="A83" s="107"/>
      <c r="B83" s="107"/>
      <c r="C83" s="107" t="s">
        <v>165</v>
      </c>
      <c r="D83" s="233">
        <v>2.4246923347824221E-2</v>
      </c>
      <c r="E83" s="234">
        <v>118.288690758</v>
      </c>
      <c r="F83" s="235">
        <v>75.170995293000004</v>
      </c>
      <c r="G83" s="235">
        <v>26.699706631000002</v>
      </c>
      <c r="H83" s="236">
        <v>0.3551862859728066</v>
      </c>
      <c r="I83" s="233">
        <v>2.5862313455069719E-2</v>
      </c>
      <c r="J83" s="237">
        <v>141.281890541</v>
      </c>
      <c r="K83" s="237">
        <v>84.158930222000009</v>
      </c>
      <c r="L83" s="237">
        <v>31.781015370999999</v>
      </c>
      <c r="M83" s="232"/>
      <c r="N83" s="233">
        <v>0.37763093336816345</v>
      </c>
      <c r="O83" s="238">
        <v>22.993199782999994</v>
      </c>
      <c r="P83" s="231">
        <v>0.19438206337104913</v>
      </c>
      <c r="Q83" s="205"/>
      <c r="R83" s="185"/>
    </row>
    <row r="84" spans="1:18">
      <c r="A84" s="107"/>
      <c r="B84" s="107"/>
      <c r="C84" s="107" t="s">
        <v>166</v>
      </c>
      <c r="D84" s="233">
        <v>1.1419283925652984E-2</v>
      </c>
      <c r="E84" s="234">
        <v>55.709012050000005</v>
      </c>
      <c r="F84" s="235">
        <v>11.737661746999999</v>
      </c>
      <c r="G84" s="235">
        <v>8.1283438140000008</v>
      </c>
      <c r="H84" s="236">
        <v>0.69250111216380072</v>
      </c>
      <c r="I84" s="233">
        <v>1.0930536250931624E-2</v>
      </c>
      <c r="J84" s="237">
        <v>59.711859453000002</v>
      </c>
      <c r="K84" s="237">
        <v>11.974994333</v>
      </c>
      <c r="L84" s="237">
        <v>8.2111130079999999</v>
      </c>
      <c r="M84" s="232"/>
      <c r="N84" s="233">
        <v>0.68568825835451863</v>
      </c>
      <c r="O84" s="238">
        <v>4.002847402999997</v>
      </c>
      <c r="P84" s="231">
        <v>7.1852780289970886E-2</v>
      </c>
      <c r="Q84" s="205"/>
      <c r="R84" s="185"/>
    </row>
    <row r="85" spans="1:18">
      <c r="A85" s="107"/>
      <c r="B85" s="107"/>
      <c r="C85" s="107" t="s">
        <v>167</v>
      </c>
      <c r="D85" s="233">
        <v>8.3260899933021802E-3</v>
      </c>
      <c r="E85" s="234">
        <v>40.618855857</v>
      </c>
      <c r="F85" s="235">
        <v>0.74388058899999998</v>
      </c>
      <c r="G85" s="235">
        <v>-0.1502059</v>
      </c>
      <c r="H85" s="236">
        <v>-0.20192205875666422</v>
      </c>
      <c r="I85" s="233">
        <v>6.1555225751394067E-3</v>
      </c>
      <c r="J85" s="237">
        <v>33.626684951999998</v>
      </c>
      <c r="K85" s="237">
        <v>0.107424118</v>
      </c>
      <c r="L85" s="245">
        <v>-0.11</v>
      </c>
      <c r="M85" s="232"/>
      <c r="N85" s="233">
        <v>-1.0542754747122989</v>
      </c>
      <c r="O85" s="239">
        <v>-6.9921709050000018</v>
      </c>
      <c r="P85" s="231">
        <v>-0.172141010805823</v>
      </c>
      <c r="Q85" s="205"/>
      <c r="R85" s="185"/>
    </row>
    <row r="86" spans="1:18">
      <c r="A86" s="107"/>
      <c r="B86" s="107"/>
      <c r="C86" s="107" t="s">
        <v>168</v>
      </c>
      <c r="D86" s="233">
        <v>2.0750432496110648E-2</v>
      </c>
      <c r="E86" s="234">
        <v>101.231049293</v>
      </c>
      <c r="F86" s="235">
        <v>2.7021296850000001</v>
      </c>
      <c r="G86" s="235">
        <v>4.3420419260000003</v>
      </c>
      <c r="H86" s="236">
        <v>1.6068962012087882</v>
      </c>
      <c r="I86" s="233">
        <v>1.9930850056427783E-2</v>
      </c>
      <c r="J86" s="237">
        <v>108.87920684100001</v>
      </c>
      <c r="K86" s="237">
        <v>2.148787902</v>
      </c>
      <c r="L86" s="237">
        <v>4.3060644690000007</v>
      </c>
      <c r="M86" s="232"/>
      <c r="N86" s="233">
        <v>2.0039504434067688</v>
      </c>
      <c r="O86" s="238">
        <v>7.6481575480000146</v>
      </c>
      <c r="P86" s="231">
        <v>7.5551499282235257E-2</v>
      </c>
      <c r="Q86" s="205"/>
      <c r="R86" s="185"/>
    </row>
    <row r="87" spans="1:18">
      <c r="A87" s="107"/>
      <c r="B87" s="107"/>
      <c r="C87" s="107" t="s">
        <v>169</v>
      </c>
      <c r="D87" s="233">
        <v>4.6146617236860019E-2</v>
      </c>
      <c r="E87" s="234">
        <v>225.126415321</v>
      </c>
      <c r="F87" s="235">
        <v>209.94223572800001</v>
      </c>
      <c r="G87" s="235">
        <v>110.348392609</v>
      </c>
      <c r="H87" s="236">
        <v>0.52561311556178136</v>
      </c>
      <c r="I87" s="233">
        <v>4.1212534221998172E-2</v>
      </c>
      <c r="J87" s="237">
        <v>225.13781526100001</v>
      </c>
      <c r="K87" s="237">
        <v>208.15012430000002</v>
      </c>
      <c r="L87" s="237">
        <v>126.440207413</v>
      </c>
      <c r="M87" s="232"/>
      <c r="N87" s="233">
        <v>0.60744718667938835</v>
      </c>
      <c r="O87" s="238">
        <v>1.1399940000018205E-2</v>
      </c>
      <c r="P87" s="231">
        <v>5.063794927728793E-5</v>
      </c>
      <c r="Q87" s="205"/>
      <c r="R87" s="185"/>
    </row>
    <row r="88" spans="1:18">
      <c r="A88" s="107"/>
      <c r="B88" s="107"/>
      <c r="C88" s="107" t="s">
        <v>170</v>
      </c>
      <c r="D88" s="233">
        <v>6.0898562191154713E-2</v>
      </c>
      <c r="E88" s="234">
        <v>297.093824536</v>
      </c>
      <c r="F88" s="235">
        <v>256.32964532199998</v>
      </c>
      <c r="G88" s="235">
        <v>52.436345105000001</v>
      </c>
      <c r="H88" s="236">
        <v>0.20456605805048311</v>
      </c>
      <c r="I88" s="233">
        <v>7.4914588497363155E-2</v>
      </c>
      <c r="J88" s="237">
        <v>409.24701923500004</v>
      </c>
      <c r="K88" s="237">
        <v>339.64154592800003</v>
      </c>
      <c r="L88" s="237">
        <v>83.761898595999995</v>
      </c>
      <c r="M88" s="232"/>
      <c r="N88" s="233">
        <v>0.24661852944738549</v>
      </c>
      <c r="O88" s="238">
        <v>112.15319469900004</v>
      </c>
      <c r="P88" s="231">
        <v>0.37750092878625296</v>
      </c>
      <c r="Q88" s="205"/>
      <c r="R88" s="185"/>
    </row>
    <row r="89" spans="1:18">
      <c r="A89" s="107"/>
      <c r="B89" s="107"/>
      <c r="C89" s="107" t="s">
        <v>171</v>
      </c>
      <c r="D89" s="233">
        <v>0.12787113770986794</v>
      </c>
      <c r="E89" s="234">
        <v>623.81974193000008</v>
      </c>
      <c r="F89" s="235">
        <v>273.24596090000006</v>
      </c>
      <c r="G89" s="235">
        <v>139.03432654</v>
      </c>
      <c r="H89" s="236">
        <v>0.50882481878984664</v>
      </c>
      <c r="I89" s="233">
        <v>0.1265517199117194</v>
      </c>
      <c r="J89" s="237">
        <v>691.33282571200004</v>
      </c>
      <c r="K89" s="237">
        <v>289.40688721600003</v>
      </c>
      <c r="L89" s="237">
        <v>130.318237958</v>
      </c>
      <c r="M89" s="232"/>
      <c r="N89" s="233">
        <v>0.45029418343018368</v>
      </c>
      <c r="O89" s="238">
        <v>67.513083781999967</v>
      </c>
      <c r="P89" s="231">
        <v>0.10822530812045983</v>
      </c>
      <c r="Q89" s="205"/>
      <c r="R89" s="185"/>
    </row>
    <row r="90" spans="1:18">
      <c r="A90" s="107"/>
      <c r="B90" s="107"/>
      <c r="C90" s="107" t="s">
        <v>172</v>
      </c>
      <c r="D90" s="233">
        <v>2.9779909355936393E-3</v>
      </c>
      <c r="E90" s="234">
        <v>14.528138016000002</v>
      </c>
      <c r="F90" s="235">
        <v>9.1034826960000004</v>
      </c>
      <c r="G90" s="235">
        <v>1.3530114810000002</v>
      </c>
      <c r="H90" s="236">
        <v>0.14862569921668581</v>
      </c>
      <c r="I90" s="233">
        <v>3.4928081079321593E-3</v>
      </c>
      <c r="J90" s="237">
        <v>19.080680219999998</v>
      </c>
      <c r="K90" s="237">
        <v>10.518372107000001</v>
      </c>
      <c r="L90" s="237">
        <v>0.40901790700000001</v>
      </c>
      <c r="M90" s="232"/>
      <c r="N90" s="233">
        <v>3.8886046513585286E-2</v>
      </c>
      <c r="O90" s="238">
        <v>4.5525422039999963</v>
      </c>
      <c r="P90" s="231">
        <v>0.31336033557681175</v>
      </c>
      <c r="Q90" s="205"/>
      <c r="R90" s="185"/>
    </row>
    <row r="91" spans="1:18">
      <c r="A91" s="107"/>
      <c r="B91" s="107"/>
      <c r="C91" s="107" t="s">
        <v>173</v>
      </c>
      <c r="D91" s="233">
        <v>4.7769550390128042E-2</v>
      </c>
      <c r="E91" s="234">
        <v>233.043899743</v>
      </c>
      <c r="F91" s="235">
        <v>56.621726159000005</v>
      </c>
      <c r="G91" s="235">
        <v>58.659023238000003</v>
      </c>
      <c r="H91" s="236">
        <v>1.035980836636436</v>
      </c>
      <c r="I91" s="233">
        <v>4.6282703971580644E-2</v>
      </c>
      <c r="J91" s="237">
        <v>252.83538256600002</v>
      </c>
      <c r="K91" s="237">
        <v>56.840842449</v>
      </c>
      <c r="L91" s="237">
        <v>42.092765722000003</v>
      </c>
      <c r="M91" s="232"/>
      <c r="N91" s="233">
        <v>0.74053733034951763</v>
      </c>
      <c r="O91" s="238">
        <v>19.791482823000024</v>
      </c>
      <c r="P91" s="231">
        <v>8.4925985382264813E-2</v>
      </c>
      <c r="Q91" s="205"/>
      <c r="R91" s="185"/>
    </row>
    <row r="92" spans="1:18">
      <c r="A92" s="107"/>
      <c r="B92" s="107"/>
      <c r="C92" s="107" t="s">
        <v>174</v>
      </c>
      <c r="D92" s="233">
        <v>3.3592060013723869E-2</v>
      </c>
      <c r="E92" s="234">
        <v>163.87896896799998</v>
      </c>
      <c r="F92" s="235">
        <v>71.265451666999994</v>
      </c>
      <c r="G92" s="235">
        <v>31.771603043000002</v>
      </c>
      <c r="H92" s="236">
        <v>0.44582055259339742</v>
      </c>
      <c r="I92" s="233">
        <v>3.4321408562393282E-2</v>
      </c>
      <c r="J92" s="237">
        <v>187.49264237900002</v>
      </c>
      <c r="K92" s="237">
        <v>77.518323297000009</v>
      </c>
      <c r="L92" s="237">
        <v>30.110775021999999</v>
      </c>
      <c r="M92" s="232"/>
      <c r="N92" s="233">
        <v>0.38843429193682394</v>
      </c>
      <c r="O92" s="238">
        <v>23.613673411000036</v>
      </c>
      <c r="P92" s="231">
        <v>0.14409215263986064</v>
      </c>
      <c r="Q92" s="205"/>
      <c r="R92" s="185"/>
    </row>
    <row r="93" spans="1:18">
      <c r="A93" s="107"/>
      <c r="B93" s="107"/>
      <c r="C93" s="107" t="s">
        <v>175</v>
      </c>
      <c r="D93" s="233">
        <v>3.8815533800866634E-3</v>
      </c>
      <c r="E93" s="234">
        <v>18.936170204</v>
      </c>
      <c r="F93" s="235">
        <v>17.286972754999997</v>
      </c>
      <c r="G93" s="235">
        <v>-0.70436828800000006</v>
      </c>
      <c r="H93" s="236">
        <v>-4.0745612200740695E-2</v>
      </c>
      <c r="I93" s="233">
        <v>3.6929527949483196E-3</v>
      </c>
      <c r="J93" s="237">
        <v>20.174040248000001</v>
      </c>
      <c r="K93" s="237">
        <v>18.467598166000002</v>
      </c>
      <c r="L93" s="246">
        <v>-0.30149527100000001</v>
      </c>
      <c r="M93" s="232"/>
      <c r="N93" s="233">
        <v>-1.6325635217419428E-2</v>
      </c>
      <c r="O93" s="240">
        <v>1.237870044000001</v>
      </c>
      <c r="P93" s="231">
        <v>6.5370665275205297E-2</v>
      </c>
      <c r="Q93" s="205"/>
      <c r="R93" s="185"/>
    </row>
    <row r="94" spans="1:18">
      <c r="A94" s="107"/>
      <c r="B94" s="107"/>
      <c r="C94" s="107" t="s">
        <v>176</v>
      </c>
      <c r="D94" s="233">
        <v>3.9649982990335703E-2</v>
      </c>
      <c r="E94" s="234">
        <v>193.43256499900002</v>
      </c>
      <c r="F94" s="235">
        <v>118.96832762300001</v>
      </c>
      <c r="G94" s="235">
        <v>47.955057066000002</v>
      </c>
      <c r="H94" s="236">
        <v>0.40309095726692307</v>
      </c>
      <c r="I94" s="233">
        <v>3.8761846474864983E-2</v>
      </c>
      <c r="J94" s="237">
        <v>211.75008029899999</v>
      </c>
      <c r="K94" s="237">
        <v>126.06175119699999</v>
      </c>
      <c r="L94" s="237">
        <v>58.007174578000004</v>
      </c>
      <c r="M94" s="232"/>
      <c r="N94" s="233">
        <v>0.46014888756662337</v>
      </c>
      <c r="O94" s="240">
        <v>18.317515299999968</v>
      </c>
      <c r="P94" s="231">
        <v>9.4697163841541698E-2</v>
      </c>
      <c r="Q94" s="205"/>
      <c r="R94" s="185"/>
    </row>
    <row r="95" spans="1:18">
      <c r="A95" s="107"/>
      <c r="B95" s="107"/>
      <c r="C95" s="129" t="s">
        <v>45</v>
      </c>
      <c r="D95" s="189">
        <v>1</v>
      </c>
      <c r="E95" s="222">
        <v>4878.5031016570001</v>
      </c>
      <c r="F95" s="223">
        <v>3609.5864606070004</v>
      </c>
      <c r="G95" s="223">
        <v>1813.172198575</v>
      </c>
      <c r="H95" s="224">
        <v>0.5023213097574869</v>
      </c>
      <c r="I95" s="189">
        <v>1</v>
      </c>
      <c r="J95" s="225">
        <v>5462.8481240259998</v>
      </c>
      <c r="K95" s="225">
        <v>3929.5144137679999</v>
      </c>
      <c r="L95" s="225">
        <v>2164.247036024</v>
      </c>
      <c r="M95" s="207"/>
      <c r="N95" s="189">
        <v>0.55076704349042194</v>
      </c>
      <c r="O95" s="227">
        <v>584.34502236899971</v>
      </c>
      <c r="P95" s="218">
        <v>0.11977957381446069</v>
      </c>
      <c r="Q95" s="192"/>
      <c r="R95" s="185"/>
    </row>
    <row r="96" spans="1:18">
      <c r="A96" s="107" t="s">
        <v>20</v>
      </c>
      <c r="B96" s="107" t="s">
        <v>53</v>
      </c>
      <c r="C96" s="107" t="s">
        <v>149</v>
      </c>
      <c r="D96" s="209"/>
      <c r="E96" s="228"/>
      <c r="F96" s="194"/>
      <c r="G96" s="194"/>
      <c r="H96" s="209"/>
      <c r="I96" s="209"/>
      <c r="J96" s="228"/>
      <c r="K96" s="194"/>
      <c r="L96" s="195"/>
      <c r="M96" s="194"/>
      <c r="N96" s="213"/>
      <c r="O96" s="194"/>
      <c r="P96" s="209"/>
      <c r="Q96" s="216"/>
      <c r="R96" s="185"/>
    </row>
    <row r="97" spans="1:18">
      <c r="A97" s="107"/>
      <c r="B97" s="107"/>
      <c r="C97" s="107" t="s">
        <v>177</v>
      </c>
      <c r="D97" s="209"/>
      <c r="E97" s="228"/>
      <c r="F97" s="194"/>
      <c r="G97" s="194"/>
      <c r="H97" s="209"/>
      <c r="I97" s="209"/>
      <c r="J97" s="228"/>
      <c r="K97" s="194"/>
      <c r="L97" s="195"/>
      <c r="M97" s="194"/>
      <c r="N97" s="213"/>
      <c r="O97" s="194"/>
      <c r="P97" s="209"/>
      <c r="Q97" s="205"/>
      <c r="R97" s="185"/>
    </row>
    <row r="98" spans="1:18">
      <c r="A98" s="107"/>
      <c r="B98" s="107"/>
      <c r="C98" s="107" t="s">
        <v>178</v>
      </c>
      <c r="D98" s="209"/>
      <c r="E98" s="228"/>
      <c r="F98" s="194"/>
      <c r="G98" s="194"/>
      <c r="H98" s="209"/>
      <c r="I98" s="209"/>
      <c r="J98" s="228"/>
      <c r="K98" s="194"/>
      <c r="L98" s="195"/>
      <c r="M98" s="194"/>
      <c r="N98" s="213"/>
      <c r="O98" s="194"/>
      <c r="P98" s="209"/>
      <c r="Q98" s="193"/>
      <c r="R98" s="185"/>
    </row>
    <row r="99" spans="1:18">
      <c r="A99" s="107"/>
      <c r="B99" s="107"/>
      <c r="C99" s="107" t="s">
        <v>152</v>
      </c>
      <c r="D99" s="209"/>
      <c r="E99" s="228"/>
      <c r="F99" s="194"/>
      <c r="G99" s="194"/>
      <c r="H99" s="209"/>
      <c r="I99" s="209"/>
      <c r="J99" s="228"/>
      <c r="K99" s="194"/>
      <c r="L99" s="195"/>
      <c r="M99" s="194"/>
      <c r="N99" s="213"/>
      <c r="O99" s="194"/>
      <c r="P99" s="209"/>
      <c r="Q99" s="205"/>
      <c r="R99" s="185"/>
    </row>
    <row r="100" spans="1:18">
      <c r="A100" s="107"/>
      <c r="B100" s="107"/>
      <c r="C100" s="107" t="s">
        <v>153</v>
      </c>
      <c r="D100" s="209"/>
      <c r="E100" s="228"/>
      <c r="F100" s="194"/>
      <c r="G100" s="194"/>
      <c r="H100" s="209"/>
      <c r="I100" s="209"/>
      <c r="J100" s="228"/>
      <c r="K100" s="194"/>
      <c r="L100" s="195"/>
      <c r="M100" s="194"/>
      <c r="N100" s="213"/>
      <c r="O100" s="194"/>
      <c r="P100" s="209"/>
      <c r="Q100" s="193"/>
      <c r="R100" s="185"/>
    </row>
    <row r="101" spans="1:18">
      <c r="A101" s="107"/>
      <c r="B101" s="107"/>
      <c r="C101" s="107" t="s">
        <v>154</v>
      </c>
      <c r="D101" s="209"/>
      <c r="E101" s="228"/>
      <c r="F101" s="194"/>
      <c r="G101" s="194"/>
      <c r="H101" s="209"/>
      <c r="I101" s="209"/>
      <c r="J101" s="228"/>
      <c r="K101" s="194"/>
      <c r="L101" s="195"/>
      <c r="M101" s="194"/>
      <c r="N101" s="213"/>
      <c r="O101" s="194"/>
      <c r="P101" s="209"/>
      <c r="Q101" s="205"/>
      <c r="R101" s="185"/>
    </row>
    <row r="102" spans="1:18">
      <c r="A102" s="107"/>
      <c r="B102" s="107"/>
      <c r="C102" s="107" t="s">
        <v>179</v>
      </c>
      <c r="D102" s="209"/>
      <c r="E102" s="228"/>
      <c r="F102" s="194"/>
      <c r="G102" s="194"/>
      <c r="H102" s="209"/>
      <c r="I102" s="209"/>
      <c r="J102" s="228"/>
      <c r="K102" s="194"/>
      <c r="L102" s="195"/>
      <c r="M102" s="194"/>
      <c r="N102" s="213"/>
      <c r="O102" s="194"/>
      <c r="P102" s="209"/>
      <c r="Q102" s="205"/>
      <c r="R102" s="185"/>
    </row>
    <row r="103" spans="1:18">
      <c r="A103" s="107"/>
      <c r="B103" s="107"/>
      <c r="C103" s="107" t="s">
        <v>180</v>
      </c>
      <c r="D103" s="209"/>
      <c r="E103" s="228"/>
      <c r="F103" s="194"/>
      <c r="G103" s="194"/>
      <c r="H103" s="209"/>
      <c r="I103" s="209"/>
      <c r="J103" s="228"/>
      <c r="K103" s="194"/>
      <c r="L103" s="195"/>
      <c r="M103" s="194"/>
      <c r="N103" s="213"/>
      <c r="O103" s="194"/>
      <c r="P103" s="209"/>
      <c r="Q103" s="205"/>
      <c r="R103" s="185"/>
    </row>
    <row r="104" spans="1:18">
      <c r="A104" s="107"/>
      <c r="B104" s="107"/>
      <c r="C104" s="107" t="s">
        <v>181</v>
      </c>
      <c r="D104" s="209"/>
      <c r="E104" s="228"/>
      <c r="F104" s="194"/>
      <c r="G104" s="194"/>
      <c r="H104" s="209"/>
      <c r="I104" s="209"/>
      <c r="J104" s="228"/>
      <c r="K104" s="194"/>
      <c r="L104" s="195"/>
      <c r="M104" s="194"/>
      <c r="N104" s="213"/>
      <c r="O104" s="194"/>
      <c r="P104" s="209"/>
      <c r="Q104" s="205"/>
      <c r="R104" s="185"/>
    </row>
    <row r="105" spans="1:18">
      <c r="A105" s="107"/>
      <c r="B105" s="107"/>
      <c r="C105" s="107" t="s">
        <v>182</v>
      </c>
      <c r="D105" s="209"/>
      <c r="E105" s="228"/>
      <c r="F105" s="194"/>
      <c r="G105" s="194"/>
      <c r="H105" s="209"/>
      <c r="I105" s="209"/>
      <c r="J105" s="228"/>
      <c r="K105" s="194"/>
      <c r="L105" s="195"/>
      <c r="M105" s="194"/>
      <c r="N105" s="213"/>
      <c r="O105" s="194"/>
      <c r="P105" s="209"/>
      <c r="Q105" s="205"/>
      <c r="R105" s="185"/>
    </row>
    <row r="106" spans="1:18">
      <c r="A106" s="107"/>
      <c r="B106" s="107"/>
      <c r="C106" s="129" t="s">
        <v>45</v>
      </c>
      <c r="D106" s="218"/>
      <c r="E106" s="229"/>
      <c r="F106" s="190"/>
      <c r="G106" s="190"/>
      <c r="H106" s="218"/>
      <c r="I106" s="218"/>
      <c r="J106" s="229"/>
      <c r="K106" s="190"/>
      <c r="L106" s="206"/>
      <c r="M106" s="190"/>
      <c r="N106" s="230"/>
      <c r="O106" s="190"/>
      <c r="P106" s="218"/>
      <c r="Q106" s="192"/>
      <c r="R106" s="185"/>
    </row>
  </sheetData>
  <mergeCells count="8">
    <mergeCell ref="Q4:Q5"/>
    <mergeCell ref="C4:C5"/>
    <mergeCell ref="B4:B5"/>
    <mergeCell ref="A4:A5"/>
    <mergeCell ref="O4:O5"/>
    <mergeCell ref="P4:P5"/>
    <mergeCell ref="D4:H4"/>
    <mergeCell ref="I4:N4"/>
  </mergeCells>
  <phoneticPr fontId="1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2:Q74"/>
  <sheetViews>
    <sheetView workbookViewId="0">
      <selection activeCell="G8" sqref="G8"/>
    </sheetView>
  </sheetViews>
  <sheetFormatPr defaultRowHeight="15.75"/>
  <cols>
    <col min="1" max="1" width="15.5703125" style="20" bestFit="1" customWidth="1"/>
    <col min="2" max="2" width="12.7109375" style="20" bestFit="1" customWidth="1"/>
    <col min="3" max="3" width="29.28515625" style="20" customWidth="1"/>
    <col min="4" max="4" width="15.28515625" style="20" bestFit="1" customWidth="1"/>
    <col min="5" max="5" width="14.5703125" style="20" customWidth="1"/>
    <col min="6" max="6" width="13" style="20" customWidth="1"/>
    <col min="7" max="7" width="12.42578125" style="20" customWidth="1"/>
    <col min="8" max="9" width="9.5703125" bestFit="1" customWidth="1"/>
    <col min="10" max="10" width="15.28515625" bestFit="1" customWidth="1"/>
    <col min="11" max="11" width="16" customWidth="1"/>
    <col min="12" max="12" width="13.85546875" customWidth="1"/>
    <col min="13" max="13" width="10" customWidth="1"/>
  </cols>
  <sheetData>
    <row r="2" spans="1:17">
      <c r="A2" s="10" t="s">
        <v>183</v>
      </c>
      <c r="H2" s="19"/>
      <c r="I2" s="19"/>
      <c r="J2" s="19"/>
      <c r="K2" s="19"/>
      <c r="L2" s="19"/>
    </row>
    <row r="3" spans="1:17">
      <c r="H3" s="19"/>
      <c r="I3" s="19"/>
      <c r="J3" s="19"/>
      <c r="K3" s="19"/>
      <c r="L3" s="19"/>
    </row>
    <row r="4" spans="1:17" ht="15" customHeight="1">
      <c r="A4" s="275" t="s">
        <v>3</v>
      </c>
      <c r="B4" s="277" t="s">
        <v>51</v>
      </c>
      <c r="C4" s="279" t="s">
        <v>93</v>
      </c>
      <c r="D4" s="270">
        <v>2016</v>
      </c>
      <c r="E4" s="270"/>
      <c r="F4" s="270"/>
      <c r="G4" s="270"/>
      <c r="H4" s="270"/>
      <c r="I4" s="270">
        <v>2017</v>
      </c>
      <c r="J4" s="270"/>
      <c r="K4" s="270"/>
      <c r="L4" s="270"/>
      <c r="M4" s="270"/>
      <c r="N4" s="271" t="s">
        <v>94</v>
      </c>
      <c r="O4" s="271" t="s">
        <v>95</v>
      </c>
      <c r="P4" s="273" t="s">
        <v>31</v>
      </c>
      <c r="Q4" s="54"/>
    </row>
    <row r="5" spans="1:17" ht="38.25">
      <c r="A5" s="276"/>
      <c r="B5" s="278"/>
      <c r="C5" s="280"/>
      <c r="D5" s="37" t="s">
        <v>96</v>
      </c>
      <c r="E5" s="37" t="s">
        <v>97</v>
      </c>
      <c r="F5" s="37" t="s">
        <v>88</v>
      </c>
      <c r="G5" s="37" t="s">
        <v>98</v>
      </c>
      <c r="H5" s="37" t="s">
        <v>99</v>
      </c>
      <c r="I5" s="37" t="s">
        <v>96</v>
      </c>
      <c r="J5" s="37" t="s">
        <v>97</v>
      </c>
      <c r="K5" s="37" t="s">
        <v>88</v>
      </c>
      <c r="L5" s="37" t="s">
        <v>98</v>
      </c>
      <c r="M5" s="37" t="s">
        <v>99</v>
      </c>
      <c r="N5" s="272"/>
      <c r="O5" s="272"/>
      <c r="P5" s="274"/>
      <c r="Q5" s="19"/>
    </row>
    <row r="6" spans="1:17">
      <c r="A6" s="24" t="s">
        <v>21</v>
      </c>
      <c r="B6" s="25" t="s">
        <v>59</v>
      </c>
      <c r="C6" s="76" t="str">
        <f>C22</f>
        <v>1. Motor Insurance</v>
      </c>
      <c r="D6" s="63">
        <f t="shared" ref="D6:D17" si="0">E6/$E$17</f>
        <v>0.56641233405028557</v>
      </c>
      <c r="E6" s="64">
        <v>3593.8529411764707</v>
      </c>
      <c r="F6" s="65">
        <f>F22*$P$6</f>
        <v>3195.4272058823526</v>
      </c>
      <c r="G6" s="65">
        <f>G22*$P$6</f>
        <v>2027.0585294117648</v>
      </c>
      <c r="H6" s="66">
        <f>G6/F6</f>
        <v>0.63436229299175462</v>
      </c>
      <c r="I6" s="63">
        <f t="shared" ref="I6:I17" si="1">J6/$J$17</f>
        <v>0.57737499399428238</v>
      </c>
      <c r="J6" s="64">
        <v>3709.3596507267644</v>
      </c>
      <c r="K6" s="65">
        <f>K22*$P$6</f>
        <v>3265.991687919688</v>
      </c>
      <c r="L6" s="67">
        <f>L22*$P$6</f>
        <v>2098.463295789265</v>
      </c>
      <c r="M6" s="66">
        <f>L6/K6</f>
        <v>0.6425194845262775</v>
      </c>
      <c r="N6" s="68">
        <f t="shared" ref="N6:N17" si="2">J6-E6</f>
        <v>115.50670955029364</v>
      </c>
      <c r="O6" s="69">
        <f t="shared" ref="O6:O17" si="3">(J6-E6)/E6</f>
        <v>3.2140076803610605E-2</v>
      </c>
      <c r="P6" s="55">
        <v>2.9411764705882353E-2</v>
      </c>
      <c r="Q6" s="55" t="s">
        <v>85</v>
      </c>
    </row>
    <row r="7" spans="1:17">
      <c r="A7" s="27"/>
      <c r="C7" s="81" t="str">
        <f t="shared" ref="C7:C16" si="4">C23</f>
        <v>1.1 Motor Compulsory</v>
      </c>
      <c r="D7" s="30">
        <f t="shared" si="0"/>
        <v>7.7370577764592441E-2</v>
      </c>
      <c r="E7" s="28">
        <v>490.91176470588232</v>
      </c>
      <c r="F7" s="12">
        <f t="shared" ref="F7:G17" si="5">F23*$P$6</f>
        <v>453.11347058823532</v>
      </c>
      <c r="G7" s="12">
        <f>G23*$P$6</f>
        <v>256.25588235294117</v>
      </c>
      <c r="H7" s="62">
        <f t="shared" ref="H7:H17" si="6">G7/F7</f>
        <v>0.56554461296475667</v>
      </c>
      <c r="I7" s="30">
        <f t="shared" si="1"/>
        <v>7.3056837967882454E-2</v>
      </c>
      <c r="J7" s="28">
        <v>469.35542721205883</v>
      </c>
      <c r="K7" s="12">
        <f t="shared" ref="K7:L17" si="7">K23*$P$6</f>
        <v>468.95448686762063</v>
      </c>
      <c r="L7" s="12">
        <f t="shared" si="7"/>
        <v>285.72624794129734</v>
      </c>
      <c r="M7" s="62">
        <f t="shared" ref="M7:M17" si="8">L7/K7</f>
        <v>0.60928353591369711</v>
      </c>
      <c r="N7" s="58">
        <f t="shared" si="2"/>
        <v>-21.556337493823492</v>
      </c>
      <c r="O7" s="29">
        <f t="shared" si="3"/>
        <v>-4.3910818692109443E-2</v>
      </c>
      <c r="P7" s="26"/>
      <c r="Q7" s="19"/>
    </row>
    <row r="8" spans="1:17">
      <c r="A8" s="27"/>
      <c r="C8" s="81" t="str">
        <f t="shared" si="4"/>
        <v>1.2 Motor Voluntary</v>
      </c>
      <c r="D8" s="30">
        <f t="shared" si="0"/>
        <v>0.4890371208188089</v>
      </c>
      <c r="E8" s="28">
        <v>3102.9117647058824</v>
      </c>
      <c r="F8" s="12">
        <f t="shared" si="5"/>
        <v>2742.3137352941176</v>
      </c>
      <c r="G8" s="12">
        <f t="shared" si="5"/>
        <v>1770.8026470588236</v>
      </c>
      <c r="H8" s="62">
        <f t="shared" si="6"/>
        <v>0.64573306265736297</v>
      </c>
      <c r="I8" s="30">
        <f t="shared" si="1"/>
        <v>0.50431815602639996</v>
      </c>
      <c r="J8" s="28">
        <v>3240.0042235147062</v>
      </c>
      <c r="K8" s="12">
        <f t="shared" si="7"/>
        <v>2797.0372010520678</v>
      </c>
      <c r="L8" s="12">
        <f t="shared" si="7"/>
        <v>1812.7370478479677</v>
      </c>
      <c r="M8" s="62">
        <f t="shared" si="8"/>
        <v>0.648091862048217</v>
      </c>
      <c r="N8" s="58">
        <f t="shared" si="2"/>
        <v>137.09245880882372</v>
      </c>
      <c r="O8" s="29">
        <f t="shared" si="3"/>
        <v>4.4181874704973569E-2</v>
      </c>
      <c r="P8" s="26"/>
      <c r="Q8" s="19"/>
    </row>
    <row r="9" spans="1:17">
      <c r="A9" s="27"/>
      <c r="C9" s="77" t="str">
        <f t="shared" si="4"/>
        <v>2. Fire Insurance</v>
      </c>
      <c r="D9" s="63">
        <f t="shared" si="0"/>
        <v>4.7439368093154341E-2</v>
      </c>
      <c r="E9" s="64">
        <v>301</v>
      </c>
      <c r="F9" s="65">
        <f t="shared" si="5"/>
        <v>212.89341176470589</v>
      </c>
      <c r="G9" s="65">
        <f t="shared" si="5"/>
        <v>28.516235294117646</v>
      </c>
      <c r="H9" s="66">
        <f t="shared" si="6"/>
        <v>0.13394606746043586</v>
      </c>
      <c r="I9" s="63">
        <f t="shared" si="1"/>
        <v>4.5093822109378442E-2</v>
      </c>
      <c r="J9" s="64">
        <v>289.70635370335299</v>
      </c>
      <c r="K9" s="65">
        <f t="shared" si="7"/>
        <v>211.41439430470118</v>
      </c>
      <c r="L9" s="65">
        <f t="shared" si="7"/>
        <v>32.624846801763233</v>
      </c>
      <c r="M9" s="66">
        <f>L9/K9</f>
        <v>0.15431705541649471</v>
      </c>
      <c r="N9" s="68">
        <f t="shared" si="2"/>
        <v>-11.293646296647012</v>
      </c>
      <c r="O9" s="70">
        <f t="shared" si="3"/>
        <v>-3.7520419590189411E-2</v>
      </c>
      <c r="P9" s="26"/>
      <c r="Q9" s="19"/>
    </row>
    <row r="10" spans="1:17">
      <c r="A10" s="27"/>
      <c r="C10" s="77" t="str">
        <f t="shared" si="4"/>
        <v>3. Marine Insurance</v>
      </c>
      <c r="D10" s="63">
        <f t="shared" si="0"/>
        <v>2.482292516502262E-2</v>
      </c>
      <c r="E10" s="64">
        <v>157.5</v>
      </c>
      <c r="F10" s="65">
        <f t="shared" si="5"/>
        <v>90.523352941176469</v>
      </c>
      <c r="G10" s="65">
        <f t="shared" si="5"/>
        <v>23.580058823529409</v>
      </c>
      <c r="H10" s="66">
        <f t="shared" si="6"/>
        <v>0.26048591946049671</v>
      </c>
      <c r="I10" s="63">
        <f t="shared" si="1"/>
        <v>2.4518990580581414E-2</v>
      </c>
      <c r="J10" s="64">
        <v>157.5228495902941</v>
      </c>
      <c r="K10" s="65">
        <f t="shared" si="7"/>
        <v>91.600798711893631</v>
      </c>
      <c r="L10" s="65">
        <f t="shared" si="7"/>
        <v>29.359073267058942</v>
      </c>
      <c r="M10" s="66">
        <f t="shared" si="8"/>
        <v>0.32051110557889601</v>
      </c>
      <c r="N10" s="68">
        <f t="shared" si="2"/>
        <v>2.2849590294100608E-2</v>
      </c>
      <c r="O10" s="70">
        <f t="shared" si="3"/>
        <v>1.4507676377206735E-4</v>
      </c>
      <c r="P10" s="30"/>
      <c r="Q10" s="19"/>
    </row>
    <row r="11" spans="1:17">
      <c r="A11" s="27"/>
      <c r="C11" s="77" t="str">
        <f t="shared" si="4"/>
        <v>4. Miscellaneous</v>
      </c>
      <c r="D11" s="63">
        <f t="shared" si="0"/>
        <v>0.36132537269153747</v>
      </c>
      <c r="E11" s="64">
        <v>2292.5882352941176</v>
      </c>
      <c r="F11" s="65">
        <f t="shared" si="5"/>
        <v>1164.95</v>
      </c>
      <c r="G11" s="65">
        <f t="shared" si="5"/>
        <v>481.25747058823532</v>
      </c>
      <c r="H11" s="66">
        <f t="shared" si="6"/>
        <v>0.4131142715037</v>
      </c>
      <c r="I11" s="63">
        <f t="shared" si="1"/>
        <v>0.35301219331575762</v>
      </c>
      <c r="J11" s="64">
        <v>2267.9353967882353</v>
      </c>
      <c r="K11" s="65">
        <f t="shared" si="7"/>
        <v>1159.0867119404504</v>
      </c>
      <c r="L11" s="65">
        <f t="shared" si="7"/>
        <v>494.60160774898253</v>
      </c>
      <c r="M11" s="66">
        <f t="shared" si="8"/>
        <v>0.42671665773905737</v>
      </c>
      <c r="N11" s="68">
        <f t="shared" si="2"/>
        <v>-24.652838505882301</v>
      </c>
      <c r="O11" s="70">
        <f t="shared" si="3"/>
        <v>-1.0753277944270516E-2</v>
      </c>
      <c r="P11" s="20"/>
      <c r="Q11" s="19"/>
    </row>
    <row r="12" spans="1:17">
      <c r="A12" s="27"/>
      <c r="C12" s="82" t="str">
        <f t="shared" si="4"/>
        <v xml:space="preserve">    4.1 Industrial All Risks</v>
      </c>
      <c r="D12" s="30">
        <f t="shared" si="0"/>
        <v>0.11349477119335459</v>
      </c>
      <c r="E12" s="28">
        <v>720.11764705882354</v>
      </c>
      <c r="F12" s="12">
        <f t="shared" si="5"/>
        <v>186.66720588235296</v>
      </c>
      <c r="G12" s="12">
        <f t="shared" si="5"/>
        <v>69.907735294117643</v>
      </c>
      <c r="H12" s="62">
        <f t="shared" si="6"/>
        <v>0.37450464297503339</v>
      </c>
      <c r="I12" s="30">
        <f t="shared" si="1"/>
        <v>0.1112144287540608</v>
      </c>
      <c r="J12" s="28">
        <v>714.49979457029417</v>
      </c>
      <c r="K12" s="61">
        <f t="shared" si="7"/>
        <v>186.8795480094947</v>
      </c>
      <c r="L12" s="12">
        <f t="shared" si="7"/>
        <v>85.025327599497658</v>
      </c>
      <c r="M12" s="62">
        <f t="shared" si="8"/>
        <v>0.45497395785213379</v>
      </c>
      <c r="N12" s="58">
        <f t="shared" si="2"/>
        <v>-5.6178524885293655</v>
      </c>
      <c r="O12" s="29">
        <f t="shared" si="3"/>
        <v>-7.8012981788105878E-3</v>
      </c>
      <c r="P12" s="20"/>
      <c r="Q12" s="19"/>
    </row>
    <row r="13" spans="1:17">
      <c r="A13" s="27"/>
      <c r="C13" s="82" t="str">
        <f t="shared" si="4"/>
        <v xml:space="preserve">    4.2 Public Liability</v>
      </c>
      <c r="D13" s="30">
        <f t="shared" si="0"/>
        <v>1.1162204257212788E-2</v>
      </c>
      <c r="E13" s="28">
        <v>70.82352941176471</v>
      </c>
      <c r="F13" s="12">
        <f t="shared" si="5"/>
        <v>27.774764705882351</v>
      </c>
      <c r="G13" s="12">
        <f t="shared" si="5"/>
        <v>12.49829411764706</v>
      </c>
      <c r="H13" s="62">
        <f t="shared" si="6"/>
        <v>0.44998739863312237</v>
      </c>
      <c r="I13" s="30">
        <f t="shared" si="1"/>
        <v>1.1129503044497602E-2</v>
      </c>
      <c r="J13" s="28">
        <v>71.501762208823521</v>
      </c>
      <c r="K13" s="12">
        <f t="shared" si="7"/>
        <v>26.418195015335765</v>
      </c>
      <c r="L13" s="12">
        <f t="shared" si="7"/>
        <v>15.098716607035234</v>
      </c>
      <c r="M13" s="62">
        <f t="shared" si="8"/>
        <v>0.57152718413466275</v>
      </c>
      <c r="N13" s="58">
        <f t="shared" si="2"/>
        <v>0.67823279705881134</v>
      </c>
      <c r="O13" s="29">
        <f t="shared" si="3"/>
        <v>9.5763767026576345E-3</v>
      </c>
      <c r="P13" s="20"/>
      <c r="Q13" s="19"/>
    </row>
    <row r="14" spans="1:17">
      <c r="A14" s="27"/>
      <c r="C14" s="82" t="str">
        <f t="shared" si="4"/>
        <v xml:space="preserve">    4.3 Personal Accident</v>
      </c>
      <c r="D14" s="30">
        <f t="shared" si="0"/>
        <v>0.13660257361121411</v>
      </c>
      <c r="E14" s="28">
        <v>866.73529411764707</v>
      </c>
      <c r="F14" s="12">
        <f t="shared" si="5"/>
        <v>575.77279411764709</v>
      </c>
      <c r="G14" s="12">
        <f t="shared" si="5"/>
        <v>193.00511764705882</v>
      </c>
      <c r="H14" s="62">
        <f t="shared" si="6"/>
        <v>0.33521055461266253</v>
      </c>
      <c r="I14" s="30">
        <f t="shared" si="1"/>
        <v>0.1291169743951448</v>
      </c>
      <c r="J14" s="28">
        <v>829.515133192647</v>
      </c>
      <c r="K14" s="12">
        <f t="shared" si="7"/>
        <v>554.75112486898229</v>
      </c>
      <c r="L14" s="12">
        <f t="shared" si="7"/>
        <v>191.87296420534264</v>
      </c>
      <c r="M14" s="62">
        <f t="shared" si="8"/>
        <v>0.34587214987740317</v>
      </c>
      <c r="N14" s="58">
        <f t="shared" si="2"/>
        <v>-37.220160925000073</v>
      </c>
      <c r="O14" s="29">
        <f t="shared" si="3"/>
        <v>-4.2942939069870116E-2</v>
      </c>
      <c r="P14" s="20"/>
      <c r="Q14" s="19"/>
    </row>
    <row r="15" spans="1:17">
      <c r="C15" s="82" t="str">
        <f t="shared" si="4"/>
        <v xml:space="preserve">    4.4 Health</v>
      </c>
      <c r="D15" s="30">
        <f t="shared" si="0"/>
        <v>3.593877475339316E-2</v>
      </c>
      <c r="E15" s="28">
        <v>228.02941176470588</v>
      </c>
      <c r="F15" s="12">
        <f t="shared" si="5"/>
        <v>225.22129411764706</v>
      </c>
      <c r="G15" s="12">
        <f t="shared" si="5"/>
        <v>147.26523529411764</v>
      </c>
      <c r="H15" s="62">
        <f t="shared" si="6"/>
        <v>0.65386905741333623</v>
      </c>
      <c r="I15" s="30">
        <f t="shared" si="1"/>
        <v>3.8246358157357878E-2</v>
      </c>
      <c r="J15" s="28">
        <v>245.71465548705885</v>
      </c>
      <c r="K15" s="12">
        <f t="shared" si="7"/>
        <v>235.01296711454145</v>
      </c>
      <c r="L15" s="12">
        <f t="shared" si="7"/>
        <v>140.80450566307795</v>
      </c>
      <c r="M15" s="62">
        <f t="shared" si="8"/>
        <v>0.59913504940538942</v>
      </c>
      <c r="N15" s="58">
        <f t="shared" si="2"/>
        <v>17.685243722352965</v>
      </c>
      <c r="O15" s="29">
        <f t="shared" si="3"/>
        <v>7.7556853677286319E-2</v>
      </c>
      <c r="P15" s="20"/>
      <c r="Q15" s="19"/>
    </row>
    <row r="16" spans="1:17">
      <c r="C16" s="83" t="str">
        <f t="shared" si="4"/>
        <v xml:space="preserve">    4.5 Others</v>
      </c>
      <c r="D16" s="30">
        <f t="shared" si="0"/>
        <v>6.4127048876362822E-2</v>
      </c>
      <c r="E16" s="28">
        <v>406.88235294117646</v>
      </c>
      <c r="F16" s="12">
        <f t="shared" si="5"/>
        <v>149.51394117647058</v>
      </c>
      <c r="G16" s="12">
        <f t="shared" si="5"/>
        <v>58.581088235294118</v>
      </c>
      <c r="H16" s="62">
        <f t="shared" si="6"/>
        <v>0.39181020695689606</v>
      </c>
      <c r="I16" s="30">
        <f t="shared" si="1"/>
        <v>6.3304928964696555E-2</v>
      </c>
      <c r="J16" s="28">
        <v>406.70405132941175</v>
      </c>
      <c r="K16" s="12">
        <f t="shared" si="7"/>
        <v>156.02487693209619</v>
      </c>
      <c r="L16" s="12">
        <f t="shared" si="7"/>
        <v>61.800093674029057</v>
      </c>
      <c r="M16" s="62">
        <f t="shared" si="8"/>
        <v>0.39609128293640739</v>
      </c>
      <c r="N16" s="58">
        <f t="shared" si="2"/>
        <v>-0.17830161176470938</v>
      </c>
      <c r="O16" s="29">
        <f t="shared" si="3"/>
        <v>-4.3821416799191262E-4</v>
      </c>
      <c r="P16" s="20"/>
      <c r="Q16" s="19"/>
    </row>
    <row r="17" spans="3:17">
      <c r="C17" s="80" t="s">
        <v>45</v>
      </c>
      <c r="D17" s="71">
        <f t="shared" si="0"/>
        <v>1</v>
      </c>
      <c r="E17" s="72">
        <v>6344.9411764705883</v>
      </c>
      <c r="F17" s="73">
        <f t="shared" si="5"/>
        <v>4663.7939705882354</v>
      </c>
      <c r="G17" s="73">
        <f t="shared" si="5"/>
        <v>2560.412294117647</v>
      </c>
      <c r="H17" s="74">
        <f t="shared" si="6"/>
        <v>0.54899772808675484</v>
      </c>
      <c r="I17" s="71">
        <f t="shared" si="1"/>
        <v>1</v>
      </c>
      <c r="J17" s="72">
        <v>6424.5242508086476</v>
      </c>
      <c r="K17" s="73">
        <f t="shared" si="7"/>
        <v>4728.093592876734</v>
      </c>
      <c r="L17" s="73">
        <f t="shared" si="7"/>
        <v>2655.0488236070696</v>
      </c>
      <c r="M17" s="74">
        <f t="shared" si="8"/>
        <v>0.56154743374943372</v>
      </c>
      <c r="N17" s="72">
        <f t="shared" si="2"/>
        <v>79.583074338059305</v>
      </c>
      <c r="O17" s="75">
        <f t="shared" si="3"/>
        <v>1.2542759991721131E-2</v>
      </c>
      <c r="P17" s="20"/>
      <c r="Q17" s="19"/>
    </row>
    <row r="19" spans="3:17">
      <c r="J19" s="10"/>
    </row>
    <row r="20" spans="3:17">
      <c r="F20" s="22" t="s">
        <v>184</v>
      </c>
      <c r="K20" s="22" t="s">
        <v>185</v>
      </c>
      <c r="L20" s="20"/>
    </row>
    <row r="21" spans="3:17">
      <c r="E21" s="10" t="s">
        <v>186</v>
      </c>
      <c r="F21" s="10" t="s">
        <v>187</v>
      </c>
      <c r="G21" s="10" t="s">
        <v>188</v>
      </c>
      <c r="J21" s="10" t="s">
        <v>186</v>
      </c>
      <c r="K21" s="10" t="s">
        <v>187</v>
      </c>
      <c r="L21" s="10" t="s">
        <v>188</v>
      </c>
    </row>
    <row r="22" spans="3:17">
      <c r="C22" s="24" t="s">
        <v>149</v>
      </c>
      <c r="E22" s="53">
        <v>122191</v>
      </c>
      <c r="F22" s="60">
        <f>F37/$C$36</f>
        <v>108644.52499999999</v>
      </c>
      <c r="G22" s="60">
        <f>G37/$C$36</f>
        <v>68919.990000000005</v>
      </c>
      <c r="J22" s="60">
        <f>J37/$C$36</f>
        <v>126118.22812470999</v>
      </c>
      <c r="K22" s="60">
        <f>K37/$C$36</f>
        <v>111043.7173892694</v>
      </c>
      <c r="L22" s="60">
        <f>L37/$C$36</f>
        <v>71347.752056835016</v>
      </c>
    </row>
    <row r="23" spans="3:17">
      <c r="C23" s="51" t="s">
        <v>150</v>
      </c>
      <c r="E23" s="53">
        <v>16691</v>
      </c>
      <c r="F23" s="60">
        <f t="shared" ref="F23:G23" si="9">F38/$C$36</f>
        <v>15405.858</v>
      </c>
      <c r="G23" s="60">
        <f t="shared" si="9"/>
        <v>8712.7000000000007</v>
      </c>
      <c r="J23" s="60">
        <f t="shared" ref="J23:J33" si="10">J38/$C$36</f>
        <v>15958.084525210001</v>
      </c>
      <c r="K23" s="60">
        <f t="shared" ref="K23:L23" si="11">K38/$C$36</f>
        <v>15944.452553499101</v>
      </c>
      <c r="L23" s="60">
        <f t="shared" si="11"/>
        <v>9714.6924300041101</v>
      </c>
    </row>
    <row r="24" spans="3:17">
      <c r="C24" s="51" t="s">
        <v>151</v>
      </c>
      <c r="E24" s="53">
        <v>105499</v>
      </c>
      <c r="F24" s="60">
        <f t="shared" ref="F24:G24" si="12">F39/$C$36</f>
        <v>93238.667000000001</v>
      </c>
      <c r="G24" s="60">
        <f t="shared" si="12"/>
        <v>60207.29</v>
      </c>
      <c r="J24" s="60">
        <f t="shared" si="10"/>
        <v>110160.14359950001</v>
      </c>
      <c r="K24" s="60">
        <f t="shared" ref="K24:L24" si="13">K39/$C$36</f>
        <v>95099.2648357703</v>
      </c>
      <c r="L24" s="60">
        <f t="shared" si="13"/>
        <v>61633.059626830902</v>
      </c>
    </row>
    <row r="25" spans="3:17">
      <c r="C25" s="27" t="s">
        <v>152</v>
      </c>
      <c r="E25" s="53">
        <v>10234</v>
      </c>
      <c r="F25" s="60">
        <f t="shared" ref="F25:G25" si="14">F40/$C$36</f>
        <v>7238.3760000000002</v>
      </c>
      <c r="G25" s="60">
        <f t="shared" si="14"/>
        <v>969.55200000000002</v>
      </c>
      <c r="J25" s="60">
        <f t="shared" si="10"/>
        <v>9850.0160259140011</v>
      </c>
      <c r="K25" s="60">
        <f t="shared" ref="K25:L25" si="15">K40/$C$36</f>
        <v>7188.0894063598398</v>
      </c>
      <c r="L25" s="60">
        <f t="shared" si="15"/>
        <v>1109.24479125995</v>
      </c>
    </row>
    <row r="26" spans="3:17">
      <c r="C26" s="27" t="s">
        <v>153</v>
      </c>
      <c r="E26" s="53">
        <v>5355</v>
      </c>
      <c r="F26" s="60">
        <f t="shared" ref="F26:G26" si="16">F41/$C$36</f>
        <v>3077.7939999999999</v>
      </c>
      <c r="G26" s="60">
        <f t="shared" si="16"/>
        <v>801.72199999999998</v>
      </c>
      <c r="J26" s="60">
        <f t="shared" si="10"/>
        <v>5355.7768860699998</v>
      </c>
      <c r="K26" s="60">
        <f t="shared" ref="K26:L26" si="17">K41/$C$36</f>
        <v>3114.4271562043837</v>
      </c>
      <c r="L26" s="60">
        <f t="shared" si="17"/>
        <v>998.20849108000402</v>
      </c>
    </row>
    <row r="27" spans="3:17">
      <c r="C27" s="27" t="s">
        <v>154</v>
      </c>
      <c r="E27" s="53">
        <v>77948</v>
      </c>
      <c r="F27" s="60">
        <f t="shared" ref="F27:G27" si="18">F42/$C$36</f>
        <v>39608.300000000003</v>
      </c>
      <c r="G27" s="60">
        <f t="shared" si="18"/>
        <v>16362.754000000001</v>
      </c>
      <c r="J27" s="60">
        <f t="shared" si="10"/>
        <v>77109.803490799997</v>
      </c>
      <c r="K27" s="60">
        <f t="shared" ref="K27:L27" si="19">K42/$C$36</f>
        <v>39408.948205975314</v>
      </c>
      <c r="L27" s="60">
        <f t="shared" si="19"/>
        <v>16816.454663465407</v>
      </c>
    </row>
    <row r="28" spans="3:17">
      <c r="C28" s="27" t="s">
        <v>155</v>
      </c>
      <c r="E28" s="53">
        <v>24484</v>
      </c>
      <c r="F28" s="60">
        <f t="shared" ref="F28:G28" si="20">F43/$C$36</f>
        <v>6346.6850000000004</v>
      </c>
      <c r="G28" s="60">
        <f t="shared" si="20"/>
        <v>2376.8629999999998</v>
      </c>
      <c r="J28" s="60">
        <f t="shared" si="10"/>
        <v>24292.993015390002</v>
      </c>
      <c r="K28" s="60">
        <f t="shared" ref="K28:L28" si="21">K43/$C$36</f>
        <v>6353.9046323228195</v>
      </c>
      <c r="L28" s="60">
        <f t="shared" si="21"/>
        <v>2890.8611383829202</v>
      </c>
    </row>
    <row r="29" spans="3:17">
      <c r="C29" s="27" t="s">
        <v>156</v>
      </c>
      <c r="E29" s="53">
        <v>2408</v>
      </c>
      <c r="F29" s="60">
        <f t="shared" ref="F29:G29" si="22">F44/$C$36</f>
        <v>944.34199999999998</v>
      </c>
      <c r="G29" s="60">
        <f t="shared" si="22"/>
        <v>424.94200000000001</v>
      </c>
      <c r="J29" s="60">
        <f t="shared" si="10"/>
        <v>2431.0599150999997</v>
      </c>
      <c r="K29" s="60">
        <f t="shared" ref="K29:L29" si="23">K44/$C$36</f>
        <v>898.218630521416</v>
      </c>
      <c r="L29" s="60">
        <f t="shared" si="23"/>
        <v>513.35636463919798</v>
      </c>
    </row>
    <row r="30" spans="3:17">
      <c r="C30" s="27" t="s">
        <v>157</v>
      </c>
      <c r="E30" s="53">
        <v>29469</v>
      </c>
      <c r="F30" s="60">
        <f t="shared" ref="F30:G30" si="24">F45/$C$36</f>
        <v>19576.275000000001</v>
      </c>
      <c r="G30" s="60">
        <f t="shared" si="24"/>
        <v>6562.174</v>
      </c>
      <c r="J30" s="60">
        <f t="shared" si="10"/>
        <v>28203.51452855</v>
      </c>
      <c r="K30" s="60">
        <f t="shared" ref="K30:L30" si="25">K45/$C$36</f>
        <v>18861.538245545398</v>
      </c>
      <c r="L30" s="60">
        <f t="shared" si="25"/>
        <v>6523.6807829816498</v>
      </c>
    </row>
    <row r="31" spans="3:17">
      <c r="C31" s="27" t="s">
        <v>158</v>
      </c>
      <c r="E31" s="53">
        <v>7753</v>
      </c>
      <c r="F31" s="60">
        <f t="shared" ref="F31:G31" si="26">F46/$C$36</f>
        <v>7657.5240000000003</v>
      </c>
      <c r="G31" s="60">
        <f t="shared" si="26"/>
        <v>5007.018</v>
      </c>
      <c r="J31" s="60">
        <f t="shared" si="10"/>
        <v>8354.2982865600006</v>
      </c>
      <c r="K31" s="60">
        <f t="shared" ref="K31:L31" si="27">K46/$C$36</f>
        <v>7990.4408818944094</v>
      </c>
      <c r="L31" s="60">
        <f t="shared" si="27"/>
        <v>4787.3531925446505</v>
      </c>
    </row>
    <row r="32" spans="3:17">
      <c r="C32" s="31" t="s">
        <v>159</v>
      </c>
      <c r="E32" s="53">
        <v>13834</v>
      </c>
      <c r="F32" s="60">
        <f t="shared" ref="F32:G32" si="28">F47/$C$36</f>
        <v>5083.4740000000002</v>
      </c>
      <c r="G32" s="60">
        <f t="shared" si="28"/>
        <v>1991.7570000000001</v>
      </c>
      <c r="J32" s="60">
        <f t="shared" si="10"/>
        <v>13827.937745200001</v>
      </c>
      <c r="K32" s="60">
        <f t="shared" ref="K32:L32" si="29">K47/$C$36</f>
        <v>5304.8458156912702</v>
      </c>
      <c r="L32" s="60">
        <f t="shared" si="29"/>
        <v>2101.203184916988</v>
      </c>
    </row>
    <row r="33" spans="3:17">
      <c r="C33" s="52" t="s">
        <v>45</v>
      </c>
      <c r="E33" s="53">
        <v>215728</v>
      </c>
      <c r="F33" s="60">
        <f t="shared" ref="F33:G33" si="30">F48/$C$36</f>
        <v>158568.995</v>
      </c>
      <c r="G33" s="60">
        <f t="shared" si="30"/>
        <v>87054.017999999996</v>
      </c>
      <c r="J33" s="60">
        <f t="shared" si="10"/>
        <v>218433.82452749403</v>
      </c>
      <c r="K33" s="60">
        <f t="shared" ref="K33:L33" si="31">K48/$C$36</f>
        <v>160755.18215780894</v>
      </c>
      <c r="L33" s="60">
        <f t="shared" si="31"/>
        <v>90271.660002640361</v>
      </c>
    </row>
    <row r="34" spans="3:17">
      <c r="K34" s="20"/>
    </row>
    <row r="36" spans="3:17">
      <c r="C36" s="20">
        <v>1000</v>
      </c>
    </row>
    <row r="37" spans="3:17">
      <c r="C37" s="20" t="s">
        <v>149</v>
      </c>
      <c r="E37" s="58">
        <f>E62+E63</f>
        <v>122190524</v>
      </c>
      <c r="F37" s="58">
        <f t="shared" ref="F37:G37" si="32">F62+F63</f>
        <v>108644525</v>
      </c>
      <c r="G37" s="58">
        <f t="shared" si="32"/>
        <v>68919990</v>
      </c>
      <c r="J37" s="58">
        <f>J62+J63</f>
        <v>126118228.12470999</v>
      </c>
      <c r="K37" s="58">
        <f t="shared" ref="K37:L37" si="33">K62+K63</f>
        <v>111043717.3892694</v>
      </c>
      <c r="L37" s="58">
        <f t="shared" si="33"/>
        <v>71347752.056835011</v>
      </c>
    </row>
    <row r="38" spans="3:17">
      <c r="C38" s="20" t="s">
        <v>150</v>
      </c>
      <c r="E38" s="58">
        <f>E62</f>
        <v>16691279</v>
      </c>
      <c r="F38" s="58">
        <f t="shared" ref="F38:G38" si="34">F62</f>
        <v>15405858</v>
      </c>
      <c r="G38" s="58">
        <f t="shared" si="34"/>
        <v>8712700</v>
      </c>
      <c r="J38" s="58">
        <f>J62</f>
        <v>15958084.525210001</v>
      </c>
      <c r="K38" s="58">
        <f t="shared" ref="K38:L38" si="35">K62</f>
        <v>15944452.553499101</v>
      </c>
      <c r="L38" s="58">
        <f t="shared" si="35"/>
        <v>9714692.4300041106</v>
      </c>
    </row>
    <row r="39" spans="3:17">
      <c r="C39" s="20" t="s">
        <v>151</v>
      </c>
      <c r="E39" s="58">
        <f>E63</f>
        <v>105499245</v>
      </c>
      <c r="F39" s="58">
        <f t="shared" ref="F39:G39" si="36">F63</f>
        <v>93238667</v>
      </c>
      <c r="G39" s="58">
        <f t="shared" si="36"/>
        <v>60207290</v>
      </c>
      <c r="J39" s="58">
        <f>J63</f>
        <v>110160143.5995</v>
      </c>
      <c r="K39" s="58">
        <f t="shared" ref="K39:L39" si="37">K63</f>
        <v>95099264.835770294</v>
      </c>
      <c r="L39" s="58">
        <f t="shared" si="37"/>
        <v>61633059.626830898</v>
      </c>
    </row>
    <row r="40" spans="3:17">
      <c r="C40" s="20" t="s">
        <v>152</v>
      </c>
      <c r="E40" s="58">
        <f>E55</f>
        <v>10233744</v>
      </c>
      <c r="F40" s="58">
        <f t="shared" ref="F40:G40" si="38">F55</f>
        <v>7238376</v>
      </c>
      <c r="G40" s="58">
        <f t="shared" si="38"/>
        <v>969552</v>
      </c>
      <c r="J40" s="58">
        <f>J55</f>
        <v>9850016.0259140003</v>
      </c>
      <c r="K40" s="58">
        <f>K55</f>
        <v>7188089.4063598402</v>
      </c>
      <c r="L40" s="58">
        <f t="shared" ref="L40" si="39">L55</f>
        <v>1109244.79125995</v>
      </c>
    </row>
    <row r="41" spans="3:17">
      <c r="C41" s="20" t="s">
        <v>153</v>
      </c>
      <c r="E41" s="58">
        <f>E58+E59</f>
        <v>5355434</v>
      </c>
      <c r="F41" s="58">
        <f t="shared" ref="F41:G41" si="40">F58+F59</f>
        <v>3077794</v>
      </c>
      <c r="G41" s="58">
        <f t="shared" si="40"/>
        <v>801722</v>
      </c>
      <c r="J41" s="58">
        <f>J58+J59</f>
        <v>5355776.88607</v>
      </c>
      <c r="K41" s="58">
        <f t="shared" ref="K41:L41" si="41">K58+K59</f>
        <v>3114427.1562043838</v>
      </c>
      <c r="L41" s="58">
        <f t="shared" si="41"/>
        <v>998208.49108000402</v>
      </c>
    </row>
    <row r="42" spans="3:17">
      <c r="C42" s="20" t="s">
        <v>154</v>
      </c>
      <c r="E42" s="58">
        <f>E43+E44+E45+E46+E47</f>
        <v>77948044</v>
      </c>
      <c r="F42" s="58">
        <f t="shared" ref="F42:G42" si="42">F43+F44+F45+F46+F47</f>
        <v>39608300</v>
      </c>
      <c r="G42" s="58">
        <f t="shared" si="42"/>
        <v>16362754</v>
      </c>
      <c r="J42" s="58">
        <f>J43+J44+J45+J46+J47</f>
        <v>77109803.490799993</v>
      </c>
      <c r="K42" s="58">
        <f t="shared" ref="K42" si="43">K43+K44+K45+K46+K47</f>
        <v>39408948.205975316</v>
      </c>
      <c r="L42" s="58">
        <f t="shared" ref="L42" si="44">L43+L44+L45+L46+L47</f>
        <v>16816454.663465407</v>
      </c>
    </row>
    <row r="43" spans="3:17">
      <c r="C43" s="20" t="s">
        <v>155</v>
      </c>
      <c r="E43" s="58">
        <f>E66</f>
        <v>24484007</v>
      </c>
      <c r="F43" s="58">
        <f t="shared" ref="F43:G43" si="45">F66</f>
        <v>6346685</v>
      </c>
      <c r="G43" s="58">
        <f t="shared" si="45"/>
        <v>2376863</v>
      </c>
      <c r="J43" s="58">
        <f>J66</f>
        <v>24292993.015390001</v>
      </c>
      <c r="K43" s="58">
        <f t="shared" ref="K43:L43" si="46">K66</f>
        <v>6353904.6323228199</v>
      </c>
      <c r="L43" s="58">
        <f t="shared" si="46"/>
        <v>2890861.1383829201</v>
      </c>
    </row>
    <row r="44" spans="3:17" s="20" customFormat="1">
      <c r="C44" s="20" t="s">
        <v>156</v>
      </c>
      <c r="E44" s="58">
        <f t="shared" ref="E44:G46" si="47">E67</f>
        <v>2407562</v>
      </c>
      <c r="F44" s="58">
        <f t="shared" si="47"/>
        <v>944342</v>
      </c>
      <c r="G44" s="58">
        <f t="shared" si="47"/>
        <v>424942</v>
      </c>
      <c r="J44" s="58">
        <f t="shared" ref="J44:L44" si="48">J67</f>
        <v>2431059.9150999999</v>
      </c>
      <c r="K44" s="58">
        <f t="shared" si="48"/>
        <v>898218.63052141597</v>
      </c>
      <c r="L44" s="58">
        <f t="shared" si="48"/>
        <v>513356.364639198</v>
      </c>
      <c r="M44"/>
      <c r="N44"/>
      <c r="O44"/>
      <c r="P44"/>
      <c r="Q44"/>
    </row>
    <row r="45" spans="3:17" s="20" customFormat="1">
      <c r="C45" s="20" t="s">
        <v>157</v>
      </c>
      <c r="E45" s="58">
        <f t="shared" si="47"/>
        <v>29469378</v>
      </c>
      <c r="F45" s="58">
        <f t="shared" si="47"/>
        <v>19576275</v>
      </c>
      <c r="G45" s="58">
        <f t="shared" si="47"/>
        <v>6562174</v>
      </c>
      <c r="J45" s="58">
        <f t="shared" ref="J45:L45" si="49">J68</f>
        <v>28203514.528549999</v>
      </c>
      <c r="K45" s="58">
        <f t="shared" si="49"/>
        <v>18861538.245545398</v>
      </c>
      <c r="L45" s="58">
        <f t="shared" si="49"/>
        <v>6523680.78298165</v>
      </c>
      <c r="M45"/>
      <c r="N45"/>
      <c r="O45"/>
      <c r="P45"/>
      <c r="Q45"/>
    </row>
    <row r="46" spans="3:17" s="20" customFormat="1">
      <c r="C46" s="20" t="s">
        <v>158</v>
      </c>
      <c r="E46" s="58">
        <f t="shared" si="47"/>
        <v>7753416</v>
      </c>
      <c r="F46" s="58">
        <f t="shared" si="47"/>
        <v>7657524</v>
      </c>
      <c r="G46" s="58">
        <f t="shared" si="47"/>
        <v>5007018</v>
      </c>
      <c r="J46" s="58">
        <f t="shared" ref="J46:L46" si="50">J69</f>
        <v>8354298.2865599999</v>
      </c>
      <c r="K46" s="58">
        <f t="shared" si="50"/>
        <v>7990440.8818944097</v>
      </c>
      <c r="L46" s="58">
        <f t="shared" si="50"/>
        <v>4787353.1925446503</v>
      </c>
      <c r="M46"/>
      <c r="N46"/>
      <c r="O46"/>
      <c r="P46"/>
      <c r="Q46"/>
    </row>
    <row r="47" spans="3:17" s="20" customFormat="1">
      <c r="C47" s="20" t="s">
        <v>159</v>
      </c>
      <c r="E47" s="58">
        <f>E70+E71+E72</f>
        <v>13833681</v>
      </c>
      <c r="F47" s="58">
        <f t="shared" ref="F47:G47" si="51">F70+F71+F72</f>
        <v>5083474</v>
      </c>
      <c r="G47" s="58">
        <f t="shared" si="51"/>
        <v>1991757</v>
      </c>
      <c r="J47" s="58">
        <f>J70+J71+J72</f>
        <v>13827937.745200001</v>
      </c>
      <c r="K47" s="58">
        <f t="shared" ref="K47:L47" si="52">K70+K71+K72</f>
        <v>5304845.8156912699</v>
      </c>
      <c r="L47" s="58">
        <f t="shared" si="52"/>
        <v>2101203.184916988</v>
      </c>
      <c r="M47"/>
      <c r="N47"/>
      <c r="O47"/>
      <c r="P47"/>
      <c r="Q47"/>
    </row>
    <row r="48" spans="3:17" s="20" customFormat="1">
      <c r="C48" s="20" t="s">
        <v>45</v>
      </c>
      <c r="E48" s="58">
        <f>E37+E40+E41+E42</f>
        <v>215727746</v>
      </c>
      <c r="F48" s="58">
        <f t="shared" ref="F48:G48" si="53">F37+F40+F41+F42</f>
        <v>158568995</v>
      </c>
      <c r="G48" s="58">
        <f t="shared" si="53"/>
        <v>87054018</v>
      </c>
      <c r="J48" s="58">
        <f>J37+J40+J41+J42</f>
        <v>218433824.52749401</v>
      </c>
      <c r="K48" s="58">
        <f t="shared" ref="K48:L48" si="54">K37+K40+K41+K42</f>
        <v>160755182.15780893</v>
      </c>
      <c r="L48" s="58">
        <f t="shared" si="54"/>
        <v>90271660.002640367</v>
      </c>
      <c r="M48"/>
      <c r="N48"/>
      <c r="O48"/>
      <c r="P48"/>
      <c r="Q48"/>
    </row>
    <row r="49" spans="3:17" s="20" customFormat="1">
      <c r="L49"/>
      <c r="M49"/>
      <c r="N49"/>
      <c r="O49"/>
      <c r="P49"/>
      <c r="Q49"/>
    </row>
    <row r="50" spans="3:17" s="20" customFormat="1">
      <c r="L50"/>
      <c r="M50"/>
      <c r="N50"/>
      <c r="O50"/>
      <c r="P50"/>
      <c r="Q50"/>
    </row>
    <row r="53" spans="3:17">
      <c r="E53" s="20" t="s">
        <v>189</v>
      </c>
      <c r="F53"/>
      <c r="G53"/>
      <c r="H53" s="20"/>
      <c r="J53" s="20" t="s">
        <v>190</v>
      </c>
    </row>
    <row r="54" spans="3:17">
      <c r="C54" s="20" t="s">
        <v>191</v>
      </c>
      <c r="E54" t="s">
        <v>192</v>
      </c>
      <c r="F54" s="20" t="s">
        <v>193</v>
      </c>
      <c r="G54" s="20" t="s">
        <v>194</v>
      </c>
      <c r="H54" s="20"/>
      <c r="J54" t="s">
        <v>192</v>
      </c>
      <c r="K54" s="20" t="s">
        <v>193</v>
      </c>
      <c r="L54" s="20" t="s">
        <v>194</v>
      </c>
    </row>
    <row r="55" spans="3:17">
      <c r="C55" s="20" t="s">
        <v>195</v>
      </c>
      <c r="E55" s="59">
        <v>10233744</v>
      </c>
      <c r="F55" s="85">
        <v>7238376</v>
      </c>
      <c r="G55" s="85">
        <v>969552</v>
      </c>
      <c r="H55" s="20"/>
      <c r="J55" s="84">
        <v>9850016.0259140003</v>
      </c>
      <c r="K55" s="84">
        <v>7188089.4063598402</v>
      </c>
      <c r="L55" s="84">
        <v>1109244.79125995</v>
      </c>
    </row>
    <row r="56" spans="3:17">
      <c r="C56" s="20" t="s">
        <v>196</v>
      </c>
      <c r="E56" s="59"/>
      <c r="F56" s="59"/>
      <c r="G56" s="59"/>
      <c r="H56" s="20"/>
      <c r="J56" s="84">
        <v>9850016.0259140003</v>
      </c>
      <c r="K56" s="84">
        <v>7188089.4063598402</v>
      </c>
      <c r="L56" s="84">
        <v>1109244.79125995</v>
      </c>
    </row>
    <row r="57" spans="3:17">
      <c r="C57" s="20" t="s">
        <v>197</v>
      </c>
      <c r="E57" s="59"/>
      <c r="F57" s="59"/>
      <c r="G57" s="59"/>
      <c r="H57" s="20"/>
      <c r="J57" s="84"/>
      <c r="K57" s="84"/>
      <c r="L57" s="84"/>
    </row>
    <row r="58" spans="3:17">
      <c r="C58" s="20" t="s">
        <v>198</v>
      </c>
      <c r="E58" s="59">
        <v>415076</v>
      </c>
      <c r="F58" s="85">
        <v>2962037</v>
      </c>
      <c r="G58" s="85">
        <v>730152</v>
      </c>
      <c r="H58" s="20"/>
      <c r="J58" s="84">
        <v>432832.87959000003</v>
      </c>
      <c r="K58" s="84">
        <v>107195.077808904</v>
      </c>
      <c r="L58" s="84">
        <v>50544.377663886997</v>
      </c>
    </row>
    <row r="59" spans="3:17">
      <c r="C59" s="20" t="s">
        <v>199</v>
      </c>
      <c r="E59" s="59">
        <v>4940358</v>
      </c>
      <c r="F59" s="85">
        <v>115757</v>
      </c>
      <c r="G59" s="85">
        <v>71570</v>
      </c>
      <c r="H59" s="20"/>
      <c r="J59" s="84">
        <v>4922944.00648</v>
      </c>
      <c r="K59" s="84">
        <v>3007232.0783954798</v>
      </c>
      <c r="L59" s="84">
        <v>947664.11341611703</v>
      </c>
    </row>
    <row r="60" spans="3:17">
      <c r="C60" s="20" t="s">
        <v>196</v>
      </c>
      <c r="E60" s="59"/>
      <c r="F60" s="59"/>
      <c r="G60" s="59"/>
      <c r="H60" s="20"/>
      <c r="J60" s="84">
        <v>5355776.88607</v>
      </c>
      <c r="K60" s="84">
        <v>3114427.1562043801</v>
      </c>
      <c r="L60" s="84">
        <v>998208.49108000402</v>
      </c>
    </row>
    <row r="61" spans="3:17">
      <c r="C61" s="20" t="s">
        <v>200</v>
      </c>
      <c r="E61" s="59"/>
      <c r="F61" s="59"/>
      <c r="G61" s="59"/>
      <c r="H61" s="20"/>
      <c r="J61" s="84"/>
      <c r="K61" s="84"/>
      <c r="L61" s="84"/>
    </row>
    <row r="62" spans="3:17">
      <c r="C62" s="20" t="s">
        <v>201</v>
      </c>
      <c r="E62" s="79">
        <v>16691279</v>
      </c>
      <c r="F62" s="59">
        <v>15405858</v>
      </c>
      <c r="G62" s="59">
        <v>8712700</v>
      </c>
      <c r="H62" s="20"/>
      <c r="J62" s="84">
        <v>15958084.525210001</v>
      </c>
      <c r="K62" s="84">
        <v>15944452.553499101</v>
      </c>
      <c r="L62" s="84">
        <v>9714692.4300041106</v>
      </c>
    </row>
    <row r="63" spans="3:17">
      <c r="C63" s="20" t="s">
        <v>202</v>
      </c>
      <c r="E63" s="59">
        <v>105499245</v>
      </c>
      <c r="F63" s="85">
        <v>93238667</v>
      </c>
      <c r="G63" s="85">
        <v>60207290</v>
      </c>
      <c r="H63" s="20"/>
      <c r="J63" s="84">
        <v>110160143.5995</v>
      </c>
      <c r="K63" s="84">
        <v>95099264.835770294</v>
      </c>
      <c r="L63" s="84">
        <v>61633059.626830898</v>
      </c>
    </row>
    <row r="64" spans="3:17">
      <c r="C64" s="20" t="s">
        <v>196</v>
      </c>
      <c r="E64" s="59"/>
      <c r="F64" s="59"/>
      <c r="G64" s="59"/>
      <c r="H64" s="20"/>
      <c r="J64" s="84">
        <v>111307769.30791999</v>
      </c>
      <c r="K64" s="84">
        <v>111043717.38926899</v>
      </c>
      <c r="L64" s="84">
        <v>71347752.056834996</v>
      </c>
    </row>
    <row r="65" spans="3:12">
      <c r="C65" s="20" t="s">
        <v>203</v>
      </c>
      <c r="E65" s="59"/>
      <c r="F65" s="59"/>
      <c r="G65" s="59"/>
      <c r="H65" s="20"/>
      <c r="J65" s="84"/>
      <c r="K65" s="84"/>
      <c r="L65" s="84"/>
    </row>
    <row r="66" spans="3:12">
      <c r="C66" s="20" t="s">
        <v>204</v>
      </c>
      <c r="E66" s="59">
        <v>24484007</v>
      </c>
      <c r="F66" s="59">
        <v>6346685</v>
      </c>
      <c r="G66" s="59">
        <v>2376863</v>
      </c>
      <c r="H66" s="20"/>
      <c r="J66" s="84">
        <v>24292993.015390001</v>
      </c>
      <c r="K66" s="84">
        <v>6353904.6323228199</v>
      </c>
      <c r="L66" s="84">
        <v>2890861.1383829201</v>
      </c>
    </row>
    <row r="67" spans="3:12">
      <c r="C67" s="20" t="s">
        <v>205</v>
      </c>
      <c r="E67" s="59">
        <v>2407562</v>
      </c>
      <c r="F67" s="59">
        <v>944342</v>
      </c>
      <c r="G67" s="59">
        <v>424942</v>
      </c>
      <c r="H67" s="20"/>
      <c r="J67" s="84">
        <v>2431059.9150999999</v>
      </c>
      <c r="K67" s="84">
        <v>898218.63052141597</v>
      </c>
      <c r="L67" s="84">
        <v>513356.364639198</v>
      </c>
    </row>
    <row r="68" spans="3:12">
      <c r="C68" s="20" t="s">
        <v>206</v>
      </c>
      <c r="E68" s="59">
        <v>29469378</v>
      </c>
      <c r="F68" s="59">
        <v>19576275</v>
      </c>
      <c r="G68" s="59">
        <v>6562174</v>
      </c>
      <c r="H68" s="20"/>
      <c r="J68" s="84">
        <v>28203514.528549999</v>
      </c>
      <c r="K68" s="84">
        <v>18861538.245545398</v>
      </c>
      <c r="L68" s="84">
        <v>6523680.78298165</v>
      </c>
    </row>
    <row r="69" spans="3:12">
      <c r="C69" s="20" t="s">
        <v>207</v>
      </c>
      <c r="E69" s="59">
        <v>7753416</v>
      </c>
      <c r="F69" s="59">
        <v>7657524</v>
      </c>
      <c r="G69" s="59">
        <v>5007018</v>
      </c>
      <c r="H69" s="20"/>
      <c r="J69" s="84">
        <v>8354298.2865599999</v>
      </c>
      <c r="K69" s="84">
        <v>7990440.8818944097</v>
      </c>
      <c r="L69" s="84">
        <v>4787353.1925446503</v>
      </c>
    </row>
    <row r="70" spans="3:12">
      <c r="C70" s="20" t="s">
        <v>208</v>
      </c>
      <c r="E70" s="59">
        <v>1812930</v>
      </c>
      <c r="F70" s="59">
        <v>1175217</v>
      </c>
      <c r="G70" s="59">
        <v>237078</v>
      </c>
      <c r="H70" s="20"/>
      <c r="J70" s="84">
        <v>1883803.7775399999</v>
      </c>
      <c r="K70" s="84">
        <v>1041551.08818021</v>
      </c>
      <c r="L70" s="84">
        <v>193331.822043658</v>
      </c>
    </row>
    <row r="71" spans="3:12">
      <c r="C71" s="20" t="s">
        <v>209</v>
      </c>
      <c r="E71" s="59">
        <v>160771</v>
      </c>
      <c r="F71" s="59">
        <v>141438</v>
      </c>
      <c r="G71" s="59">
        <v>4807</v>
      </c>
      <c r="H71" s="20"/>
      <c r="J71" s="84">
        <v>159958.88133999999</v>
      </c>
      <c r="K71" s="84">
        <v>138311.80118000001</v>
      </c>
      <c r="L71" s="84">
        <v>54189.998599999999</v>
      </c>
    </row>
    <row r="72" spans="3:12">
      <c r="C72" s="20" t="s">
        <v>210</v>
      </c>
      <c r="E72" s="59">
        <v>11859980</v>
      </c>
      <c r="F72" s="59">
        <v>3766819</v>
      </c>
      <c r="G72" s="59">
        <v>1749872</v>
      </c>
      <c r="H72" s="20"/>
      <c r="J72" s="84">
        <v>11784175.08632</v>
      </c>
      <c r="K72" s="84">
        <v>4124982.92633106</v>
      </c>
      <c r="L72" s="84">
        <v>1853681.36427333</v>
      </c>
    </row>
    <row r="73" spans="3:12">
      <c r="C73" s="20" t="s">
        <v>196</v>
      </c>
      <c r="E73" s="59"/>
      <c r="F73" s="59"/>
      <c r="G73" s="59"/>
      <c r="H73" s="20"/>
      <c r="J73" s="84">
        <v>77109803.490799993</v>
      </c>
      <c r="K73" s="84">
        <v>39408948.205975398</v>
      </c>
      <c r="L73" s="84">
        <v>16816454.663465399</v>
      </c>
    </row>
    <row r="74" spans="3:12">
      <c r="C74" s="20" t="s">
        <v>211</v>
      </c>
      <c r="E74" s="59">
        <f>SUM(E55:E72)</f>
        <v>215727746</v>
      </c>
      <c r="F74" s="59">
        <f t="shared" ref="F74:G74" si="55">SUM(F55:F72)</f>
        <v>158568995</v>
      </c>
      <c r="G74" s="59">
        <f t="shared" si="55"/>
        <v>87054018</v>
      </c>
      <c r="H74" s="20"/>
      <c r="J74" s="84">
        <v>219581450.23591399</v>
      </c>
      <c r="K74" s="84">
        <v>160755182.15780899</v>
      </c>
      <c r="L74" s="84">
        <v>90271660.002640396</v>
      </c>
    </row>
  </sheetData>
  <mergeCells count="8">
    <mergeCell ref="O4:O5"/>
    <mergeCell ref="P4:P5"/>
    <mergeCell ref="A4:A5"/>
    <mergeCell ref="B4:B5"/>
    <mergeCell ref="C4:C5"/>
    <mergeCell ref="D4:H4"/>
    <mergeCell ref="I4:M4"/>
    <mergeCell ref="N4:N5"/>
  </mergeCells>
  <phoneticPr fontId="17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507686-91fb-4c99-8927-74d479c1482f" xsi:nil="true"/>
    <lcf76f155ced4ddcb4097134ff3c332f xmlns="a91b38d8-c7f0-4320-9d67-c9b1bf79701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F2254BD439E44A94B6E17F2A30E8BD" ma:contentTypeVersion="15" ma:contentTypeDescription="新しいドキュメントを作成します。" ma:contentTypeScope="" ma:versionID="8bb1ea67360fe276acec08bed190d161">
  <xsd:schema xmlns:xsd="http://www.w3.org/2001/XMLSchema" xmlns:xs="http://www.w3.org/2001/XMLSchema" xmlns:p="http://schemas.microsoft.com/office/2006/metadata/properties" xmlns:ns2="a91b38d8-c7f0-4320-9d67-c9b1bf79701b" xmlns:ns3="50507686-91fb-4c99-8927-74d479c1482f" targetNamespace="http://schemas.microsoft.com/office/2006/metadata/properties" ma:root="true" ma:fieldsID="3db7e1eae74d025c842ebd6bccd91569" ns2:_="" ns3:_="">
    <xsd:import namespace="a91b38d8-c7f0-4320-9d67-c9b1bf79701b"/>
    <xsd:import namespace="50507686-91fb-4c99-8927-74d479c14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38d8-c7f0-4320-9d67-c9b1bf79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7936acd5-f9c7-4a59-9629-5b1bcecbdb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7686-91fb-4c99-8927-74d479c14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e88d22-c6c8-43bf-a3c9-a4f1f7e9abe3}" ma:internalName="TaxCatchAll" ma:showField="CatchAllData" ma:web="50507686-91fb-4c99-8927-74d479c14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F583F5-F259-4EA0-88C6-0AE0E6E78EA7}">
  <ds:schemaRefs>
    <ds:schemaRef ds:uri="http://schemas.microsoft.com/office/2006/metadata/properties"/>
    <ds:schemaRef ds:uri="http://schemas.microsoft.com/office/infopath/2007/PartnerControls"/>
    <ds:schemaRef ds:uri="50507686-91fb-4c99-8927-74d479c1482f"/>
    <ds:schemaRef ds:uri="a91b38d8-c7f0-4320-9d67-c9b1bf79701b"/>
  </ds:schemaRefs>
</ds:datastoreItem>
</file>

<file path=customXml/itemProps2.xml><?xml version="1.0" encoding="utf-8"?>
<ds:datastoreItem xmlns:ds="http://schemas.openxmlformats.org/officeDocument/2006/customXml" ds:itemID="{DB0F3E41-2086-420B-8856-6C0DB1E9BF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E35AA-F3D4-481C-B6F3-1ED2ABF33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b38d8-c7f0-4320-9d67-c9b1bf79701b"/>
    <ds:schemaRef ds:uri="50507686-91fb-4c99-8927-74d479c14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Life and Nonlife_</vt:lpstr>
      <vt:lpstr>Life and Nonlife</vt:lpstr>
      <vt:lpstr>No. of Company_</vt:lpstr>
      <vt:lpstr>No. of Company</vt:lpstr>
      <vt:lpstr>GI Overview </vt:lpstr>
      <vt:lpstr>IPRB GI Prem Loss_</vt:lpstr>
      <vt:lpstr>GI Premium &amp; Loss</vt:lpstr>
      <vt:lpstr>GI Line of Bussiness</vt:lpstr>
      <vt:lpstr>IPRB Line of biz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chuleekorn.t</dc:creator>
  <cp:keywords/>
  <dc:description/>
  <cp:lastModifiedBy>安從瑄</cp:lastModifiedBy>
  <cp:revision/>
  <dcterms:created xsi:type="dcterms:W3CDTF">2018-10-24T03:46:10Z</dcterms:created>
  <dcterms:modified xsi:type="dcterms:W3CDTF">2024-06-03T09:02:07Z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0x010100DEF2254BD439E44A94B6E17F2A30E8BD</vt:lpwstr>
  </property>
  <property fmtid="{D5CDD505-2E9C-101B-9397-08002B2CF9AE}" pid="3" name="Order">
    <vt:r8>3159600</vt:r8>
  </property>
  <property fmtid="{D5CDD505-2E9C-101B-9397-08002B2CF9AE}" pid="4" name="MediaServiceImageTags">
    <vt:lpwstr/>
  </property>
</Properties>
</file>